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090" windowWidth="12120" windowHeight="9060" firstSheet="5" activeTab="8"/>
  </bookViews>
  <sheets>
    <sheet name="FY14 AMP fund 0700" sheetId="6" r:id="rId1"/>
    <sheet name="FY14 AMP fund 0100" sheetId="3" r:id="rId2"/>
    <sheet name="FY14 OCFO Fund 0100" sheetId="10" r:id="rId3"/>
    <sheet name="FY14 OCFO fund 0700" sheetId="11" r:id="rId4"/>
    <sheet name="FY14 FMA fund 0700" sheetId="12" r:id="rId5"/>
    <sheet name="FY14 PEMA fund 0100" sheetId="13" r:id="rId6"/>
    <sheet name="FY14 SWMA fund 0100" sheetId="14" r:id="rId7"/>
    <sheet name="FY14 SWMA fund 0600" sheetId="15" r:id="rId8"/>
    <sheet name="FY14 SWMA fund 0700" sheetId="16" r:id="rId9"/>
  </sheets>
  <definedNames>
    <definedName name="_xlnm.Print_Area" localSheetId="1">'FY14 AMP fund 0100'!$A$1:$G$155</definedName>
    <definedName name="_xlnm.Print_Area" localSheetId="0">'FY14 AMP fund 0700'!$A$1:$G$72</definedName>
    <definedName name="_xlnm.Print_Titles" localSheetId="1">'FY14 AMP fund 0100'!$1:$4</definedName>
    <definedName name="_xlnm.Print_Titles" localSheetId="0">'FY14 AMP fund 0700'!$1:$4</definedName>
  </definedNames>
  <calcPr calcId="125725"/>
</workbook>
</file>

<file path=xl/calcChain.xml><?xml version="1.0" encoding="utf-8"?>
<calcChain xmlns="http://schemas.openxmlformats.org/spreadsheetml/2006/main">
  <c r="G55" i="16"/>
  <c r="F55"/>
  <c r="E55"/>
  <c r="D55"/>
  <c r="C55"/>
  <c r="H69" i="11"/>
  <c r="F69"/>
  <c r="E69"/>
  <c r="D69"/>
  <c r="C69"/>
  <c r="G68"/>
  <c r="G67"/>
  <c r="G69" s="1"/>
  <c r="H64"/>
  <c r="F64"/>
  <c r="E64"/>
  <c r="D64"/>
  <c r="D71" s="1"/>
  <c r="C64"/>
  <c r="G63"/>
  <c r="G62"/>
  <c r="G64" s="1"/>
  <c r="H59"/>
  <c r="F59"/>
  <c r="F71" s="1"/>
  <c r="F73" s="1"/>
  <c r="E59"/>
  <c r="D59"/>
  <c r="C59"/>
  <c r="G58"/>
  <c r="G57"/>
  <c r="G59" s="1"/>
  <c r="H54"/>
  <c r="F54"/>
  <c r="E54"/>
  <c r="E71" s="1"/>
  <c r="D54"/>
  <c r="C54"/>
  <c r="G53"/>
  <c r="G52"/>
  <c r="G54" s="1"/>
  <c r="F49"/>
  <c r="E49"/>
  <c r="D49"/>
  <c r="C49"/>
  <c r="C71" s="1"/>
  <c r="G48"/>
  <c r="G47"/>
  <c r="G46"/>
  <c r="G49" s="1"/>
  <c r="H44"/>
  <c r="F44"/>
  <c r="E44"/>
  <c r="D44"/>
  <c r="C44"/>
  <c r="G43"/>
  <c r="G42"/>
  <c r="G41"/>
  <c r="G44" s="1"/>
  <c r="F39"/>
  <c r="E39"/>
  <c r="D39"/>
  <c r="C39"/>
  <c r="H39" s="1"/>
  <c r="G38"/>
  <c r="G37"/>
  <c r="G39" s="1"/>
  <c r="B31"/>
  <c r="B73" s="1"/>
  <c r="F29"/>
  <c r="E29"/>
  <c r="C29"/>
  <c r="G29" s="1"/>
  <c r="D28"/>
  <c r="D29" s="1"/>
  <c r="F26"/>
  <c r="F31" s="1"/>
  <c r="E26"/>
  <c r="C26"/>
  <c r="F25"/>
  <c r="E25"/>
  <c r="D25"/>
  <c r="G25" s="1"/>
  <c r="G23"/>
  <c r="F23"/>
  <c r="E23"/>
  <c r="D23"/>
  <c r="C23"/>
  <c r="G22"/>
  <c r="G21"/>
  <c r="G20"/>
  <c r="G19"/>
  <c r="F17"/>
  <c r="E17"/>
  <c r="C17"/>
  <c r="G16"/>
  <c r="G15"/>
  <c r="G14"/>
  <c r="G17" s="1"/>
  <c r="D14"/>
  <c r="D17" s="1"/>
  <c r="F12"/>
  <c r="C12"/>
  <c r="G11"/>
  <c r="G10"/>
  <c r="G9"/>
  <c r="G12" s="1"/>
  <c r="F9"/>
  <c r="E9"/>
  <c r="E12" s="1"/>
  <c r="D9"/>
  <c r="D12" s="1"/>
  <c r="B72" i="10"/>
  <c r="B74" s="1"/>
  <c r="F70"/>
  <c r="F72" s="1"/>
  <c r="E70"/>
  <c r="D70"/>
  <c r="D72" s="1"/>
  <c r="C70"/>
  <c r="H70" s="1"/>
  <c r="G69"/>
  <c r="G68"/>
  <c r="G70" s="1"/>
  <c r="F65"/>
  <c r="E65"/>
  <c r="D65"/>
  <c r="C65"/>
  <c r="H65" s="1"/>
  <c r="G64"/>
  <c r="G63"/>
  <c r="G65" s="1"/>
  <c r="F60"/>
  <c r="E60"/>
  <c r="D60"/>
  <c r="C60"/>
  <c r="H60" s="1"/>
  <c r="G59"/>
  <c r="G58"/>
  <c r="G60" s="1"/>
  <c r="G57"/>
  <c r="F55"/>
  <c r="E55"/>
  <c r="E72" s="1"/>
  <c r="D55"/>
  <c r="C55"/>
  <c r="H55" s="1"/>
  <c r="G54"/>
  <c r="G53"/>
  <c r="G55" s="1"/>
  <c r="G52"/>
  <c r="F50"/>
  <c r="E50"/>
  <c r="D50"/>
  <c r="C50"/>
  <c r="G49"/>
  <c r="G48"/>
  <c r="G47"/>
  <c r="G50" s="1"/>
  <c r="F45"/>
  <c r="E45"/>
  <c r="D45"/>
  <c r="C45"/>
  <c r="H45" s="1"/>
  <c r="G44"/>
  <c r="G43"/>
  <c r="G42"/>
  <c r="G45" s="1"/>
  <c r="G40"/>
  <c r="F40"/>
  <c r="E40"/>
  <c r="D40"/>
  <c r="C40"/>
  <c r="H40" s="1"/>
  <c r="G39"/>
  <c r="G38"/>
  <c r="G37"/>
  <c r="G36"/>
  <c r="G35"/>
  <c r="B30"/>
  <c r="F28"/>
  <c r="E28"/>
  <c r="C28"/>
  <c r="C30" s="1"/>
  <c r="D27"/>
  <c r="D28" s="1"/>
  <c r="D25"/>
  <c r="C25"/>
  <c r="F24"/>
  <c r="F25" s="1"/>
  <c r="E24"/>
  <c r="G24" s="1"/>
  <c r="F22"/>
  <c r="E22"/>
  <c r="D22"/>
  <c r="C22"/>
  <c r="G21"/>
  <c r="G20"/>
  <c r="G22" s="1"/>
  <c r="G19"/>
  <c r="F17"/>
  <c r="E17"/>
  <c r="D17"/>
  <c r="C17"/>
  <c r="G16"/>
  <c r="G15"/>
  <c r="G14"/>
  <c r="G17" s="1"/>
  <c r="F12"/>
  <c r="E12"/>
  <c r="C12"/>
  <c r="G11"/>
  <c r="G10"/>
  <c r="D9"/>
  <c r="D12" s="1"/>
  <c r="C73" i="11" l="1"/>
  <c r="G71"/>
  <c r="E31"/>
  <c r="E73" s="1"/>
  <c r="C31"/>
  <c r="D26"/>
  <c r="G26" s="1"/>
  <c r="G31" s="1"/>
  <c r="F74" i="10"/>
  <c r="D74"/>
  <c r="F30"/>
  <c r="G72"/>
  <c r="D30"/>
  <c r="H30" s="1"/>
  <c r="E25"/>
  <c r="E30" s="1"/>
  <c r="E74" s="1"/>
  <c r="G28"/>
  <c r="G9"/>
  <c r="G12" s="1"/>
  <c r="C72"/>
  <c r="C74" s="1"/>
  <c r="B30" i="6"/>
  <c r="E132" i="3"/>
  <c r="E118"/>
  <c r="E112"/>
  <c r="E105"/>
  <c r="E107"/>
  <c r="F96"/>
  <c r="E96"/>
  <c r="E98" s="1"/>
  <c r="D136"/>
  <c r="D138" s="1"/>
  <c r="F138"/>
  <c r="D96"/>
  <c r="D98" s="1"/>
  <c r="F98"/>
  <c r="F51"/>
  <c r="E51"/>
  <c r="D51"/>
  <c r="F151"/>
  <c r="E151"/>
  <c r="D151"/>
  <c r="C151"/>
  <c r="C138"/>
  <c r="C98"/>
  <c r="G97"/>
  <c r="C51"/>
  <c r="B138"/>
  <c r="B98"/>
  <c r="B17"/>
  <c r="B30" s="1"/>
  <c r="F14"/>
  <c r="E14"/>
  <c r="D22"/>
  <c r="C22"/>
  <c r="D31" i="11" l="1"/>
  <c r="D73" s="1"/>
  <c r="G73"/>
  <c r="G25" i="10"/>
  <c r="G30" s="1"/>
  <c r="G74" s="1"/>
  <c r="E138" i="3"/>
  <c r="B153"/>
  <c r="B155" s="1"/>
  <c r="H31" i="11" l="1"/>
  <c r="D56" i="6"/>
  <c r="G56" s="1"/>
  <c r="G58" s="1"/>
  <c r="F68"/>
  <c r="E68"/>
  <c r="C68"/>
  <c r="G67"/>
  <c r="D68"/>
  <c r="F63"/>
  <c r="E63"/>
  <c r="D63"/>
  <c r="C63"/>
  <c r="G62"/>
  <c r="G61"/>
  <c r="G63" s="1"/>
  <c r="F58"/>
  <c r="C58"/>
  <c r="G57"/>
  <c r="E58"/>
  <c r="F53"/>
  <c r="C53"/>
  <c r="G52"/>
  <c r="E53"/>
  <c r="G51"/>
  <c r="F48"/>
  <c r="E48"/>
  <c r="D48"/>
  <c r="C48"/>
  <c r="G47"/>
  <c r="G46"/>
  <c r="G45"/>
  <c r="F43"/>
  <c r="E43"/>
  <c r="C43"/>
  <c r="G42"/>
  <c r="G41"/>
  <c r="G40"/>
  <c r="F38"/>
  <c r="E38"/>
  <c r="C38"/>
  <c r="G37"/>
  <c r="G36"/>
  <c r="D38"/>
  <c r="F28"/>
  <c r="E28"/>
  <c r="C28"/>
  <c r="D28"/>
  <c r="F25"/>
  <c r="E25"/>
  <c r="D25"/>
  <c r="C25"/>
  <c r="F22"/>
  <c r="E22"/>
  <c r="D22"/>
  <c r="C22"/>
  <c r="G21"/>
  <c r="G20"/>
  <c r="G19"/>
  <c r="F17"/>
  <c r="C17"/>
  <c r="G16"/>
  <c r="G15"/>
  <c r="E17"/>
  <c r="D17"/>
  <c r="F12"/>
  <c r="E12"/>
  <c r="D12"/>
  <c r="C12"/>
  <c r="G11"/>
  <c r="G10"/>
  <c r="G9"/>
  <c r="H63" l="1"/>
  <c r="G22"/>
  <c r="G53"/>
  <c r="G25"/>
  <c r="G12"/>
  <c r="G38"/>
  <c r="H38"/>
  <c r="G48"/>
  <c r="D58"/>
  <c r="E70"/>
  <c r="D53"/>
  <c r="F70"/>
  <c r="G28"/>
  <c r="C30"/>
  <c r="F30"/>
  <c r="E30"/>
  <c r="D30"/>
  <c r="G43"/>
  <c r="H68"/>
  <c r="D43"/>
  <c r="H43" s="1"/>
  <c r="G14"/>
  <c r="G17" s="1"/>
  <c r="G66"/>
  <c r="G68" s="1"/>
  <c r="C70"/>
  <c r="F17" i="3"/>
  <c r="G30" i="6" l="1"/>
  <c r="C72"/>
  <c r="F72"/>
  <c r="E72"/>
  <c r="D70"/>
  <c r="D72" s="1"/>
  <c r="H30"/>
  <c r="G70"/>
  <c r="G72" s="1"/>
  <c r="D28" i="3"/>
  <c r="D25"/>
  <c r="E28"/>
  <c r="F28"/>
  <c r="G150" l="1"/>
  <c r="F143"/>
  <c r="E143"/>
  <c r="D143"/>
  <c r="C143"/>
  <c r="G142"/>
  <c r="G141"/>
  <c r="G137"/>
  <c r="F61"/>
  <c r="E61"/>
  <c r="D61"/>
  <c r="C61"/>
  <c r="G60"/>
  <c r="G59"/>
  <c r="G58"/>
  <c r="F56"/>
  <c r="E56"/>
  <c r="D56"/>
  <c r="C56"/>
  <c r="G55"/>
  <c r="G54"/>
  <c r="G53"/>
  <c r="G50"/>
  <c r="C28"/>
  <c r="G28" s="1"/>
  <c r="F25"/>
  <c r="E25"/>
  <c r="C25"/>
  <c r="F22"/>
  <c r="E22"/>
  <c r="G21"/>
  <c r="G20"/>
  <c r="G19"/>
  <c r="E17"/>
  <c r="D17"/>
  <c r="C17"/>
  <c r="G16"/>
  <c r="G15"/>
  <c r="G14"/>
  <c r="F12"/>
  <c r="E12"/>
  <c r="D12"/>
  <c r="C12"/>
  <c r="G11"/>
  <c r="G10"/>
  <c r="G9"/>
  <c r="G56" l="1"/>
  <c r="G51"/>
  <c r="G143"/>
  <c r="H51"/>
  <c r="H56"/>
  <c r="H151"/>
  <c r="G151"/>
  <c r="F30"/>
  <c r="G12"/>
  <c r="G25"/>
  <c r="C30"/>
  <c r="G98"/>
  <c r="C153"/>
  <c r="H138"/>
  <c r="H143"/>
  <c r="G17"/>
  <c r="G22"/>
  <c r="D30"/>
  <c r="G61"/>
  <c r="D153"/>
  <c r="F153"/>
  <c r="E30"/>
  <c r="G138"/>
  <c r="E153"/>
  <c r="H98"/>
  <c r="C155" l="1"/>
  <c r="E155"/>
  <c r="F155"/>
  <c r="G153"/>
  <c r="D155"/>
  <c r="H30"/>
  <c r="G30"/>
  <c r="G155" l="1"/>
</calcChain>
</file>

<file path=xl/sharedStrings.xml><?xml version="1.0" encoding="utf-8"?>
<sst xmlns="http://schemas.openxmlformats.org/spreadsheetml/2006/main" count="719" uniqueCount="371">
  <si>
    <t>PROGRAM NAME</t>
  </si>
  <si>
    <t>CSG 11: Regular Pay - Cont Full Time</t>
  </si>
  <si>
    <t>CSG 12: Regular Pay - Other</t>
  </si>
  <si>
    <t>CSG 13:Additional Gross Pay</t>
  </si>
  <si>
    <t>CSG 15: Overtime Pay</t>
  </si>
  <si>
    <t>CSG 14: Fringe</t>
  </si>
  <si>
    <t>Non-Personal Services (NPS)</t>
  </si>
  <si>
    <t>Personal Services (PS)</t>
  </si>
  <si>
    <t>CSG 20: Supplies and Materials</t>
  </si>
  <si>
    <t>CSG 32: Rentals</t>
  </si>
  <si>
    <t>CSG 31: Telephone, Telegraph, Telegram, Etc</t>
  </si>
  <si>
    <t>CSG 40: Other Services and Charges</t>
  </si>
  <si>
    <t>CSG 41: Contractual Services</t>
  </si>
  <si>
    <t>CSG 50: Subsidies and Transfers</t>
  </si>
  <si>
    <t>CSG 70: Equipment &amp; Equipment Rental</t>
  </si>
  <si>
    <t xml:space="preserve"> </t>
  </si>
  <si>
    <t>Q1</t>
  </si>
  <si>
    <t>Q2</t>
  </si>
  <si>
    <t>Q3</t>
  </si>
  <si>
    <t>Q4</t>
  </si>
  <si>
    <t>Total</t>
  </si>
  <si>
    <t>Subtotal</t>
  </si>
  <si>
    <t>Total Personal Services (PS)</t>
  </si>
  <si>
    <t>Total Non-Personal Services (NPS)</t>
  </si>
  <si>
    <t>Total FY 2014 Approved Budget</t>
  </si>
  <si>
    <t>Agency Management Program - 0700</t>
  </si>
  <si>
    <t>Office of the Chief Financial Officer - 0100</t>
  </si>
  <si>
    <t>Office of the Chief Financial Officer - 0700</t>
  </si>
  <si>
    <t>DPW - AGENCY MANAGEMENT PROGRAM</t>
  </si>
  <si>
    <t>Program 1000 Budget Total for FY14</t>
  </si>
  <si>
    <t>AU BON PAIN CORP</t>
  </si>
  <si>
    <t>COMCAST CABLEVISION</t>
  </si>
  <si>
    <t>CONSTRUCTION AND SAFETY SERVIC</t>
  </si>
  <si>
    <t>INTERNATIONAL SALT COMPANY LLC</t>
  </si>
  <si>
    <t>LASER ART INC</t>
  </si>
  <si>
    <t>MDM OFFICE SYSTEMS DBA</t>
  </si>
  <si>
    <t>OST, INC.</t>
  </si>
  <si>
    <t>P2W INC. NFP</t>
  </si>
  <si>
    <t>REMCO BUSINESS SYSTEMS INC</t>
  </si>
  <si>
    <t>ROBERT F. BEALL &amp; SONS, INC.</t>
  </si>
  <si>
    <t>TRICON OF WASHINGTON DC INC</t>
  </si>
  <si>
    <t>COLLINS ELEVATOR SERVICE  INC</t>
  </si>
  <si>
    <t>CYCON PUBLISHING INC.</t>
  </si>
  <si>
    <t>DUTCHMILL CATERERS</t>
  </si>
  <si>
    <t>ENTERPRISE INFORMATION</t>
  </si>
  <si>
    <t>GOVDEALS, INC.</t>
  </si>
  <si>
    <t>METROPOLITAN ROLLING DOORS INC</t>
  </si>
  <si>
    <t>POLIHIRE STRATEGY, LLC</t>
  </si>
  <si>
    <t>PRM CONSULTING INC</t>
  </si>
  <si>
    <t>RSC ELECTRICAL &amp; MECHANICAL CO</t>
  </si>
  <si>
    <t>SPECIALTY CONSTRUCTION MANAGE</t>
  </si>
  <si>
    <t>THE WASHINGTON TIMES LLC</t>
  </si>
  <si>
    <t>WALTON &amp; GREEN CONSULTANTS</t>
  </si>
  <si>
    <t>A.W.J. LLC</t>
  </si>
  <si>
    <t>ACCU WEATHER, INC.</t>
  </si>
  <si>
    <t>CAPITOL PAVING OF DC INC</t>
  </si>
  <si>
    <t>DIXON'S PEST CONTROL INC</t>
  </si>
  <si>
    <t>GENERAL SERVICES INC</t>
  </si>
  <si>
    <t>HEV-N-EARTH TRUCKING LLC</t>
  </si>
  <si>
    <t>MBE BUILDERS INC.</t>
  </si>
  <si>
    <t>SHRED-IT USA-WASHINGTON</t>
  </si>
  <si>
    <t>STEVENSON TYLER</t>
  </si>
  <si>
    <t>TELVENT DTN, INC.</t>
  </si>
  <si>
    <t>THOMPSON TRUCKING TEAM, LLC</t>
  </si>
  <si>
    <t>TONG'S TRUCKING</t>
  </si>
  <si>
    <t>UPS-UNITED PARCEL SERVICE</t>
  </si>
  <si>
    <t>GENERAL MERCHANDISE</t>
  </si>
  <si>
    <t>IDEAL ELECTRIC SUPPLY</t>
  </si>
  <si>
    <t>KING-TUESLEY ENTERPRISES, INC.</t>
  </si>
  <si>
    <t>METROPOLITAN OFFICE PRODUCTS</t>
  </si>
  <si>
    <t>W S JENKS &amp; SON</t>
  </si>
  <si>
    <t>ARJ GROUP INC</t>
  </si>
  <si>
    <t>ASPEN OF DC, INC.</t>
  </si>
  <si>
    <t>BMD INC.</t>
  </si>
  <si>
    <t>D.C WATER AND SEWER AUTHORITY</t>
  </si>
  <si>
    <t>DANIEL HARRISON</t>
  </si>
  <si>
    <t>DIGI DOC INC. DBA DOCUMENT MNG</t>
  </si>
  <si>
    <t>DIGI DOCS INC DOCUMENT MGERS</t>
  </si>
  <si>
    <t>GENA JOHNSON</t>
  </si>
  <si>
    <t>HAISLIP CORPORATION</t>
  </si>
  <si>
    <t>ICI SYSTEMS, INC</t>
  </si>
  <si>
    <t>LEARNING TREE INTERNATIONAL</t>
  </si>
  <si>
    <t>LONG FENCE COMPANY INC</t>
  </si>
  <si>
    <t>MICHAEL SPRIGGS</t>
  </si>
  <si>
    <t>MORGANS INC</t>
  </si>
  <si>
    <t>SHERMAN SQUIRE</t>
  </si>
  <si>
    <t>SMITH &amp; SONS</t>
  </si>
  <si>
    <t>WANDA L. ELLIS</t>
  </si>
  <si>
    <t>INTRADISTRICT</t>
  </si>
  <si>
    <t>APPLE INC</t>
  </si>
  <si>
    <t>BRANCH DEVELOPMENT LLC</t>
  </si>
  <si>
    <t>C&amp;E SERVICES INC OF WASH</t>
  </si>
  <si>
    <t>G &amp; R TRUCKING INC</t>
  </si>
  <si>
    <t>J.N. NEWMAN TRUCKING L.L.C.</t>
  </si>
  <si>
    <t>KEVIN DOCKETT &amp; SONS TRUCK INC</t>
  </si>
  <si>
    <t>M &amp; M TRUCKING INC.</t>
  </si>
  <si>
    <t>MARSCO TRUCKING AND SERVICES</t>
  </si>
  <si>
    <t>MERIDIAN IMAGING SOLUTIONS</t>
  </si>
  <si>
    <t>PERKINS TRUCKING CO</t>
  </si>
  <si>
    <t>R. L. HALL TRUCKING, INC</t>
  </si>
  <si>
    <t>THEODIS R. CAMPBELL JR.</t>
  </si>
  <si>
    <t>TKM ENTERPRISES LLC</t>
  </si>
  <si>
    <t>WILLIAM SPENCER</t>
  </si>
  <si>
    <t>HERTZ EQUIPMENT RENTAL CORP</t>
  </si>
  <si>
    <t>HORTON AND BARBER CONSTRUCTION</t>
  </si>
  <si>
    <t>MVS INC</t>
  </si>
  <si>
    <t>METRO LAB LLC</t>
  </si>
  <si>
    <t>CAPITAL SERVICES AND SUPPLIES</t>
  </si>
  <si>
    <t>IMPREST FUND:KT-IF-01</t>
  </si>
  <si>
    <t>REPROGRAMMING TO CSG 40</t>
  </si>
  <si>
    <t>GFOA-WMA</t>
  </si>
  <si>
    <t>MIDTOWN PERSONNEL, INC.</t>
  </si>
  <si>
    <t>Program 100F Budget Total for FY14</t>
  </si>
  <si>
    <t>Attachment I - Spending Plan</t>
  </si>
  <si>
    <t>Fleet Management</t>
  </si>
  <si>
    <t>Object 111</t>
  </si>
  <si>
    <t>Object 121</t>
  </si>
  <si>
    <t>Object 122</t>
  </si>
  <si>
    <t>Object 125</t>
  </si>
  <si>
    <t>Object 131</t>
  </si>
  <si>
    <t>Object 134</t>
  </si>
  <si>
    <t>Object 135</t>
  </si>
  <si>
    <t>Object 136</t>
  </si>
  <si>
    <t>Object 141</t>
  </si>
  <si>
    <t>Object 142</t>
  </si>
  <si>
    <t>Object 147</t>
  </si>
  <si>
    <t>Object 148</t>
  </si>
  <si>
    <t>Object 152</t>
  </si>
  <si>
    <t>Object 154</t>
  </si>
  <si>
    <t>Object 155</t>
  </si>
  <si>
    <t>Object 157</t>
  </si>
  <si>
    <t>Object 158</t>
  </si>
  <si>
    <t>Object 159</t>
  </si>
  <si>
    <t>Object 160</t>
  </si>
  <si>
    <t>Object 161</t>
  </si>
  <si>
    <t>Object 133</t>
  </si>
  <si>
    <t>Object 201</t>
  </si>
  <si>
    <t>Lasar Art - Office Supplies</t>
  </si>
  <si>
    <t>Object 206</t>
  </si>
  <si>
    <t>Addison / JMJ - general auto parts</t>
  </si>
  <si>
    <t>AS/R Systems Inc - maintain carousels</t>
  </si>
  <si>
    <t>Atlantic Machinery - sweeper parts</t>
  </si>
  <si>
    <t>Bank Credit Card - Emergency / Small Purchases</t>
  </si>
  <si>
    <t>Central Truck - auto parts GM vehicles</t>
  </si>
  <si>
    <t>Best Battery - battery supplies</t>
  </si>
  <si>
    <t>Criswell Cheverolet - parts and service for cheverolet vehicles</t>
  </si>
  <si>
    <t>Criswell Honda - parts and service for honda vehicles</t>
  </si>
  <si>
    <t>Criswell Performance Cars - parts and service for dodge vehicles</t>
  </si>
  <si>
    <t>Donald B Rice - Light Equip Tires</t>
  </si>
  <si>
    <t>General Merchandise - general maintenance supplies</t>
  </si>
  <si>
    <t>Keller Acq - truck parts and supplies</t>
  </si>
  <si>
    <t>K. Neal / District International - auto parts and supplies</t>
  </si>
  <si>
    <t>Lawson - replacement parts for packers and sweepers</t>
  </si>
  <si>
    <t>Maryland Industrial - replacement parts for packers and sweepers</t>
  </si>
  <si>
    <t>McCarthy Tire - Heavy Equip Tires</t>
  </si>
  <si>
    <t>Norris Chesapeake Truck - truck parts</t>
  </si>
  <si>
    <t>Old Dominion Brush - replacement parts for leaf vacs</t>
  </si>
  <si>
    <t>P &amp; H Auto - electrical parts and batteries</t>
  </si>
  <si>
    <t>Parts Authority - auto parts and supplies</t>
  </si>
  <si>
    <t>Potomac Rubber - light/medium parts and body supplies</t>
  </si>
  <si>
    <t>Ross Auto - glass supplies</t>
  </si>
  <si>
    <t>Safety Kleen - car wash parts/maintenance</t>
  </si>
  <si>
    <t>Uptown Auto - GM auto parts and service</t>
  </si>
  <si>
    <t>Valley - parts and supplies for medium heavy snow plows</t>
  </si>
  <si>
    <t>Object 207</t>
  </si>
  <si>
    <t>Coyne International-uniforms</t>
  </si>
  <si>
    <t>Safe Guard-safety boots</t>
  </si>
  <si>
    <t>Unifirst-FY13 obligations (accrual)</t>
  </si>
  <si>
    <t>Object 208</t>
  </si>
  <si>
    <t>Tri County Petroleum - fuel and lubricant supplies</t>
  </si>
  <si>
    <t>Object 210</t>
  </si>
  <si>
    <t>DC Treasurer/DMV - tickets</t>
  </si>
  <si>
    <t>DDOE MOU - Hazardous waste generator fees</t>
  </si>
  <si>
    <t>DDOE MOU - Underground storage tank registration</t>
  </si>
  <si>
    <t>Earlbeck - welding shop supplies</t>
  </si>
  <si>
    <t>Imprest Fund - petty cash</t>
  </si>
  <si>
    <t>Posner - welding parts</t>
  </si>
  <si>
    <t>Object 308</t>
  </si>
  <si>
    <t>DC-Net / RTS</t>
  </si>
  <si>
    <t>Not Applicable</t>
  </si>
  <si>
    <t>Object 401</t>
  </si>
  <si>
    <t>Miscellaneous Travel</t>
  </si>
  <si>
    <t>Object 402</t>
  </si>
  <si>
    <t>Object 407</t>
  </si>
  <si>
    <t>Ace Fire - servicing extinguishers</t>
  </si>
  <si>
    <t>Alban Tractor - loader repairs</t>
  </si>
  <si>
    <t>Alliance Material Handling - maintenance of forklift trucks</t>
  </si>
  <si>
    <t>Atel Bus &amp; Truck - special equip repair(buses)</t>
  </si>
  <si>
    <t>Automotive Resources Inc - hydraulic lift repairs</t>
  </si>
  <si>
    <t>Baltimore Car &amp; Truck - heavy eqp reair</t>
  </si>
  <si>
    <t>Best Capitol - auto body repair</t>
  </si>
  <si>
    <t>Capital Fleet Service (DCKT A 0061) - freight liner repairs</t>
  </si>
  <si>
    <t>Central Truck - sweeper/packer maintenance and repair</t>
  </si>
  <si>
    <t>Clean Venture - fuel site/water seperator services</t>
  </si>
  <si>
    <t>Climate Action - greenhouse emmisions testing</t>
  </si>
  <si>
    <t>Cummings - engine diagnostics</t>
  </si>
  <si>
    <t>E &amp; M Auto - repair and maintain transmission equip</t>
  </si>
  <si>
    <t>Eastern Lift Truck Co - maintenance of forklift trucks</t>
  </si>
  <si>
    <t>Excel General Diesel - maintenance repairs for packers/sweepers</t>
  </si>
  <si>
    <t>Faster Pro - mechanical services</t>
  </si>
  <si>
    <t>Fire X Sales &amp; Service - vehicle fire suppression system maintenance</t>
  </si>
  <si>
    <t>Gaithersburg equip - repair medium heavy equip</t>
  </si>
  <si>
    <t>Granturk (DCKT 2000 CA0110) - sweeper repairs</t>
  </si>
  <si>
    <t>Intercon - snow truck/plow repair</t>
  </si>
  <si>
    <t>Johnson Truck Center, LLC -  - truck transmission repair</t>
  </si>
  <si>
    <t>Kohler - small engine repair</t>
  </si>
  <si>
    <t>Maryland Industrial - packer and sweeper parts</t>
  </si>
  <si>
    <t>Middleton &amp; Mead - heavy truck/tractor repair</t>
  </si>
  <si>
    <t>New Again Auto Body - auto body repair</t>
  </si>
  <si>
    <t>Norris Chesapeake Truck - truck service</t>
  </si>
  <si>
    <t>Petro Supply - fuel pump maintenance</t>
  </si>
  <si>
    <t>Petroleum Management Inc - fuel cleaner</t>
  </si>
  <si>
    <t>Pollock Research &amp; Design - crane replacement</t>
  </si>
  <si>
    <t>Pollock Research &amp; Design - overhead crane service</t>
  </si>
  <si>
    <t>Precision Machine - packer/snow truck hydraulics</t>
  </si>
  <si>
    <t>R &amp; S Auto Truck Spring - suspension repairs</t>
  </si>
  <si>
    <t>Service By Aladdin - truck parts and service</t>
  </si>
  <si>
    <t>Sheehy Ford - ford parts and service</t>
  </si>
  <si>
    <t>THC Enterprise - repair packers and sweepers</t>
  </si>
  <si>
    <t>Tony's Commonwealth - auto body repairs</t>
  </si>
  <si>
    <t>Total Auto Care - auto glass supplies and repairs</t>
  </si>
  <si>
    <t>Truck &amp; Trailer - repair medium heavy equip</t>
  </si>
  <si>
    <t>Valk - snow truck/plow repair</t>
  </si>
  <si>
    <t>Virginia Public Works - leaf vacs / snow prep</t>
  </si>
  <si>
    <t>West End Services - tow truck lighting/hydaulics</t>
  </si>
  <si>
    <t>Wilbar &amp; Arnold - heavy equip mainteance</t>
  </si>
  <si>
    <t>Object 442</t>
  </si>
  <si>
    <t>ACELLERA - Citrix Server Maintenance</t>
  </si>
  <si>
    <t>Alldata - engine diagonstic software</t>
  </si>
  <si>
    <t>CCG Systems - Faster fleet maintenance software renewal</t>
  </si>
  <si>
    <t>Immix Tech - Bomgar remote license / maintenance</t>
  </si>
  <si>
    <t>Mitchell Repair Information - Renewal Snap-On diagnostic license</t>
  </si>
  <si>
    <t>Mobility / Flexcar- DC FleetShare Maintenance</t>
  </si>
  <si>
    <t>Netlocity VA Inc - document management system</t>
  </si>
  <si>
    <t>Novacharge - chevy volt chargers</t>
  </si>
  <si>
    <t>Ricoh America - color copier lease</t>
  </si>
  <si>
    <t>Snap-On - shop key diagnostics</t>
  </si>
  <si>
    <t>Veeder-Root Inc - Inform.net software / maintenance</t>
  </si>
  <si>
    <t>Zonar - Supply and install GPS equip</t>
  </si>
  <si>
    <t>Object 409</t>
  </si>
  <si>
    <t>And Designs - replace lettering on DGS vehicles</t>
  </si>
  <si>
    <t>Apex - testing of underground storage tanks</t>
  </si>
  <si>
    <t>Automotive Training Authority -ASE Training</t>
  </si>
  <si>
    <t>E.J. Ward-fuel site upgrade / maintenance</t>
  </si>
  <si>
    <t>Kaeser Compressors - compressor repair</t>
  </si>
  <si>
    <t>Keyway Lock - locksmith services</t>
  </si>
  <si>
    <t>L. A. Fritter &amp; Son - maintenance and compliance testing of tanks</t>
  </si>
  <si>
    <t>Legman USA - door services</t>
  </si>
  <si>
    <t>Long Fence - PDA chain link lot fence</t>
  </si>
  <si>
    <t>Meridian Imaging Solutions - copier lease (OAS)</t>
  </si>
  <si>
    <t>Midwest Motor Supply Co - overhead shop lighting</t>
  </si>
  <si>
    <t>Montana Car Wash - car services</t>
  </si>
  <si>
    <t>Ralph Terry Wolfe-ASE Training</t>
  </si>
  <si>
    <t>Varitech - service natural gas dispenser</t>
  </si>
  <si>
    <t>Object 705</t>
  </si>
  <si>
    <t>ACME Auto Leasing - vans</t>
  </si>
  <si>
    <t>ACME Auto Leasing - refund check</t>
  </si>
  <si>
    <t>Advantage Leasing - sedans</t>
  </si>
  <si>
    <t>Enterprise - vans for leaf</t>
  </si>
  <si>
    <t>Program Code 4000 Budget Total for FY14</t>
  </si>
  <si>
    <t>PARKING ENFORCEMENT MANAGEMENT ADMINISTRATION</t>
  </si>
  <si>
    <t xml:space="preserve">MDM OFFICE SYSTEMS DBA - General Office Suuplies </t>
  </si>
  <si>
    <t xml:space="preserve">MORGANS INC - Season Uniforms for Frontline </t>
  </si>
  <si>
    <t xml:space="preserve">DIGI DOCS INC. DBA DOCUMENT MNG </t>
  </si>
  <si>
    <t>NOT APPICABLE</t>
  </si>
  <si>
    <t xml:space="preserve">COMCAST CABLEVISION - CABLE SERVICES </t>
  </si>
  <si>
    <t xml:space="preserve">TOUCAN PRINTING &amp; PROMO PROD - Towing Division Printing Needs </t>
  </si>
  <si>
    <t>THE WASHINGTON TIMES LLC - Advertisement for Auction BLue Plains</t>
  </si>
  <si>
    <t>THE PITTMAN GROUP INC - Blue Plains AIMS System</t>
  </si>
  <si>
    <t xml:space="preserve">EZTAG - IT Maintenance Consolidation </t>
  </si>
  <si>
    <t>R. REA CORPORATION</t>
  </si>
  <si>
    <t>P-CARDS</t>
  </si>
  <si>
    <t>TERRY CORNWELL RUMSEY</t>
  </si>
  <si>
    <t>SECOM, LLC</t>
  </si>
  <si>
    <t>SHRED-IT USA, INC.</t>
  </si>
  <si>
    <t>S&amp;H TRUCKING COMPANY</t>
  </si>
  <si>
    <t>UR INERNATIONAL INC.</t>
  </si>
  <si>
    <t>LEXISNEXIS</t>
  </si>
  <si>
    <t>REED ELSERVIER INCORPORATED</t>
  </si>
  <si>
    <t>KONICA MINOLTA BUS. SOLN. USA</t>
  </si>
  <si>
    <t>WATRING TECHNOLOGIES INC.</t>
  </si>
  <si>
    <t>LOTS MANAGEMENT</t>
  </si>
  <si>
    <t>Program 5000 Budget Total for FY14</t>
  </si>
  <si>
    <t>SOLID WASTE MANAGEMENT ADMINISTRATION - LOCAL</t>
  </si>
  <si>
    <t>CAPITAL SERVICES AND SUPPLIES: SUPPLIES - OFFICE</t>
  </si>
  <si>
    <t>DOUGLAS R. DAVIS VETERAN SHOES: WORK SHOES/BOOTS</t>
  </si>
  <si>
    <t>DURON PAINT &amp; WALL COVERINGS: GRAFFITI - CLEANING KITS</t>
  </si>
  <si>
    <t>GENERAL MERCHANDISE: GRAFFITI - CLEANING KITS</t>
  </si>
  <si>
    <t>LASER ART INC: PRINTING SERVICES</t>
  </si>
  <si>
    <t>MCCORMICK PAINT WORKS CO: GRAFFITI - GENERAL</t>
  </si>
  <si>
    <t>MDM OFFICE SYSTEMS DBA: GRAFFITI - CLEANING KITS</t>
  </si>
  <si>
    <t>METROPOLITAN OFFICE PRODUCTS: OFFICE - FURNITURE</t>
  </si>
  <si>
    <t>MORGAN'S INC./J. MUSCATELLO'S: UNIFORMS</t>
  </si>
  <si>
    <t>OLD DOMINION BRUSH COMPANY: EQUIPMENT - SWEEPER BROOMS</t>
  </si>
  <si>
    <t>POSNER INDUSTRIES INC.: SUPPLIES - FASTENERS</t>
  </si>
  <si>
    <t>RUBBEREDGE LLC: EQUIPMENT - LOADER TIRES</t>
  </si>
  <si>
    <t>TOTER - CAN REPLACEMENT: CAN REPLACEMENT PROGRAM</t>
  </si>
  <si>
    <t>TOTER - MAINTENANCE: MAINTENANCE - RESIDENTIAL CANS</t>
  </si>
  <si>
    <t>TOTER INCORPORATED: INVENTORY - RESIDENTIAL CANS</t>
  </si>
  <si>
    <t>URBAN RESTORATION GROUP INC.: GRAFFITI - REMOVAL SERVICES</t>
  </si>
  <si>
    <t>WASHINGTON AIR COMPRESSOR: EQUIPMENT - AIR COMPRESSORS</t>
  </si>
  <si>
    <t>WASHINGTON SUPPLY NETWORK, LLC: BAGS/LINERS</t>
  </si>
  <si>
    <t>ZZ_UNALLOCATED BUDGET: ZZ_UNALLOCATED BUDGET</t>
  </si>
  <si>
    <t>ACE FIRE EXTINGUISHER SERVICE: FIRE PROTECTION</t>
  </si>
  <si>
    <t>ACS STATE &amp; LOCAL SOLUTIONS: SYSTEM SUPPORT - TICKETING</t>
  </si>
  <si>
    <t>BALMAR PRINTING: PRINTING SERVICES</t>
  </si>
  <si>
    <t>BENZACO SCIENTIFIC, INC.: CHEMICALS</t>
  </si>
  <si>
    <t>BIG STUFF INC.: DEODORIZERS</t>
  </si>
  <si>
    <t>DEWBERRY AND DAVIS LLC: ENGINEERING SERVICES</t>
  </si>
  <si>
    <t>DISTRICT SUPPLY INC.: SUPPLIES - SUNDRY</t>
  </si>
  <si>
    <t>EESCO PUMP &amp; VALVE INC: MAINTENANCE - PUMPS</t>
  </si>
  <si>
    <t>ENVIRONMENTAL TRAINING: EMPLOYEE TRAINING</t>
  </si>
  <si>
    <t>EZTAG CORP: SYSTEM SUPPORT - HANDHELDS</t>
  </si>
  <si>
    <t>FAIRFAX COUNTY: TRASH DISPOSAL</t>
  </si>
  <si>
    <t>GENERAL SERVICES INC: ELECTRICAL SERVICES</t>
  </si>
  <si>
    <t>KOHLER EQUIPMENT INC.: MOWING EQUIPMENT</t>
  </si>
  <si>
    <t>METROPOLITAN ROLLING DOORS INC: MAINTENANCE - DOORS</t>
  </si>
  <si>
    <t>METROPOLITAN WASH COUNCIL: MEMBERSHIP DUES</t>
  </si>
  <si>
    <t>METTLER-TOLEDO, INC.: MAINTENANCE - SCALES</t>
  </si>
  <si>
    <t>MVS INC: SUPPLIES - COMPUTER RELATED</t>
  </si>
  <si>
    <t>NORTHSHORE MANUFACTURING, INC: MAINTENANCE - GRAPPLERS</t>
  </si>
  <si>
    <t>PAGE AFTER PAGE BUS SYS: TICKET PROCESSING</t>
  </si>
  <si>
    <t>PARADIGM SOFTWARE, LLC: SYSTEM SUPPORT - SCALES</t>
  </si>
  <si>
    <t>PC NET, INC.: SYSTEM SUPPORT - SUNDRY</t>
  </si>
  <si>
    <t>POLLOCK RESEARCH &amp; DESIGN INC,: MAINTENANCE - CRANES</t>
  </si>
  <si>
    <t>ROUTESMART TECHNOLOGIES: ROUTING SOFTWARE LICENSE</t>
  </si>
  <si>
    <t>STATE OF NEW JERSEY: MEMBERSHIP DUES</t>
  </si>
  <si>
    <t>SWMA SETTLEMENTS &amp; JUDGEMENTS: SETTLEMENTS</t>
  </si>
  <si>
    <t>THC ENTERPRISES INC MIDATLANTI: EQUIPMENT - WASTE HANDLING</t>
  </si>
  <si>
    <t>THE HAMILTON GROUP: PRINTING SERVICES</t>
  </si>
  <si>
    <t>TOUCAN PRINTING &amp; PROMO PROD: PRINTING SERVICES</t>
  </si>
  <si>
    <t>VICTOR STANLEY INC: INVENTORY - LITTER CANS</t>
  </si>
  <si>
    <t>VIRGINIA PUBLIC WORKS EQUIPMEN: MAINTENANCE - LEAF BLOWERS</t>
  </si>
  <si>
    <t>ACME BIOMASS REDUCTION INC.: COMPOSTING</t>
  </si>
  <si>
    <t>ARCADIS US, INC.: SOLID WASTE STUDY</t>
  </si>
  <si>
    <t>CARE ENVIRONMENTAL CORP: HAZARDOUS WASTE DISP</t>
  </si>
  <si>
    <t>DC MURAL MOU</t>
  </si>
  <si>
    <t>ECO SHRED, LLC: SHREDDING SERVICES</t>
  </si>
  <si>
    <t>ENTERPRISE HOLDINGS, INC.: RENTAL - VEHICLES</t>
  </si>
  <si>
    <t>FLEETPRO INC.: MAINTENANCE - VEHICLES</t>
  </si>
  <si>
    <t>LUCKY DOG LLC: TRASH HAULING</t>
  </si>
  <si>
    <t>POWELL MANUFACTURING INDUSTRIES: SUPPLIES - CONCRETE</t>
  </si>
  <si>
    <t>PROFESSIONAL FUNERAL SERVICES: DEAD ANIMAL PROCESSING</t>
  </si>
  <si>
    <t>RECYCLE AMERICA ALLIANCE, LLC: RECYCLE DISPOSAL</t>
  </si>
  <si>
    <t>SENODA, INC.: PRINTING SERVICES</t>
  </si>
  <si>
    <t>SHRED-ECO, LLC: SHREDDING SERVICES</t>
  </si>
  <si>
    <t>SWMA PAST DUE TICKETS: SWMA PAST DUE TICKETS</t>
  </si>
  <si>
    <t>UNITED RENTALS, INC: RENTALS - TOOLS &amp; EQUIP</t>
  </si>
  <si>
    <t>VEHICLE IMMOBILIZATION BOOTS: IMMOBILIZATION BOOTS</t>
  </si>
  <si>
    <t>DITCH WITCH OF MARYLAND, INC.: EQUIPMENT - VACUUMS</t>
  </si>
  <si>
    <t>Program 6000 Budget Total for FY14</t>
  </si>
  <si>
    <t>SOLID WASTE MANAGEMENT ADMINISTRATION - SPECIAL PURPOSE</t>
  </si>
  <si>
    <t>SUPERCAN WAREHOUSE SPACE</t>
  </si>
  <si>
    <t>MALCOLM PIRNIE, INC.: CONSULTING - STORM WATER</t>
  </si>
  <si>
    <t>MERCHANT CARD PROCESSING: TRANS STATION CARD PROCESSING</t>
  </si>
  <si>
    <t>PUBLIC WORKS SOLUTIONS LLC: SYSTEM SUPPORT - TRAKSTER</t>
  </si>
  <si>
    <t>APEX COMPANIES LLC: MAINTENANCE-  STRMWTR MGMT SYSTEM</t>
  </si>
  <si>
    <t>CERTIFIED MAIL ENVELOPES, INC.: MAILING SERVICES</t>
  </si>
  <si>
    <t>CLEAN CITY LLC: GRAFFITI - 2ND STORY</t>
  </si>
  <si>
    <t>COMMUNITY BRIDGE INC: GRAFFITI - BRIDGES</t>
  </si>
  <si>
    <t>MCCARTHY TIRE SERVICE CO./MD.: EQUIPMENT - TIRES</t>
  </si>
  <si>
    <t>NORTHSHORE - REFURBISHMENT: GRAPPLER REFURB</t>
  </si>
  <si>
    <t>TRANSFER STATION M &amp; R FUND: TO FUND BALANCE</t>
  </si>
  <si>
    <t>SOLID WASTE MANAGEMENT ADMINISTRATION - INTRA-DISTRICT</t>
  </si>
  <si>
    <t>TRASH DISPOSAL SERVICES</t>
  </si>
  <si>
    <t>STORMWATER MANAGEMENT SERVICES</t>
  </si>
  <si>
    <t xml:space="preserve">Q1 </t>
  </si>
  <si>
    <t xml:space="preserve">Q2 </t>
  </si>
  <si>
    <t xml:space="preserve">Q3 </t>
  </si>
  <si>
    <t xml:space="preserve">Q4 </t>
  </si>
  <si>
    <t>Q2-</t>
  </si>
</sst>
</file>

<file path=xl/styles.xml><?xml version="1.0" encoding="utf-8"?>
<styleSheet xmlns="http://schemas.openxmlformats.org/spreadsheetml/2006/main">
  <numFmts count="12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[$$-409]* #,##0.00_);_([$$-409]* \(#,##0.00\);_([$$-409]* &quot;-&quot;??_);_(@_)"/>
    <numFmt numFmtId="167" formatCode="_([$$-409]* #,##0_);_([$$-409]* \(#,##0\);_([$$-409]* &quot;-&quot;??_);_(@_)"/>
    <numFmt numFmtId="168" formatCode="_([$$-409]* #,##0_);_([$$-409]* \(#,##0\);_([$$-409]* &quot;-&quot;_);_(@_)"/>
    <numFmt numFmtId="169" formatCode="&quot;$&quot;#,##0.00"/>
    <numFmt numFmtId="170" formatCode="#,##0.00;\(#,##0.00\)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 val="singleAccounting"/>
      <sz val="10"/>
      <name val="Arial"/>
      <family val="2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0"/>
      <color theme="1"/>
      <name val="Tahoma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43" fontId="2" fillId="0" borderId="0" applyFont="0" applyFill="0" applyBorder="0" applyAlignment="0" applyProtection="0"/>
    <xf numFmtId="44" fontId="2" fillId="0" borderId="0" applyNumberFormat="0" applyFont="0" applyFill="0" applyBorder="0" applyAlignment="0" applyProtection="0"/>
    <xf numFmtId="42" fontId="2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4" fontId="4" fillId="0" borderId="0" applyNumberFormat="0" applyFont="0" applyFill="0" applyBorder="0" applyAlignment="0" applyProtection="0"/>
    <xf numFmtId="42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NumberFormat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NumberFormat="0" applyFont="0" applyFill="0" applyBorder="0" applyAlignment="0" applyProtection="0"/>
    <xf numFmtId="44" fontId="2" fillId="0" borderId="0" applyNumberFormat="0" applyFont="0" applyFill="0" applyBorder="0" applyAlignment="0" applyProtection="0"/>
    <xf numFmtId="44" fontId="2" fillId="0" borderId="0" applyNumberFormat="0" applyFont="0" applyFill="0" applyBorder="0" applyAlignment="0" applyProtection="0"/>
    <xf numFmtId="0" fontId="12" fillId="0" borderId="0"/>
    <xf numFmtId="44" fontId="4" fillId="0" borderId="0" applyNumberFormat="0" applyFont="0" applyFill="0" applyBorder="0" applyAlignment="0" applyProtection="0"/>
    <xf numFmtId="44" fontId="4" fillId="0" borderId="0" applyNumberFormat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NumberFormat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NumberFormat="0" applyFont="0" applyFill="0" applyBorder="0" applyAlignment="0" applyProtection="0"/>
    <xf numFmtId="42" fontId="2" fillId="0" borderId="0" applyFont="0" applyFill="0" applyBorder="0" applyAlignment="0" applyProtection="0"/>
  </cellStyleXfs>
  <cellXfs count="460">
    <xf numFmtId="0" fontId="0" fillId="0" borderId="0" xfId="0"/>
    <xf numFmtId="0" fontId="3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Fill="1" applyBorder="1" applyAlignment="1">
      <alignment horizontal="center"/>
    </xf>
    <xf numFmtId="4" fontId="6" fillId="0" borderId="0" xfId="2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" fontId="3" fillId="0" borderId="2" xfId="2" applyNumberFormat="1" applyFont="1" applyBorder="1" applyAlignment="1">
      <alignment horizontal="center"/>
    </xf>
    <xf numFmtId="4" fontId="3" fillId="0" borderId="3" xfId="2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3" fillId="0" borderId="0" xfId="2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4" fontId="3" fillId="0" borderId="0" xfId="2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4" fontId="4" fillId="0" borderId="0" xfId="2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Fill="1"/>
    <xf numFmtId="6" fontId="4" fillId="0" borderId="0" xfId="2" applyNumberFormat="1" applyFont="1" applyAlignment="1">
      <alignment horizontal="right"/>
    </xf>
    <xf numFmtId="6" fontId="4" fillId="0" borderId="0" xfId="1" applyNumberFormat="1" applyFont="1" applyFill="1" applyAlignment="1">
      <alignment horizontal="right"/>
    </xf>
    <xf numFmtId="6" fontId="4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6" fontId="3" fillId="0" borderId="0" xfId="2" applyNumberFormat="1" applyFont="1" applyAlignment="1">
      <alignment horizontal="right"/>
    </xf>
    <xf numFmtId="6" fontId="3" fillId="0" borderId="0" xfId="1" applyNumberFormat="1" applyFont="1" applyFill="1" applyAlignment="1">
      <alignment horizontal="right"/>
    </xf>
    <xf numFmtId="0" fontId="4" fillId="3" borderId="6" xfId="0" applyFont="1" applyFill="1" applyBorder="1" applyAlignment="1">
      <alignment horizontal="left"/>
    </xf>
    <xf numFmtId="4" fontId="4" fillId="0" borderId="0" xfId="1" applyNumberFormat="1" applyFont="1" applyFill="1" applyAlignment="1">
      <alignment horizontal="right"/>
    </xf>
    <xf numFmtId="164" fontId="4" fillId="0" borderId="0" xfId="2" applyNumberFormat="1" applyFont="1" applyAlignment="1">
      <alignment horizontal="right"/>
    </xf>
    <xf numFmtId="6" fontId="3" fillId="0" borderId="0" xfId="2" applyNumberFormat="1" applyFont="1" applyFill="1" applyBorder="1" applyAlignment="1">
      <alignment horizontal="right"/>
    </xf>
    <xf numFmtId="6" fontId="4" fillId="0" borderId="0" xfId="0" applyNumberFormat="1" applyFont="1" applyAlignment="1">
      <alignment horizontal="right"/>
    </xf>
    <xf numFmtId="0" fontId="4" fillId="3" borderId="1" xfId="0" applyFont="1" applyFill="1" applyBorder="1"/>
    <xf numFmtId="0" fontId="4" fillId="0" borderId="0" xfId="0" applyFont="1" applyFill="1" applyBorder="1"/>
    <xf numFmtId="6" fontId="3" fillId="0" borderId="0" xfId="0" applyNumberFormat="1" applyFont="1" applyAlignment="1">
      <alignment horizontal="right"/>
    </xf>
    <xf numFmtId="6" fontId="3" fillId="0" borderId="0" xfId="0" applyNumberFormat="1" applyFont="1"/>
    <xf numFmtId="6" fontId="4" fillId="0" borderId="0" xfId="2" applyNumberFormat="1" applyFont="1" applyBorder="1" applyAlignment="1">
      <alignment horizontal="right"/>
    </xf>
    <xf numFmtId="6" fontId="4" fillId="0" borderId="0" xfId="2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left"/>
    </xf>
    <xf numFmtId="6" fontId="4" fillId="0" borderId="0" xfId="3" applyNumberFormat="1" applyFont="1" applyAlignment="1">
      <alignment horizontal="right"/>
    </xf>
    <xf numFmtId="6" fontId="3" fillId="0" borderId="0" xfId="2" applyNumberFormat="1" applyFont="1" applyBorder="1" applyAlignment="1">
      <alignment horizontal="right"/>
    </xf>
    <xf numFmtId="6" fontId="4" fillId="0" borderId="0" xfId="1" applyNumberFormat="1" applyFont="1" applyAlignment="1">
      <alignment horizontal="right"/>
    </xf>
    <xf numFmtId="6" fontId="3" fillId="0" borderId="0" xfId="3" applyNumberFormat="1" applyFont="1" applyAlignment="1">
      <alignment horizontal="right"/>
    </xf>
    <xf numFmtId="0" fontId="4" fillId="3" borderId="6" xfId="0" applyFont="1" applyFill="1" applyBorder="1"/>
    <xf numFmtId="6" fontId="4" fillId="0" borderId="0" xfId="2" applyNumberFormat="1" applyFont="1" applyFill="1" applyAlignment="1">
      <alignment horizontal="right"/>
    </xf>
    <xf numFmtId="6" fontId="4" fillId="0" borderId="0" xfId="0" applyNumberFormat="1" applyFont="1" applyFill="1"/>
    <xf numFmtId="6" fontId="4" fillId="0" borderId="0" xfId="0" applyNumberFormat="1" applyFont="1" applyFill="1" applyAlignment="1">
      <alignment horizontal="right"/>
    </xf>
    <xf numFmtId="0" fontId="8" fillId="4" borderId="8" xfId="0" applyFont="1" applyFill="1" applyBorder="1"/>
    <xf numFmtId="6" fontId="8" fillId="4" borderId="9" xfId="2" applyNumberFormat="1" applyFont="1" applyFill="1" applyBorder="1" applyAlignment="1">
      <alignment horizontal="right"/>
    </xf>
    <xf numFmtId="6" fontId="8" fillId="4" borderId="10" xfId="2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6" fontId="7" fillId="0" borderId="0" xfId="0" applyNumberFormat="1" applyFont="1" applyFill="1" applyBorder="1" applyAlignment="1">
      <alignment horizontal="left"/>
    </xf>
    <xf numFmtId="8" fontId="4" fillId="0" borderId="0" xfId="0" applyNumberFormat="1" applyFont="1"/>
    <xf numFmtId="165" fontId="3" fillId="0" borderId="0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left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165" fontId="7" fillId="0" borderId="0" xfId="0" applyNumberFormat="1" applyFont="1" applyFill="1" applyBorder="1" applyAlignment="1"/>
    <xf numFmtId="165" fontId="8" fillId="4" borderId="9" xfId="0" applyNumberFormat="1" applyFont="1" applyFill="1" applyBorder="1"/>
    <xf numFmtId="165" fontId="3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/>
    <xf numFmtId="165" fontId="3" fillId="0" borderId="0" xfId="0" applyNumberFormat="1" applyFont="1" applyFill="1" applyBorder="1"/>
    <xf numFmtId="165" fontId="3" fillId="0" borderId="0" xfId="0" applyNumberFormat="1" applyFont="1"/>
    <xf numFmtId="165" fontId="7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8" fontId="3" fillId="0" borderId="0" xfId="0" applyNumberFormat="1" applyFont="1"/>
    <xf numFmtId="8" fontId="5" fillId="0" borderId="0" xfId="0" applyNumberFormat="1" applyFont="1" applyFill="1" applyBorder="1" applyAlignment="1">
      <alignment horizontal="center"/>
    </xf>
    <xf numFmtId="8" fontId="3" fillId="0" borderId="1" xfId="0" applyNumberFormat="1" applyFont="1" applyFill="1" applyBorder="1" applyAlignment="1">
      <alignment horizontal="center" wrapText="1"/>
    </xf>
    <xf numFmtId="8" fontId="3" fillId="0" borderId="0" xfId="0" applyNumberFormat="1" applyFont="1" applyFill="1" applyBorder="1" applyAlignment="1">
      <alignment horizontal="center"/>
    </xf>
    <xf numFmtId="8" fontId="7" fillId="0" borderId="0" xfId="0" applyNumberFormat="1" applyFont="1" applyFill="1" applyBorder="1" applyAlignment="1">
      <alignment horizontal="left"/>
    </xf>
    <xf numFmtId="8" fontId="3" fillId="0" borderId="0" xfId="0" applyNumberFormat="1" applyFont="1" applyAlignment="1">
      <alignment horizontal="center"/>
    </xf>
    <xf numFmtId="8" fontId="4" fillId="0" borderId="0" xfId="0" applyNumberFormat="1" applyFont="1" applyFill="1" applyBorder="1" applyAlignment="1">
      <alignment horizontal="left"/>
    </xf>
    <xf numFmtId="8" fontId="4" fillId="0" borderId="0" xfId="0" applyNumberFormat="1" applyFont="1" applyFill="1"/>
    <xf numFmtId="8" fontId="3" fillId="0" borderId="0" xfId="0" applyNumberFormat="1" applyFont="1" applyFill="1" applyAlignment="1">
      <alignment horizontal="right"/>
    </xf>
    <xf numFmtId="8" fontId="4" fillId="0" borderId="0" xfId="0" applyNumberFormat="1" applyFont="1" applyFill="1" applyAlignment="1">
      <alignment horizontal="right"/>
    </xf>
    <xf numFmtId="8" fontId="4" fillId="0" borderId="0" xfId="0" applyNumberFormat="1" applyFont="1" applyFill="1" applyBorder="1"/>
    <xf numFmtId="8" fontId="3" fillId="0" borderId="0" xfId="0" applyNumberFormat="1" applyFont="1" applyAlignment="1">
      <alignment horizontal="right"/>
    </xf>
    <xf numFmtId="8" fontId="7" fillId="0" borderId="0" xfId="0" applyNumberFormat="1" applyFont="1" applyFill="1" applyBorder="1" applyAlignment="1"/>
    <xf numFmtId="8" fontId="8" fillId="4" borderId="9" xfId="0" applyNumberFormat="1" applyFont="1" applyFill="1" applyBorder="1"/>
    <xf numFmtId="8" fontId="7" fillId="0" borderId="0" xfId="0" applyNumberFormat="1" applyFont="1" applyFill="1" applyBorder="1" applyAlignment="1">
      <alignment horizontal="right"/>
    </xf>
    <xf numFmtId="6" fontId="5" fillId="0" borderId="0" xfId="0" applyNumberFormat="1" applyFont="1" applyFill="1" applyBorder="1" applyAlignment="1">
      <alignment horizontal="center"/>
    </xf>
    <xf numFmtId="6" fontId="3" fillId="0" borderId="1" xfId="0" applyNumberFormat="1" applyFont="1" applyFill="1" applyBorder="1" applyAlignment="1">
      <alignment horizontal="center" wrapText="1"/>
    </xf>
    <xf numFmtId="6" fontId="3" fillId="0" borderId="0" xfId="0" applyNumberFormat="1" applyFont="1" applyFill="1" applyBorder="1" applyAlignment="1">
      <alignment horizontal="center"/>
    </xf>
    <xf numFmtId="6" fontId="3" fillId="0" borderId="0" xfId="0" applyNumberFormat="1" applyFont="1" applyAlignment="1">
      <alignment horizontal="center"/>
    </xf>
    <xf numFmtId="6" fontId="4" fillId="0" borderId="0" xfId="0" applyNumberFormat="1" applyFont="1" applyFill="1" applyBorder="1" applyAlignment="1">
      <alignment horizontal="left"/>
    </xf>
    <xf numFmtId="6" fontId="3" fillId="0" borderId="0" xfId="0" applyNumberFormat="1" applyFont="1" applyFill="1" applyAlignment="1">
      <alignment horizontal="right"/>
    </xf>
    <xf numFmtId="6" fontId="3" fillId="0" borderId="0" xfId="0" applyNumberFormat="1" applyFont="1" applyFill="1" applyBorder="1" applyAlignment="1">
      <alignment horizontal="left"/>
    </xf>
    <xf numFmtId="6" fontId="3" fillId="0" borderId="0" xfId="0" applyNumberFormat="1" applyFont="1" applyFill="1"/>
    <xf numFmtId="6" fontId="3" fillId="0" borderId="0" xfId="0" applyNumberFormat="1" applyFont="1" applyFill="1" applyBorder="1"/>
    <xf numFmtId="6" fontId="7" fillId="0" borderId="0" xfId="0" applyNumberFormat="1" applyFont="1" applyFill="1" applyBorder="1" applyAlignment="1">
      <alignment horizontal="right"/>
    </xf>
    <xf numFmtId="6" fontId="7" fillId="0" borderId="0" xfId="0" applyNumberFormat="1" applyFont="1" applyFill="1" applyBorder="1" applyAlignment="1"/>
    <xf numFmtId="6" fontId="8" fillId="4" borderId="9" xfId="0" applyNumberFormat="1" applyFont="1" applyFill="1" applyBorder="1"/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0" borderId="0" xfId="0" applyFont="1" applyFill="1"/>
    <xf numFmtId="0" fontId="3" fillId="0" borderId="0" xfId="0" applyFont="1" applyAlignment="1">
      <alignment horizontal="right"/>
    </xf>
    <xf numFmtId="0" fontId="4" fillId="3" borderId="6" xfId="0" applyFont="1" applyFill="1" applyBorder="1" applyAlignment="1">
      <alignment horizontal="left"/>
    </xf>
    <xf numFmtId="0" fontId="4" fillId="3" borderId="1" xfId="0" applyFont="1" applyFill="1" applyBorder="1"/>
    <xf numFmtId="0" fontId="4" fillId="0" borderId="0" xfId="0" applyFont="1" applyFill="1" applyBorder="1"/>
    <xf numFmtId="0" fontId="7" fillId="0" borderId="7" xfId="0" applyFont="1" applyFill="1" applyBorder="1" applyAlignment="1">
      <alignment horizontal="left"/>
    </xf>
    <xf numFmtId="0" fontId="4" fillId="3" borderId="6" xfId="0" applyFont="1" applyFill="1" applyBorder="1"/>
    <xf numFmtId="0" fontId="8" fillId="4" borderId="8" xfId="0" applyFont="1" applyFill="1" applyBorder="1"/>
    <xf numFmtId="166" fontId="4" fillId="0" borderId="0" xfId="0" applyNumberFormat="1" applyFont="1"/>
    <xf numFmtId="166" fontId="4" fillId="0" borderId="0" xfId="6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0" fontId="10" fillId="0" borderId="0" xfId="0" applyFont="1" applyFill="1" applyAlignment="1">
      <alignment horizontal="center"/>
    </xf>
    <xf numFmtId="167" fontId="3" fillId="0" borderId="0" xfId="0" applyNumberFormat="1" applyFont="1"/>
    <xf numFmtId="167" fontId="4" fillId="0" borderId="0" xfId="0" applyNumberFormat="1" applyFont="1" applyAlignment="1">
      <alignment horizontal="right"/>
    </xf>
    <xf numFmtId="167" fontId="4" fillId="0" borderId="0" xfId="0" applyNumberFormat="1" applyFont="1"/>
    <xf numFmtId="167" fontId="5" fillId="0" borderId="0" xfId="0" applyNumberFormat="1" applyFont="1" applyFill="1" applyBorder="1" applyAlignment="1">
      <alignment horizontal="center"/>
    </xf>
    <xf numFmtId="167" fontId="6" fillId="0" borderId="0" xfId="6" applyNumberFormat="1" applyFont="1" applyFill="1" applyBorder="1" applyAlignment="1">
      <alignment horizontal="right"/>
    </xf>
    <xf numFmtId="167" fontId="6" fillId="0" borderId="0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Alignment="1">
      <alignment horizontal="center"/>
    </xf>
    <xf numFmtId="167" fontId="3" fillId="0" borderId="1" xfId="0" applyNumberFormat="1" applyFont="1" applyFill="1" applyBorder="1" applyAlignment="1">
      <alignment horizontal="center" wrapText="1"/>
    </xf>
    <xf numFmtId="167" fontId="3" fillId="0" borderId="2" xfId="6" applyNumberFormat="1" applyFont="1" applyBorder="1" applyAlignment="1">
      <alignment horizontal="center"/>
    </xf>
    <xf numFmtId="167" fontId="3" fillId="0" borderId="3" xfId="6" applyNumberFormat="1" applyFont="1" applyBorder="1" applyAlignment="1">
      <alignment horizontal="center"/>
    </xf>
    <xf numFmtId="167" fontId="3" fillId="0" borderId="3" xfId="0" applyNumberFormat="1" applyFont="1" applyBorder="1" applyAlignment="1">
      <alignment horizontal="center"/>
    </xf>
    <xf numFmtId="167" fontId="3" fillId="0" borderId="4" xfId="0" applyNumberFormat="1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167" fontId="3" fillId="0" borderId="0" xfId="0" applyNumberFormat="1" applyFont="1" applyFill="1" applyBorder="1" applyAlignment="1">
      <alignment horizontal="center"/>
    </xf>
    <xf numFmtId="167" fontId="3" fillId="0" borderId="0" xfId="6" applyNumberFormat="1" applyFont="1" applyBorder="1" applyAlignment="1">
      <alignment horizontal="center"/>
    </xf>
    <xf numFmtId="167" fontId="3" fillId="0" borderId="0" xfId="0" applyNumberFormat="1" applyFont="1" applyBorder="1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167" fontId="3" fillId="0" borderId="0" xfId="6" applyNumberFormat="1" applyFont="1" applyFill="1" applyBorder="1" applyAlignment="1">
      <alignment horizontal="right"/>
    </xf>
    <xf numFmtId="167" fontId="3" fillId="0" borderId="0" xfId="0" applyNumberFormat="1" applyFont="1" applyFill="1" applyBorder="1" applyAlignment="1">
      <alignment horizontal="right"/>
    </xf>
    <xf numFmtId="167" fontId="4" fillId="0" borderId="0" xfId="0" applyNumberFormat="1" applyFont="1" applyFill="1" applyBorder="1" applyAlignment="1">
      <alignment horizontal="left"/>
    </xf>
    <xf numFmtId="167" fontId="4" fillId="0" borderId="0" xfId="6" applyNumberFormat="1" applyFont="1" applyAlignment="1">
      <alignment horizontal="right"/>
    </xf>
    <xf numFmtId="167" fontId="4" fillId="0" borderId="0" xfId="0" applyNumberFormat="1" applyFont="1" applyAlignment="1">
      <alignment horizontal="center"/>
    </xf>
    <xf numFmtId="167" fontId="4" fillId="0" borderId="0" xfId="0" applyNumberFormat="1" applyFont="1" applyFill="1"/>
    <xf numFmtId="167" fontId="4" fillId="0" borderId="0" xfId="5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167" fontId="3" fillId="0" borderId="0" xfId="6" applyNumberFormat="1" applyFont="1" applyAlignment="1">
      <alignment horizontal="right"/>
    </xf>
    <xf numFmtId="167" fontId="4" fillId="0" borderId="0" xfId="0" applyNumberFormat="1" applyFont="1" applyFill="1" applyAlignment="1">
      <alignment horizontal="right"/>
    </xf>
    <xf numFmtId="167" fontId="4" fillId="0" borderId="0" xfId="0" applyNumberFormat="1" applyFont="1" applyFill="1" applyBorder="1"/>
    <xf numFmtId="167" fontId="3" fillId="0" borderId="0" xfId="0" applyNumberFormat="1" applyFont="1" applyAlignment="1">
      <alignment horizontal="right"/>
    </xf>
    <xf numFmtId="167" fontId="4" fillId="0" borderId="0" xfId="6" applyNumberFormat="1" applyFont="1" applyBorder="1" applyAlignment="1">
      <alignment horizontal="right"/>
    </xf>
    <xf numFmtId="167" fontId="4" fillId="0" borderId="0" xfId="7" applyNumberFormat="1" applyFont="1" applyAlignment="1">
      <alignment horizontal="right"/>
    </xf>
    <xf numFmtId="167" fontId="3" fillId="0" borderId="0" xfId="6" applyNumberFormat="1" applyFont="1" applyBorder="1" applyAlignment="1">
      <alignment horizontal="right"/>
    </xf>
    <xf numFmtId="167" fontId="9" fillId="0" borderId="0" xfId="0" applyNumberFormat="1" applyFont="1"/>
    <xf numFmtId="167" fontId="9" fillId="0" borderId="0" xfId="0" applyNumberFormat="1" applyFont="1" applyAlignment="1">
      <alignment horizontal="right"/>
    </xf>
    <xf numFmtId="167" fontId="4" fillId="0" borderId="0" xfId="5" applyNumberFormat="1" applyFont="1" applyAlignment="1">
      <alignment horizontal="right"/>
    </xf>
    <xf numFmtId="167" fontId="9" fillId="0" borderId="0" xfId="6" applyNumberFormat="1" applyFont="1" applyBorder="1" applyAlignment="1">
      <alignment horizontal="right"/>
    </xf>
    <xf numFmtId="167" fontId="9" fillId="0" borderId="0" xfId="5" applyNumberFormat="1" applyFont="1" applyAlignment="1">
      <alignment horizontal="right"/>
    </xf>
    <xf numFmtId="167" fontId="9" fillId="0" borderId="0" xfId="7" applyNumberFormat="1" applyFont="1" applyAlignment="1">
      <alignment horizontal="right"/>
    </xf>
    <xf numFmtId="167" fontId="4" fillId="0" borderId="0" xfId="6" applyNumberFormat="1" applyFont="1" applyFill="1" applyAlignment="1">
      <alignment horizontal="right"/>
    </xf>
    <xf numFmtId="167" fontId="9" fillId="0" borderId="0" xfId="0" applyNumberFormat="1" applyFont="1" applyFill="1" applyAlignment="1">
      <alignment horizontal="right"/>
    </xf>
    <xf numFmtId="167" fontId="9" fillId="0" borderId="0" xfId="6" applyNumberFormat="1" applyFont="1" applyFill="1" applyBorder="1" applyAlignment="1">
      <alignment horizontal="right"/>
    </xf>
    <xf numFmtId="167" fontId="9" fillId="0" borderId="0" xfId="5" applyNumberFormat="1" applyFont="1" applyFill="1" applyAlignment="1">
      <alignment horizontal="right"/>
    </xf>
    <xf numFmtId="167" fontId="9" fillId="0" borderId="0" xfId="0" applyNumberFormat="1" applyFont="1" applyFill="1"/>
    <xf numFmtId="167" fontId="8" fillId="4" borderId="9" xfId="0" applyNumberFormat="1" applyFont="1" applyFill="1" applyBorder="1"/>
    <xf numFmtId="167" fontId="8" fillId="4" borderId="9" xfId="6" applyNumberFormat="1" applyFont="1" applyFill="1" applyBorder="1" applyAlignment="1">
      <alignment horizontal="right"/>
    </xf>
    <xf numFmtId="167" fontId="8" fillId="4" borderId="10" xfId="6" applyNumberFormat="1" applyFont="1" applyFill="1" applyBorder="1" applyAlignment="1">
      <alignment horizontal="right"/>
    </xf>
    <xf numFmtId="167" fontId="9" fillId="0" borderId="0" xfId="6" applyNumberFormat="1" applyFont="1" applyAlignment="1">
      <alignment horizontal="right"/>
    </xf>
    <xf numFmtId="167" fontId="7" fillId="0" borderId="11" xfId="0" applyNumberFormat="1" applyFont="1" applyFill="1" applyBorder="1" applyAlignment="1"/>
    <xf numFmtId="167" fontId="3" fillId="0" borderId="9" xfId="6" applyNumberFormat="1" applyFont="1" applyFill="1" applyBorder="1" applyAlignment="1">
      <alignment horizontal="right"/>
    </xf>
    <xf numFmtId="167" fontId="7" fillId="0" borderId="11" xfId="0" applyNumberFormat="1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indent="2"/>
    </xf>
    <xf numFmtId="0" fontId="10" fillId="0" borderId="0" xfId="0" applyFont="1" applyFill="1" applyAlignment="1">
      <alignment horizontal="left" indent="2"/>
    </xf>
    <xf numFmtId="167" fontId="4" fillId="0" borderId="12" xfId="0" applyNumberFormat="1" applyFont="1" applyBorder="1"/>
    <xf numFmtId="167" fontId="3" fillId="0" borderId="0" xfId="0" applyNumberFormat="1" applyFont="1" applyFill="1"/>
    <xf numFmtId="43" fontId="3" fillId="0" borderId="0" xfId="5" applyFont="1"/>
    <xf numFmtId="167" fontId="9" fillId="0" borderId="0" xfId="6" applyNumberFormat="1" applyFont="1" applyFill="1" applyAlignment="1">
      <alignment horizontal="right"/>
    </xf>
    <xf numFmtId="167" fontId="7" fillId="0" borderId="9" xfId="6" applyNumberFormat="1" applyFont="1" applyFill="1" applyBorder="1" applyAlignment="1">
      <alignment horizontal="right"/>
    </xf>
    <xf numFmtId="0" fontId="10" fillId="5" borderId="0" xfId="0" applyFont="1" applyFill="1" applyAlignment="1">
      <alignment horizontal="left"/>
    </xf>
    <xf numFmtId="168" fontId="4" fillId="0" borderId="0" xfId="0" applyNumberFormat="1" applyFont="1" applyFill="1"/>
    <xf numFmtId="167" fontId="4" fillId="0" borderId="0" xfId="7" applyNumberFormat="1" applyFont="1" applyFill="1" applyAlignment="1">
      <alignment horizontal="right"/>
    </xf>
    <xf numFmtId="167" fontId="9" fillId="0" borderId="0" xfId="7" applyNumberFormat="1" applyFont="1" applyFill="1" applyAlignment="1">
      <alignment horizontal="right"/>
    </xf>
    <xf numFmtId="0" fontId="1" fillId="0" borderId="0" xfId="4"/>
    <xf numFmtId="0" fontId="3" fillId="0" borderId="0" xfId="4" applyFont="1"/>
    <xf numFmtId="0" fontId="4" fillId="0" borderId="0" xfId="4" applyFont="1"/>
    <xf numFmtId="0" fontId="5" fillId="0" borderId="0" xfId="4" applyFont="1" applyFill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0" fontId="3" fillId="0" borderId="0" xfId="4" applyFont="1" applyAlignment="1">
      <alignment horizontal="center"/>
    </xf>
    <xf numFmtId="0" fontId="7" fillId="2" borderId="1" xfId="4" applyFont="1" applyFill="1" applyBorder="1" applyAlignment="1">
      <alignment horizontal="left"/>
    </xf>
    <xf numFmtId="0" fontId="7" fillId="0" borderId="5" xfId="4" applyFont="1" applyFill="1" applyBorder="1" applyAlignment="1">
      <alignment horizontal="left"/>
    </xf>
    <xf numFmtId="0" fontId="4" fillId="3" borderId="1" xfId="4" applyFont="1" applyFill="1" applyBorder="1" applyAlignment="1">
      <alignment horizontal="left"/>
    </xf>
    <xf numFmtId="0" fontId="4" fillId="0" borderId="0" xfId="4" applyFont="1" applyAlignment="1">
      <alignment horizontal="center"/>
    </xf>
    <xf numFmtId="0" fontId="3" fillId="0" borderId="0" xfId="4" applyFont="1" applyAlignment="1">
      <alignment horizontal="right"/>
    </xf>
    <xf numFmtId="0" fontId="4" fillId="3" borderId="6" xfId="4" applyFont="1" applyFill="1" applyBorder="1" applyAlignment="1">
      <alignment horizontal="left"/>
    </xf>
    <xf numFmtId="0" fontId="4" fillId="0" borderId="0" xfId="4" applyFont="1" applyAlignment="1">
      <alignment horizontal="right"/>
    </xf>
    <xf numFmtId="0" fontId="4" fillId="3" borderId="1" xfId="4" applyFont="1" applyFill="1" applyBorder="1"/>
    <xf numFmtId="0" fontId="7" fillId="0" borderId="7" xfId="4" applyFont="1" applyFill="1" applyBorder="1" applyAlignment="1">
      <alignment horizontal="left"/>
    </xf>
    <xf numFmtId="0" fontId="4" fillId="0" borderId="0" xfId="4" applyFont="1" applyFill="1" applyBorder="1"/>
    <xf numFmtId="0" fontId="4" fillId="0" borderId="0" xfId="4" applyFont="1" applyFill="1"/>
    <xf numFmtId="0" fontId="8" fillId="4" borderId="8" xfId="4" applyFont="1" applyFill="1" applyBorder="1"/>
    <xf numFmtId="0" fontId="11" fillId="0" borderId="0" xfId="4" applyFont="1" applyFill="1" applyBorder="1" applyAlignment="1">
      <alignment horizontal="center"/>
    </xf>
    <xf numFmtId="4" fontId="6" fillId="0" borderId="0" xfId="9" applyNumberFormat="1" applyFont="1" applyFill="1" applyBorder="1" applyAlignment="1">
      <alignment horizontal="right"/>
    </xf>
    <xf numFmtId="0" fontId="6" fillId="0" borderId="0" xfId="4" applyFont="1" applyFill="1" applyBorder="1" applyAlignment="1">
      <alignment horizontal="right"/>
    </xf>
    <xf numFmtId="0" fontId="3" fillId="6" borderId="1" xfId="4" applyFont="1" applyFill="1" applyBorder="1" applyAlignment="1">
      <alignment horizontal="center" wrapText="1"/>
    </xf>
    <xf numFmtId="4" fontId="3" fillId="6" borderId="2" xfId="9" applyNumberFormat="1" applyFont="1" applyFill="1" applyBorder="1" applyAlignment="1">
      <alignment horizontal="center"/>
    </xf>
    <xf numFmtId="4" fontId="3" fillId="6" borderId="3" xfId="9" applyNumberFormat="1" applyFont="1" applyFill="1" applyBorder="1" applyAlignment="1">
      <alignment horizontal="center"/>
    </xf>
    <xf numFmtId="0" fontId="3" fillId="6" borderId="3" xfId="4" applyFont="1" applyFill="1" applyBorder="1" applyAlignment="1">
      <alignment horizontal="center"/>
    </xf>
    <xf numFmtId="0" fontId="3" fillId="6" borderId="4" xfId="4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/>
    </xf>
    <xf numFmtId="4" fontId="3" fillId="0" borderId="0" xfId="9" applyNumberFormat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0" fontId="7" fillId="0" borderId="0" xfId="4" applyFont="1" applyFill="1" applyBorder="1" applyAlignment="1">
      <alignment horizontal="left"/>
    </xf>
    <xf numFmtId="4" fontId="3" fillId="0" borderId="0" xfId="9" applyNumberFormat="1" applyFont="1" applyFill="1" applyBorder="1" applyAlignment="1">
      <alignment horizontal="right"/>
    </xf>
    <xf numFmtId="0" fontId="3" fillId="0" borderId="0" xfId="4" applyFont="1" applyFill="1" applyBorder="1" applyAlignment="1">
      <alignment horizontal="right"/>
    </xf>
    <xf numFmtId="0" fontId="4" fillId="0" borderId="0" xfId="4" applyFont="1" applyFill="1" applyBorder="1" applyAlignment="1">
      <alignment horizontal="left"/>
    </xf>
    <xf numFmtId="4" fontId="4" fillId="0" borderId="0" xfId="9" applyNumberFormat="1" applyFont="1" applyAlignment="1">
      <alignment horizontal="right"/>
    </xf>
    <xf numFmtId="6" fontId="4" fillId="0" borderId="0" xfId="9" applyNumberFormat="1" applyFont="1" applyAlignment="1">
      <alignment horizontal="right"/>
    </xf>
    <xf numFmtId="6" fontId="4" fillId="0" borderId="0" xfId="8" applyNumberFormat="1" applyFont="1" applyFill="1" applyAlignment="1">
      <alignment horizontal="right"/>
    </xf>
    <xf numFmtId="6" fontId="4" fillId="0" borderId="0" xfId="4" applyNumberFormat="1" applyFont="1"/>
    <xf numFmtId="0" fontId="3" fillId="0" borderId="0" xfId="4" applyFont="1" applyFill="1" applyAlignment="1">
      <alignment horizontal="right"/>
    </xf>
    <xf numFmtId="6" fontId="3" fillId="0" borderId="0" xfId="9" applyNumberFormat="1" applyFont="1" applyAlignment="1">
      <alignment horizontal="right"/>
    </xf>
    <xf numFmtId="6" fontId="3" fillId="0" borderId="0" xfId="8" applyNumberFormat="1" applyFont="1" applyFill="1" applyAlignment="1">
      <alignment horizontal="right"/>
    </xf>
    <xf numFmtId="0" fontId="3" fillId="5" borderId="0" xfId="4" applyFont="1" applyFill="1" applyAlignment="1">
      <alignment horizontal="right"/>
    </xf>
    <xf numFmtId="43" fontId="3" fillId="5" borderId="0" xfId="8" applyFont="1" applyFill="1" applyBorder="1" applyAlignment="1">
      <alignment horizontal="left"/>
    </xf>
    <xf numFmtId="6" fontId="3" fillId="5" borderId="0" xfId="4" applyNumberFormat="1" applyFont="1" applyFill="1"/>
    <xf numFmtId="4" fontId="4" fillId="0" borderId="0" xfId="8" applyNumberFormat="1" applyFont="1" applyFill="1" applyAlignment="1">
      <alignment horizontal="right"/>
    </xf>
    <xf numFmtId="164" fontId="4" fillId="0" borderId="0" xfId="9" applyNumberFormat="1" applyFont="1" applyAlignment="1">
      <alignment horizontal="right"/>
    </xf>
    <xf numFmtId="43" fontId="4" fillId="0" borderId="0" xfId="8" applyFont="1" applyFill="1"/>
    <xf numFmtId="43" fontId="3" fillId="0" borderId="0" xfId="8" applyFont="1" applyFill="1" applyAlignment="1">
      <alignment horizontal="right"/>
    </xf>
    <xf numFmtId="6" fontId="3" fillId="0" borderId="0" xfId="9" applyNumberFormat="1" applyFont="1" applyFill="1" applyBorder="1" applyAlignment="1">
      <alignment horizontal="right"/>
    </xf>
    <xf numFmtId="6" fontId="4" fillId="0" borderId="0" xfId="4" applyNumberFormat="1" applyFont="1" applyAlignment="1">
      <alignment horizontal="right"/>
    </xf>
    <xf numFmtId="6" fontId="3" fillId="0" borderId="0" xfId="4" applyNumberFormat="1" applyFont="1" applyAlignment="1">
      <alignment horizontal="right"/>
    </xf>
    <xf numFmtId="6" fontId="3" fillId="0" borderId="0" xfId="4" applyNumberFormat="1" applyFont="1"/>
    <xf numFmtId="6" fontId="4" fillId="0" borderId="0" xfId="9" applyNumberFormat="1" applyFont="1" applyBorder="1" applyAlignment="1">
      <alignment horizontal="right"/>
    </xf>
    <xf numFmtId="6" fontId="3" fillId="6" borderId="2" xfId="9" applyNumberFormat="1" applyFont="1" applyFill="1" applyBorder="1" applyAlignment="1">
      <alignment horizontal="right"/>
    </xf>
    <xf numFmtId="6" fontId="3" fillId="6" borderId="3" xfId="9" applyNumberFormat="1" applyFont="1" applyFill="1" applyBorder="1" applyAlignment="1">
      <alignment horizontal="right"/>
    </xf>
    <xf numFmtId="6" fontId="3" fillId="6" borderId="4" xfId="9" applyNumberFormat="1" applyFont="1" applyFill="1" applyBorder="1" applyAlignment="1">
      <alignment horizontal="right"/>
    </xf>
    <xf numFmtId="169" fontId="4" fillId="0" borderId="0" xfId="9" applyNumberFormat="1" applyFont="1"/>
    <xf numFmtId="6" fontId="3" fillId="0" borderId="0" xfId="4" applyNumberFormat="1" applyFont="1" applyFill="1" applyBorder="1"/>
    <xf numFmtId="169" fontId="4" fillId="0" borderId="0" xfId="9" applyNumberFormat="1" applyFont="1" applyAlignment="1">
      <alignment horizontal="right"/>
    </xf>
    <xf numFmtId="0" fontId="12" fillId="0" borderId="0" xfId="4" applyFont="1" applyBorder="1" applyAlignment="1">
      <alignment vertical="top"/>
    </xf>
    <xf numFmtId="169" fontId="3" fillId="5" borderId="0" xfId="8" applyNumberFormat="1" applyFont="1" applyFill="1" applyBorder="1"/>
    <xf numFmtId="169" fontId="4" fillId="0" borderId="0" xfId="4" applyNumberFormat="1" applyFont="1"/>
    <xf numFmtId="169" fontId="4" fillId="0" borderId="0" xfId="4" applyNumberFormat="1" applyFont="1" applyFill="1" applyBorder="1"/>
    <xf numFmtId="170" fontId="12" fillId="0" borderId="0" xfId="4" applyNumberFormat="1" applyFont="1" applyBorder="1" applyAlignment="1">
      <alignment horizontal="right" vertical="top"/>
    </xf>
    <xf numFmtId="6" fontId="3" fillId="5" borderId="0" xfId="4" applyNumberFormat="1" applyFont="1" applyFill="1" applyBorder="1"/>
    <xf numFmtId="6" fontId="4" fillId="0" borderId="0" xfId="10" applyNumberFormat="1" applyFont="1" applyAlignment="1">
      <alignment horizontal="right"/>
    </xf>
    <xf numFmtId="6" fontId="4" fillId="0" borderId="0" xfId="8" applyNumberFormat="1" applyFont="1" applyAlignment="1">
      <alignment horizontal="right"/>
    </xf>
    <xf numFmtId="6" fontId="3" fillId="0" borderId="0" xfId="9" applyNumberFormat="1" applyFont="1" applyBorder="1" applyAlignment="1">
      <alignment horizontal="right"/>
    </xf>
    <xf numFmtId="14" fontId="4" fillId="0" borderId="0" xfId="4" applyNumberFormat="1" applyFont="1"/>
    <xf numFmtId="6" fontId="3" fillId="0" borderId="0" xfId="10" applyNumberFormat="1" applyFont="1" applyAlignment="1">
      <alignment horizontal="right"/>
    </xf>
    <xf numFmtId="6" fontId="4" fillId="0" borderId="0" xfId="4" applyNumberFormat="1" applyFont="1" applyFill="1"/>
    <xf numFmtId="6" fontId="4" fillId="0" borderId="0" xfId="4" applyNumberFormat="1" applyFont="1" applyFill="1" applyAlignment="1">
      <alignment horizontal="right"/>
    </xf>
    <xf numFmtId="169" fontId="3" fillId="5" borderId="0" xfId="4" applyNumberFormat="1" applyFont="1" applyFill="1" applyAlignment="1">
      <alignment horizontal="right"/>
    </xf>
    <xf numFmtId="169" fontId="3" fillId="0" borderId="0" xfId="4" applyNumberFormat="1" applyFont="1" applyAlignment="1">
      <alignment horizontal="right"/>
    </xf>
    <xf numFmtId="6" fontId="8" fillId="4" borderId="9" xfId="4" applyNumberFormat="1" applyFont="1" applyFill="1" applyBorder="1"/>
    <xf numFmtId="4" fontId="1" fillId="0" borderId="0" xfId="4" applyNumberFormat="1"/>
    <xf numFmtId="0" fontId="12" fillId="0" borderId="0" xfId="4" applyFont="1" applyBorder="1" applyAlignment="1"/>
    <xf numFmtId="0" fontId="4" fillId="3" borderId="14" xfId="4" applyFont="1" applyFill="1" applyBorder="1"/>
    <xf numFmtId="0" fontId="1" fillId="0" borderId="0" xfId="4" applyBorder="1" applyAlignment="1">
      <alignment vertical="top"/>
    </xf>
    <xf numFmtId="49" fontId="12" fillId="0" borderId="0" xfId="18" applyNumberFormat="1" applyBorder="1" applyAlignment="1"/>
    <xf numFmtId="0" fontId="4" fillId="3" borderId="13" xfId="4" applyFont="1" applyFill="1" applyBorder="1"/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Fill="1" applyBorder="1" applyAlignment="1">
      <alignment horizontal="center"/>
    </xf>
    <xf numFmtId="4" fontId="6" fillId="0" borderId="0" xfId="2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" fontId="3" fillId="0" borderId="2" xfId="20" applyNumberFormat="1" applyFont="1" applyBorder="1" applyAlignment="1">
      <alignment horizontal="center"/>
    </xf>
    <xf numFmtId="4" fontId="3" fillId="0" borderId="3" xfId="2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3" fillId="0" borderId="0" xfId="2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4" fontId="3" fillId="0" borderId="0" xfId="2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4" fontId="4" fillId="0" borderId="0" xfId="2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Fill="1"/>
    <xf numFmtId="6" fontId="4" fillId="0" borderId="0" xfId="20" applyNumberFormat="1" applyFont="1" applyAlignment="1">
      <alignment horizontal="right"/>
    </xf>
    <xf numFmtId="6" fontId="4" fillId="0" borderId="0" xfId="5" applyNumberFormat="1" applyFont="1" applyFill="1" applyAlignment="1">
      <alignment horizontal="right"/>
    </xf>
    <xf numFmtId="6" fontId="4" fillId="0" borderId="0" xfId="0" applyNumberFormat="1" applyFont="1"/>
    <xf numFmtId="0" fontId="3" fillId="0" borderId="0" xfId="0" applyFont="1" applyAlignment="1">
      <alignment horizontal="right"/>
    </xf>
    <xf numFmtId="6" fontId="3" fillId="0" borderId="0" xfId="20" applyNumberFormat="1" applyFont="1" applyAlignment="1">
      <alignment horizontal="right"/>
    </xf>
    <xf numFmtId="6" fontId="3" fillId="0" borderId="0" xfId="5" applyNumberFormat="1" applyFont="1" applyFill="1" applyAlignment="1">
      <alignment horizontal="right"/>
    </xf>
    <xf numFmtId="0" fontId="4" fillId="3" borderId="6" xfId="0" applyFont="1" applyFill="1" applyBorder="1" applyAlignment="1">
      <alignment horizontal="left"/>
    </xf>
    <xf numFmtId="4" fontId="4" fillId="0" borderId="0" xfId="5" applyNumberFormat="1" applyFont="1" applyFill="1" applyAlignment="1">
      <alignment horizontal="right"/>
    </xf>
    <xf numFmtId="164" fontId="4" fillId="0" borderId="0" xfId="20" applyNumberFormat="1" applyFont="1" applyAlignment="1">
      <alignment horizontal="right"/>
    </xf>
    <xf numFmtId="6" fontId="3" fillId="0" borderId="0" xfId="20" applyNumberFormat="1" applyFont="1" applyFill="1" applyBorder="1" applyAlignment="1">
      <alignment horizontal="right"/>
    </xf>
    <xf numFmtId="6" fontId="4" fillId="0" borderId="0" xfId="0" applyNumberFormat="1" applyFont="1" applyAlignment="1">
      <alignment horizontal="right"/>
    </xf>
    <xf numFmtId="0" fontId="4" fillId="3" borderId="1" xfId="0" applyFont="1" applyFill="1" applyBorder="1"/>
    <xf numFmtId="0" fontId="4" fillId="0" borderId="0" xfId="0" applyFont="1" applyFill="1" applyBorder="1"/>
    <xf numFmtId="6" fontId="3" fillId="0" borderId="0" xfId="0" applyNumberFormat="1" applyFont="1" applyAlignment="1">
      <alignment horizontal="right"/>
    </xf>
    <xf numFmtId="6" fontId="3" fillId="0" borderId="0" xfId="0" applyNumberFormat="1" applyFont="1"/>
    <xf numFmtId="6" fontId="4" fillId="0" borderId="0" xfId="20" applyNumberFormat="1" applyFont="1" applyBorder="1" applyAlignment="1">
      <alignment horizontal="right"/>
    </xf>
    <xf numFmtId="6" fontId="4" fillId="0" borderId="0" xfId="20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left"/>
    </xf>
    <xf numFmtId="6" fontId="4" fillId="0" borderId="0" xfId="7" applyNumberFormat="1" applyFont="1" applyAlignment="1">
      <alignment horizontal="right"/>
    </xf>
    <xf numFmtId="6" fontId="3" fillId="0" borderId="0" xfId="20" applyNumberFormat="1" applyFont="1" applyBorder="1" applyAlignment="1">
      <alignment horizontal="right"/>
    </xf>
    <xf numFmtId="6" fontId="4" fillId="0" borderId="0" xfId="5" applyNumberFormat="1" applyFont="1" applyAlignment="1">
      <alignment horizontal="right"/>
    </xf>
    <xf numFmtId="0" fontId="4" fillId="3" borderId="6" xfId="0" applyFont="1" applyFill="1" applyBorder="1"/>
    <xf numFmtId="6" fontId="4" fillId="0" borderId="0" xfId="20" applyNumberFormat="1" applyFont="1" applyFill="1" applyAlignment="1">
      <alignment horizontal="right"/>
    </xf>
    <xf numFmtId="6" fontId="4" fillId="0" borderId="0" xfId="0" applyNumberFormat="1" applyFont="1" applyFill="1"/>
    <xf numFmtId="6" fontId="8" fillId="4" borderId="9" xfId="20" applyNumberFormat="1" applyFont="1" applyFill="1" applyBorder="1" applyAlignment="1">
      <alignment horizontal="right"/>
    </xf>
    <xf numFmtId="6" fontId="8" fillId="4" borderId="10" xfId="20" applyNumberFormat="1" applyFont="1" applyFill="1" applyBorder="1" applyAlignment="1">
      <alignment horizontal="right"/>
    </xf>
    <xf numFmtId="0" fontId="13" fillId="0" borderId="0" xfId="0" applyFont="1" applyFill="1" applyBorder="1"/>
    <xf numFmtId="6" fontId="4" fillId="0" borderId="0" xfId="20" applyNumberFormat="1" applyFont="1"/>
    <xf numFmtId="165" fontId="4" fillId="0" borderId="0" xfId="20" applyNumberFormat="1" applyFont="1"/>
    <xf numFmtId="165" fontId="3" fillId="0" borderId="0" xfId="20" applyNumberFormat="1" applyFont="1" applyAlignment="1">
      <alignment horizontal="right"/>
    </xf>
    <xf numFmtId="165" fontId="3" fillId="0" borderId="0" xfId="20" applyNumberFormat="1" applyFont="1"/>
    <xf numFmtId="165" fontId="5" fillId="0" borderId="0" xfId="20" applyNumberFormat="1" applyFont="1" applyFill="1" applyBorder="1" applyAlignment="1">
      <alignment horizontal="center"/>
    </xf>
    <xf numFmtId="165" fontId="3" fillId="0" borderId="1" xfId="20" applyNumberFormat="1" applyFont="1" applyFill="1" applyBorder="1" applyAlignment="1">
      <alignment horizontal="center" wrapText="1"/>
    </xf>
    <xf numFmtId="165" fontId="3" fillId="0" borderId="0" xfId="20" applyNumberFormat="1" applyFont="1" applyFill="1" applyBorder="1" applyAlignment="1">
      <alignment horizontal="center"/>
    </xf>
    <xf numFmtId="165" fontId="7" fillId="0" borderId="0" xfId="20" applyNumberFormat="1" applyFont="1" applyFill="1" applyBorder="1" applyAlignment="1">
      <alignment horizontal="left"/>
    </xf>
    <xf numFmtId="165" fontId="3" fillId="0" borderId="0" xfId="20" applyNumberFormat="1" applyFont="1" applyAlignment="1">
      <alignment horizontal="center"/>
    </xf>
    <xf numFmtId="165" fontId="4" fillId="0" borderId="0" xfId="20" applyNumberFormat="1" applyFont="1" applyFill="1" applyBorder="1" applyAlignment="1">
      <alignment horizontal="left"/>
    </xf>
    <xf numFmtId="165" fontId="4" fillId="0" borderId="0" xfId="20" applyNumberFormat="1" applyFont="1" applyFill="1"/>
    <xf numFmtId="165" fontId="3" fillId="0" borderId="0" xfId="20" applyNumberFormat="1" applyFont="1" applyFill="1" applyAlignment="1">
      <alignment horizontal="right"/>
    </xf>
    <xf numFmtId="165" fontId="4" fillId="0" borderId="0" xfId="20" applyNumberFormat="1" applyFont="1" applyFill="1" applyBorder="1"/>
    <xf numFmtId="165" fontId="7" fillId="0" borderId="0" xfId="20" applyNumberFormat="1" applyFont="1" applyFill="1" applyBorder="1" applyAlignment="1"/>
    <xf numFmtId="165" fontId="8" fillId="4" borderId="9" xfId="20" applyNumberFormat="1" applyFont="1" applyFill="1" applyBorder="1"/>
    <xf numFmtId="6" fontId="3" fillId="0" borderId="9" xfId="0" applyNumberFormat="1" applyFont="1" applyBorder="1"/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Fill="1" applyBorder="1" applyAlignment="1">
      <alignment horizontal="center"/>
    </xf>
    <xf numFmtId="4" fontId="6" fillId="0" borderId="0" xfId="19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" fontId="3" fillId="0" borderId="2" xfId="19" applyNumberFormat="1" applyFont="1" applyBorder="1" applyAlignment="1">
      <alignment horizontal="center"/>
    </xf>
    <xf numFmtId="4" fontId="3" fillId="0" borderId="3" xfId="19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3" fillId="0" borderId="0" xfId="19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4" fontId="3" fillId="0" borderId="0" xfId="19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4" fontId="4" fillId="0" borderId="0" xfId="19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Fill="1"/>
    <xf numFmtId="6" fontId="4" fillId="0" borderId="0" xfId="19" applyNumberFormat="1" applyFont="1" applyAlignment="1">
      <alignment horizontal="right"/>
    </xf>
    <xf numFmtId="6" fontId="4" fillId="0" borderId="0" xfId="5" applyNumberFormat="1" applyFont="1" applyFill="1" applyAlignment="1">
      <alignment horizontal="right"/>
    </xf>
    <xf numFmtId="6" fontId="4" fillId="0" borderId="0" xfId="0" applyNumberFormat="1" applyFont="1"/>
    <xf numFmtId="0" fontId="3" fillId="0" borderId="0" xfId="0" applyFont="1" applyAlignment="1">
      <alignment horizontal="right"/>
    </xf>
    <xf numFmtId="6" fontId="3" fillId="0" borderId="0" xfId="19" applyNumberFormat="1" applyFont="1" applyAlignment="1">
      <alignment horizontal="right"/>
    </xf>
    <xf numFmtId="6" fontId="3" fillId="0" borderId="0" xfId="5" applyNumberFormat="1" applyFont="1" applyFill="1" applyAlignment="1">
      <alignment horizontal="right"/>
    </xf>
    <xf numFmtId="0" fontId="4" fillId="3" borderId="6" xfId="0" applyFont="1" applyFill="1" applyBorder="1" applyAlignment="1">
      <alignment horizontal="left"/>
    </xf>
    <xf numFmtId="4" fontId="4" fillId="0" borderId="0" xfId="5" applyNumberFormat="1" applyFont="1" applyFill="1" applyAlignment="1">
      <alignment horizontal="right"/>
    </xf>
    <xf numFmtId="164" fontId="4" fillId="0" borderId="0" xfId="19" applyNumberFormat="1" applyFont="1" applyAlignment="1">
      <alignment horizontal="right"/>
    </xf>
    <xf numFmtId="6" fontId="3" fillId="0" borderId="0" xfId="19" applyNumberFormat="1" applyFont="1" applyFill="1" applyBorder="1" applyAlignment="1">
      <alignment horizontal="right"/>
    </xf>
    <xf numFmtId="6" fontId="4" fillId="0" borderId="0" xfId="0" applyNumberFormat="1" applyFont="1" applyAlignment="1">
      <alignment horizontal="right"/>
    </xf>
    <xf numFmtId="0" fontId="4" fillId="3" borderId="1" xfId="0" applyFont="1" applyFill="1" applyBorder="1"/>
    <xf numFmtId="0" fontId="4" fillId="0" borderId="0" xfId="0" applyFont="1" applyFill="1" applyBorder="1"/>
    <xf numFmtId="6" fontId="3" fillId="0" borderId="0" xfId="0" applyNumberFormat="1" applyFont="1" applyAlignment="1">
      <alignment horizontal="right"/>
    </xf>
    <xf numFmtId="6" fontId="3" fillId="0" borderId="0" xfId="0" applyNumberFormat="1" applyFont="1"/>
    <xf numFmtId="6" fontId="4" fillId="0" borderId="0" xfId="19" applyNumberFormat="1" applyFont="1" applyBorder="1" applyAlignment="1">
      <alignment horizontal="right"/>
    </xf>
    <xf numFmtId="6" fontId="4" fillId="0" borderId="0" xfId="19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left"/>
    </xf>
    <xf numFmtId="6" fontId="4" fillId="0" borderId="0" xfId="7" applyNumberFormat="1" applyFont="1" applyAlignment="1">
      <alignment horizontal="right"/>
    </xf>
    <xf numFmtId="6" fontId="3" fillId="0" borderId="0" xfId="19" applyNumberFormat="1" applyFont="1" applyBorder="1" applyAlignment="1">
      <alignment horizontal="right"/>
    </xf>
    <xf numFmtId="6" fontId="4" fillId="0" borderId="0" xfId="5" applyNumberFormat="1" applyFont="1" applyAlignment="1">
      <alignment horizontal="right"/>
    </xf>
    <xf numFmtId="0" fontId="4" fillId="3" borderId="6" xfId="0" applyFont="1" applyFill="1" applyBorder="1"/>
    <xf numFmtId="6" fontId="4" fillId="0" borderId="0" xfId="19" applyNumberFormat="1" applyFont="1" applyFill="1" applyAlignment="1">
      <alignment horizontal="right"/>
    </xf>
    <xf numFmtId="6" fontId="4" fillId="0" borderId="0" xfId="0" applyNumberFormat="1" applyFont="1" applyFill="1"/>
    <xf numFmtId="6" fontId="8" fillId="4" borderId="9" xfId="19" applyNumberFormat="1" applyFont="1" applyFill="1" applyBorder="1" applyAlignment="1">
      <alignment horizontal="right"/>
    </xf>
    <xf numFmtId="6" fontId="8" fillId="4" borderId="10" xfId="19" applyNumberFormat="1" applyFont="1" applyFill="1" applyBorder="1" applyAlignment="1">
      <alignment horizontal="right"/>
    </xf>
    <xf numFmtId="0" fontId="13" fillId="0" borderId="0" xfId="0" applyFont="1" applyFill="1" applyBorder="1"/>
    <xf numFmtId="6" fontId="4" fillId="0" borderId="0" xfId="19" applyNumberFormat="1" applyFont="1"/>
    <xf numFmtId="165" fontId="4" fillId="0" borderId="0" xfId="19" applyNumberFormat="1" applyFont="1"/>
    <xf numFmtId="165" fontId="3" fillId="0" borderId="0" xfId="19" applyNumberFormat="1" applyFont="1" applyAlignment="1">
      <alignment horizontal="right"/>
    </xf>
    <xf numFmtId="165" fontId="3" fillId="0" borderId="0" xfId="19" applyNumberFormat="1" applyFont="1"/>
    <xf numFmtId="165" fontId="5" fillId="0" borderId="0" xfId="19" applyNumberFormat="1" applyFont="1" applyFill="1" applyBorder="1" applyAlignment="1">
      <alignment horizontal="center"/>
    </xf>
    <xf numFmtId="165" fontId="3" fillId="0" borderId="1" xfId="19" applyNumberFormat="1" applyFont="1" applyFill="1" applyBorder="1" applyAlignment="1">
      <alignment horizontal="center" wrapText="1"/>
    </xf>
    <xf numFmtId="165" fontId="3" fillId="0" borderId="0" xfId="19" applyNumberFormat="1" applyFont="1" applyFill="1" applyBorder="1" applyAlignment="1">
      <alignment horizontal="center"/>
    </xf>
    <xf numFmtId="165" fontId="7" fillId="0" borderId="0" xfId="19" applyNumberFormat="1" applyFont="1" applyFill="1" applyBorder="1" applyAlignment="1">
      <alignment horizontal="left"/>
    </xf>
    <xf numFmtId="165" fontId="3" fillId="0" borderId="0" xfId="19" applyNumberFormat="1" applyFont="1" applyAlignment="1">
      <alignment horizontal="center"/>
    </xf>
    <xf numFmtId="165" fontId="4" fillId="0" borderId="0" xfId="19" applyNumberFormat="1" applyFont="1" applyFill="1" applyBorder="1" applyAlignment="1">
      <alignment horizontal="left"/>
    </xf>
    <xf numFmtId="165" fontId="4" fillId="0" borderId="0" xfId="19" applyNumberFormat="1" applyFont="1" applyFill="1"/>
    <xf numFmtId="165" fontId="3" fillId="0" borderId="0" xfId="19" applyNumberFormat="1" applyFont="1" applyFill="1" applyAlignment="1">
      <alignment horizontal="right"/>
    </xf>
    <xf numFmtId="165" fontId="4" fillId="0" borderId="0" xfId="19" applyNumberFormat="1" applyFont="1" applyFill="1" applyBorder="1"/>
    <xf numFmtId="165" fontId="7" fillId="0" borderId="0" xfId="19" applyNumberFormat="1" applyFont="1" applyFill="1" applyBorder="1" applyAlignment="1"/>
    <xf numFmtId="165" fontId="8" fillId="4" borderId="9" xfId="19" applyNumberFormat="1" applyFont="1" applyFill="1" applyBorder="1"/>
    <xf numFmtId="6" fontId="3" fillId="0" borderId="9" xfId="0" applyNumberFormat="1" applyFont="1" applyBorder="1"/>
    <xf numFmtId="6" fontId="3" fillId="0" borderId="9" xfId="19" applyNumberFormat="1" applyFont="1" applyBorder="1" applyAlignment="1">
      <alignment horizontal="right"/>
    </xf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Fill="1" applyBorder="1" applyAlignment="1">
      <alignment horizontal="center"/>
    </xf>
    <xf numFmtId="4" fontId="6" fillId="0" borderId="0" xfId="22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" fontId="3" fillId="0" borderId="2" xfId="22" applyNumberFormat="1" applyFont="1" applyBorder="1" applyAlignment="1">
      <alignment horizontal="center"/>
    </xf>
    <xf numFmtId="4" fontId="3" fillId="0" borderId="3" xfId="22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3" fillId="0" borderId="0" xfId="22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4" fontId="3" fillId="0" borderId="0" xfId="22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4" fontId="4" fillId="0" borderId="0" xfId="22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Fill="1"/>
    <xf numFmtId="6" fontId="4" fillId="0" borderId="0" xfId="22" applyNumberFormat="1" applyFont="1" applyAlignment="1">
      <alignment horizontal="right"/>
    </xf>
    <xf numFmtId="6" fontId="4" fillId="0" borderId="0" xfId="5" applyNumberFormat="1" applyFont="1" applyFill="1" applyAlignment="1">
      <alignment horizontal="right"/>
    </xf>
    <xf numFmtId="6" fontId="4" fillId="0" borderId="0" xfId="0" applyNumberFormat="1" applyFont="1"/>
    <xf numFmtId="0" fontId="3" fillId="0" borderId="0" xfId="0" applyFont="1" applyAlignment="1">
      <alignment horizontal="right"/>
    </xf>
    <xf numFmtId="6" fontId="3" fillId="0" borderId="0" xfId="22" applyNumberFormat="1" applyFont="1" applyAlignment="1">
      <alignment horizontal="right"/>
    </xf>
    <xf numFmtId="6" fontId="3" fillId="0" borderId="0" xfId="5" applyNumberFormat="1" applyFont="1" applyFill="1" applyAlignment="1">
      <alignment horizontal="right"/>
    </xf>
    <xf numFmtId="0" fontId="4" fillId="3" borderId="6" xfId="0" applyFont="1" applyFill="1" applyBorder="1" applyAlignment="1">
      <alignment horizontal="left"/>
    </xf>
    <xf numFmtId="4" fontId="4" fillId="0" borderId="0" xfId="5" applyNumberFormat="1" applyFont="1" applyFill="1" applyAlignment="1">
      <alignment horizontal="right"/>
    </xf>
    <xf numFmtId="164" fontId="4" fillId="0" borderId="0" xfId="22" applyNumberFormat="1" applyFont="1" applyAlignment="1">
      <alignment horizontal="right"/>
    </xf>
    <xf numFmtId="6" fontId="3" fillId="0" borderId="0" xfId="22" applyNumberFormat="1" applyFont="1" applyFill="1" applyBorder="1" applyAlignment="1">
      <alignment horizontal="right"/>
    </xf>
    <xf numFmtId="6" fontId="4" fillId="0" borderId="0" xfId="0" applyNumberFormat="1" applyFont="1" applyAlignment="1">
      <alignment horizontal="right"/>
    </xf>
    <xf numFmtId="0" fontId="4" fillId="3" borderId="1" xfId="0" applyFont="1" applyFill="1" applyBorder="1"/>
    <xf numFmtId="0" fontId="4" fillId="0" borderId="0" xfId="0" applyFont="1" applyFill="1" applyBorder="1"/>
    <xf numFmtId="6" fontId="3" fillId="0" borderId="0" xfId="0" applyNumberFormat="1" applyFont="1" applyAlignment="1">
      <alignment horizontal="right"/>
    </xf>
    <xf numFmtId="6" fontId="3" fillId="0" borderId="0" xfId="0" applyNumberFormat="1" applyFont="1"/>
    <xf numFmtId="6" fontId="4" fillId="0" borderId="0" xfId="22" applyNumberFormat="1" applyFont="1" applyBorder="1" applyAlignment="1">
      <alignment horizontal="right"/>
    </xf>
    <xf numFmtId="6" fontId="4" fillId="0" borderId="0" xfId="22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left"/>
    </xf>
    <xf numFmtId="6" fontId="4" fillId="0" borderId="0" xfId="7" applyNumberFormat="1" applyFont="1" applyAlignment="1">
      <alignment horizontal="right"/>
    </xf>
    <xf numFmtId="6" fontId="3" fillId="0" borderId="0" xfId="22" applyNumberFormat="1" applyFont="1" applyBorder="1" applyAlignment="1">
      <alignment horizontal="right"/>
    </xf>
    <xf numFmtId="6" fontId="4" fillId="0" borderId="0" xfId="5" applyNumberFormat="1" applyFont="1" applyAlignment="1">
      <alignment horizontal="right"/>
    </xf>
    <xf numFmtId="0" fontId="4" fillId="3" borderId="6" xfId="0" applyFont="1" applyFill="1" applyBorder="1"/>
    <xf numFmtId="6" fontId="4" fillId="0" borderId="0" xfId="22" applyNumberFormat="1" applyFont="1" applyFill="1" applyAlignment="1">
      <alignment horizontal="right"/>
    </xf>
    <xf numFmtId="6" fontId="4" fillId="0" borderId="0" xfId="0" applyNumberFormat="1" applyFont="1" applyFill="1"/>
    <xf numFmtId="6" fontId="8" fillId="4" borderId="9" xfId="22" applyNumberFormat="1" applyFont="1" applyFill="1" applyBorder="1" applyAlignment="1">
      <alignment horizontal="right"/>
    </xf>
    <xf numFmtId="6" fontId="8" fillId="4" borderId="10" xfId="22" applyNumberFormat="1" applyFont="1" applyFill="1" applyBorder="1" applyAlignment="1">
      <alignment horizontal="right"/>
    </xf>
    <xf numFmtId="0" fontId="13" fillId="0" borderId="0" xfId="0" applyFont="1" applyFill="1" applyBorder="1"/>
    <xf numFmtId="6" fontId="4" fillId="0" borderId="0" xfId="22" applyNumberFormat="1" applyFont="1"/>
    <xf numFmtId="165" fontId="4" fillId="0" borderId="0" xfId="22" applyNumberFormat="1" applyFont="1"/>
    <xf numFmtId="165" fontId="3" fillId="0" borderId="0" xfId="22" applyNumberFormat="1" applyFont="1" applyAlignment="1">
      <alignment horizontal="right"/>
    </xf>
    <xf numFmtId="165" fontId="3" fillId="0" borderId="0" xfId="22" applyNumberFormat="1" applyFont="1"/>
    <xf numFmtId="165" fontId="5" fillId="0" borderId="0" xfId="22" applyNumberFormat="1" applyFont="1" applyFill="1" applyBorder="1" applyAlignment="1">
      <alignment horizontal="center"/>
    </xf>
    <xf numFmtId="165" fontId="3" fillId="0" borderId="1" xfId="22" applyNumberFormat="1" applyFont="1" applyFill="1" applyBorder="1" applyAlignment="1">
      <alignment horizontal="center" wrapText="1"/>
    </xf>
    <xf numFmtId="165" fontId="3" fillId="0" borderId="0" xfId="22" applyNumberFormat="1" applyFont="1" applyFill="1" applyBorder="1" applyAlignment="1">
      <alignment horizontal="center"/>
    </xf>
    <xf numFmtId="165" fontId="7" fillId="0" borderId="0" xfId="22" applyNumberFormat="1" applyFont="1" applyFill="1" applyBorder="1" applyAlignment="1">
      <alignment horizontal="left"/>
    </xf>
    <xf numFmtId="165" fontId="3" fillId="0" borderId="0" xfId="22" applyNumberFormat="1" applyFont="1" applyAlignment="1">
      <alignment horizontal="center"/>
    </xf>
    <xf numFmtId="165" fontId="4" fillId="0" borderId="0" xfId="22" applyNumberFormat="1" applyFont="1" applyFill="1" applyBorder="1" applyAlignment="1">
      <alignment horizontal="left"/>
    </xf>
    <xf numFmtId="165" fontId="4" fillId="0" borderId="0" xfId="22" applyNumberFormat="1" applyFont="1" applyFill="1"/>
    <xf numFmtId="165" fontId="3" fillId="0" borderId="0" xfId="22" applyNumberFormat="1" applyFont="1" applyFill="1" applyAlignment="1">
      <alignment horizontal="right"/>
    </xf>
    <xf numFmtId="165" fontId="4" fillId="0" borderId="0" xfId="22" applyNumberFormat="1" applyFont="1" applyFill="1" applyAlignment="1">
      <alignment horizontal="right"/>
    </xf>
    <xf numFmtId="165" fontId="4" fillId="0" borderId="0" xfId="22" applyNumberFormat="1" applyFont="1" applyFill="1" applyBorder="1"/>
    <xf numFmtId="165" fontId="7" fillId="0" borderId="0" xfId="22" applyNumberFormat="1" applyFont="1" applyFill="1" applyBorder="1" applyAlignment="1"/>
    <xf numFmtId="165" fontId="8" fillId="4" borderId="9" xfId="22" applyNumberFormat="1" applyFont="1" applyFill="1" applyBorder="1"/>
    <xf numFmtId="0" fontId="8" fillId="4" borderId="8" xfId="4" applyFont="1" applyFill="1" applyBorder="1"/>
  </cellXfs>
  <cellStyles count="26">
    <cellStyle name="Comma" xfId="1" builtinId="3"/>
    <cellStyle name="Comma 2" xfId="5"/>
    <cellStyle name="Comma 2 2" xfId="12"/>
    <cellStyle name="Comma 3" xfId="8"/>
    <cellStyle name="Comma 4" xfId="23"/>
    <cellStyle name="Currency" xfId="2" builtinId="4"/>
    <cellStyle name="Currency [0]" xfId="3" builtinId="7"/>
    <cellStyle name="Currency [0] 2" xfId="7"/>
    <cellStyle name="Currency [0] 2 2" xfId="14"/>
    <cellStyle name="Currency [0] 3" xfId="10"/>
    <cellStyle name="Currency [0] 4" xfId="25"/>
    <cellStyle name="Currency 10" xfId="22"/>
    <cellStyle name="Currency 2" xfId="6"/>
    <cellStyle name="Currency 2 2" xfId="13"/>
    <cellStyle name="Currency 3" xfId="16"/>
    <cellStyle name="Currency 4" xfId="15"/>
    <cellStyle name="Currency 5" xfId="17"/>
    <cellStyle name="Currency 6" xfId="9"/>
    <cellStyle name="Currency 7" xfId="20"/>
    <cellStyle name="Currency 8" xfId="19"/>
    <cellStyle name="Currency 9" xfId="24"/>
    <cellStyle name="Normal" xfId="0" builtinId="0"/>
    <cellStyle name="Normal 2" xfId="11"/>
    <cellStyle name="Normal 2 2" xfId="18"/>
    <cellStyle name="Normal 3" xfId="4"/>
    <cellStyle name="Percent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6"/>
  <sheetViews>
    <sheetView topLeftCell="A49" workbookViewId="0">
      <selection activeCell="F6" sqref="F6"/>
    </sheetView>
  </sheetViews>
  <sheetFormatPr defaultRowHeight="12.75"/>
  <cols>
    <col min="1" max="1" width="62.85546875" style="4" bestFit="1" customWidth="1"/>
    <col min="2" max="2" width="22.28515625" style="56" bestFit="1" customWidth="1"/>
    <col min="3" max="4" width="16.28515625" style="2" bestFit="1" customWidth="1"/>
    <col min="5" max="5" width="18" style="3" bestFit="1" customWidth="1"/>
    <col min="6" max="6" width="16.28515625" style="4" bestFit="1" customWidth="1"/>
    <col min="7" max="7" width="18" style="4" bestFit="1" customWidth="1"/>
    <col min="8" max="8" width="11.7109375" style="4" bestFit="1" customWidth="1"/>
    <col min="9" max="16384" width="9.140625" style="4"/>
  </cols>
  <sheetData>
    <row r="1" spans="1:7">
      <c r="A1" s="394" t="s">
        <v>113</v>
      </c>
      <c r="B1" s="70"/>
    </row>
    <row r="2" spans="1:7">
      <c r="A2" s="1"/>
      <c r="B2" s="70"/>
    </row>
    <row r="3" spans="1:7" s="8" customFormat="1" ht="20.25" customHeight="1" thickBot="1">
      <c r="A3" s="5" t="s">
        <v>25</v>
      </c>
      <c r="B3" s="71"/>
      <c r="C3" s="6"/>
      <c r="D3" s="6"/>
      <c r="E3" s="7"/>
    </row>
    <row r="4" spans="1:7" s="9" customFormat="1" ht="26.25" thickBot="1">
      <c r="B4" s="72" t="s">
        <v>24</v>
      </c>
      <c r="C4" s="10" t="s">
        <v>366</v>
      </c>
      <c r="D4" s="11" t="s">
        <v>370</v>
      </c>
      <c r="E4" s="404" t="s">
        <v>368</v>
      </c>
      <c r="F4" s="405" t="s">
        <v>369</v>
      </c>
      <c r="G4" s="12" t="s">
        <v>20</v>
      </c>
    </row>
    <row r="5" spans="1:7" s="9" customFormat="1" ht="13.5" thickBot="1">
      <c r="B5" s="73"/>
      <c r="C5" s="14"/>
      <c r="D5" s="14"/>
      <c r="E5" s="15"/>
      <c r="F5" s="15"/>
      <c r="G5" s="15"/>
    </row>
    <row r="6" spans="1:7" s="9" customFormat="1" ht="16.5" thickBot="1">
      <c r="A6" s="16" t="s">
        <v>7</v>
      </c>
      <c r="B6" s="74"/>
      <c r="C6" s="17"/>
      <c r="D6" s="17"/>
      <c r="E6" s="18"/>
    </row>
    <row r="7" spans="1:7" s="9" customFormat="1" ht="16.5" thickBot="1">
      <c r="A7" s="19"/>
      <c r="B7" s="75"/>
    </row>
    <row r="8" spans="1:7" s="22" customFormat="1" ht="13.5" thickBot="1">
      <c r="A8" s="20" t="s">
        <v>1</v>
      </c>
      <c r="B8" s="76"/>
      <c r="C8" s="21"/>
      <c r="D8" s="21"/>
      <c r="E8" s="3"/>
    </row>
    <row r="9" spans="1:7">
      <c r="B9" s="77"/>
      <c r="C9" s="24"/>
      <c r="D9" s="25"/>
      <c r="E9" s="24"/>
      <c r="F9" s="26"/>
      <c r="G9" s="26">
        <f>SUM(C9:F9)</f>
        <v>0</v>
      </c>
    </row>
    <row r="10" spans="1:7">
      <c r="B10" s="77"/>
      <c r="C10" s="24"/>
      <c r="D10" s="25"/>
      <c r="E10" s="24"/>
      <c r="F10" s="26"/>
      <c r="G10" s="26">
        <f>SUM(C10:F10)</f>
        <v>0</v>
      </c>
    </row>
    <row r="11" spans="1:7">
      <c r="A11" s="27"/>
      <c r="B11" s="78"/>
      <c r="C11" s="29"/>
      <c r="D11" s="30"/>
      <c r="E11" s="24"/>
      <c r="F11" s="26"/>
      <c r="G11" s="26">
        <f>SUM(C11:F11)</f>
        <v>0</v>
      </c>
    </row>
    <row r="12" spans="1:7">
      <c r="A12" s="27" t="s">
        <v>21</v>
      </c>
      <c r="B12" s="78">
        <v>0</v>
      </c>
      <c r="C12" s="26">
        <f>SUM(C9:C11)</f>
        <v>0</v>
      </c>
      <c r="D12" s="26">
        <f>SUM(D9:D11)</f>
        <v>0</v>
      </c>
      <c r="E12" s="26">
        <f>SUM(E9:E11)</f>
        <v>0</v>
      </c>
      <c r="F12" s="26">
        <f>SUM(F9:F11)</f>
        <v>0</v>
      </c>
      <c r="G12" s="26">
        <f>SUM(G9:G11)</f>
        <v>0</v>
      </c>
    </row>
    <row r="13" spans="1:7">
      <c r="A13" s="31" t="s">
        <v>2</v>
      </c>
      <c r="B13" s="76"/>
      <c r="C13" s="21"/>
      <c r="D13" s="32"/>
      <c r="E13" s="33"/>
    </row>
    <row r="14" spans="1:7">
      <c r="B14" s="77"/>
      <c r="C14" s="24"/>
      <c r="D14" s="25"/>
      <c r="E14" s="24"/>
      <c r="F14" s="26"/>
      <c r="G14" s="26">
        <f>SUM(C14:F14)</f>
        <v>0</v>
      </c>
    </row>
    <row r="15" spans="1:7">
      <c r="A15" s="27"/>
      <c r="B15" s="78"/>
      <c r="C15" s="29"/>
      <c r="D15" s="25"/>
      <c r="E15" s="24"/>
      <c r="F15" s="26"/>
      <c r="G15" s="26">
        <f>SUM(C15:F15)</f>
        <v>0</v>
      </c>
    </row>
    <row r="16" spans="1:7">
      <c r="B16" s="77"/>
      <c r="C16" s="24"/>
      <c r="D16" s="25"/>
      <c r="E16" s="24"/>
      <c r="F16" s="26"/>
      <c r="G16" s="26">
        <f>SUM(C16:F16)</f>
        <v>0</v>
      </c>
    </row>
    <row r="17" spans="1:8">
      <c r="A17" s="27" t="s">
        <v>21</v>
      </c>
      <c r="B17" s="79">
        <v>0</v>
      </c>
      <c r="C17" s="26">
        <f>SUM(C14:C16)</f>
        <v>0</v>
      </c>
      <c r="D17" s="26">
        <f>SUM(D14:D16)</f>
        <v>0</v>
      </c>
      <c r="E17" s="26">
        <f>SUM(E14:E16)</f>
        <v>0</v>
      </c>
      <c r="F17" s="26">
        <f>SUM(F14:F16)</f>
        <v>0</v>
      </c>
      <c r="G17" s="26">
        <f>SUM(G14:G16)</f>
        <v>0</v>
      </c>
    </row>
    <row r="18" spans="1:8">
      <c r="A18" s="31" t="s">
        <v>3</v>
      </c>
      <c r="B18" s="76"/>
      <c r="C18" s="24"/>
      <c r="D18" s="25"/>
      <c r="E18" s="24"/>
      <c r="F18" s="26"/>
      <c r="G18" s="26"/>
    </row>
    <row r="19" spans="1:8">
      <c r="B19" s="77"/>
      <c r="D19" s="25"/>
      <c r="E19" s="24"/>
      <c r="F19" s="26"/>
      <c r="G19" s="26">
        <f>SUM(C19:F19)</f>
        <v>0</v>
      </c>
    </row>
    <row r="20" spans="1:8">
      <c r="B20" s="77"/>
      <c r="C20" s="24"/>
      <c r="D20" s="25"/>
      <c r="E20" s="24"/>
      <c r="F20" s="26"/>
      <c r="G20" s="26">
        <f>SUM(C20:F20)</f>
        <v>0</v>
      </c>
    </row>
    <row r="21" spans="1:8">
      <c r="A21" s="27"/>
      <c r="B21" s="78"/>
      <c r="C21" s="34"/>
      <c r="D21" s="25"/>
      <c r="E21" s="35"/>
      <c r="F21" s="26"/>
      <c r="G21" s="26">
        <f>SUM(C21:F21)</f>
        <v>0</v>
      </c>
    </row>
    <row r="22" spans="1:8" ht="13.5" thickBot="1">
      <c r="A22" s="27" t="s">
        <v>21</v>
      </c>
      <c r="B22" s="78">
        <v>0</v>
      </c>
      <c r="C22" s="49">
        <f>SUM(C20:C21)</f>
        <v>0</v>
      </c>
      <c r="D22" s="49">
        <f>SUM(D20:D21)</f>
        <v>0</v>
      </c>
      <c r="E22" s="49">
        <f>SUM(E20:E21)</f>
        <v>0</v>
      </c>
      <c r="F22" s="49">
        <f>SUM(F20:F21)</f>
        <v>0</v>
      </c>
      <c r="G22" s="49">
        <f>SUM(G20:G21)</f>
        <v>0</v>
      </c>
      <c r="H22" s="23"/>
    </row>
    <row r="23" spans="1:8" s="1" customFormat="1" ht="13.5" thickBot="1">
      <c r="A23" s="36" t="s">
        <v>5</v>
      </c>
      <c r="B23" s="80"/>
      <c r="C23" s="35"/>
      <c r="D23" s="24"/>
      <c r="E23" s="38"/>
      <c r="F23" s="39"/>
      <c r="G23" s="39"/>
    </row>
    <row r="24" spans="1:8" s="1" customFormat="1">
      <c r="A24" s="4"/>
      <c r="B24" s="77"/>
      <c r="C24" s="39"/>
      <c r="D24" s="29"/>
      <c r="E24" s="38"/>
      <c r="F24" s="39"/>
      <c r="G24" s="26"/>
    </row>
    <row r="25" spans="1:8" s="1" customFormat="1">
      <c r="A25" s="27" t="s">
        <v>21</v>
      </c>
      <c r="B25" s="78">
        <v>0</v>
      </c>
      <c r="C25" s="26">
        <f>SUM(C23:C24)</f>
        <v>0</v>
      </c>
      <c r="D25" s="26">
        <f>SUM(D23:D24)</f>
        <v>0</v>
      </c>
      <c r="E25" s="26">
        <f>SUM(E23:E24)</f>
        <v>0</v>
      </c>
      <c r="F25" s="26">
        <f>SUM(F23:F24)</f>
        <v>0</v>
      </c>
      <c r="G25" s="26">
        <f>SUM(C25:F25)</f>
        <v>0</v>
      </c>
    </row>
    <row r="26" spans="1:8" s="1" customFormat="1">
      <c r="A26" s="31" t="s">
        <v>4</v>
      </c>
      <c r="B26" s="76"/>
      <c r="C26" s="40"/>
      <c r="D26" s="24"/>
      <c r="E26" s="38"/>
      <c r="F26" s="39"/>
      <c r="G26" s="39"/>
    </row>
    <row r="27" spans="1:8">
      <c r="B27" s="77"/>
      <c r="C27" s="26"/>
      <c r="D27" s="26"/>
      <c r="E27" s="35"/>
      <c r="F27" s="26"/>
      <c r="G27" s="26"/>
    </row>
    <row r="28" spans="1:8">
      <c r="A28" s="27" t="s">
        <v>21</v>
      </c>
      <c r="B28" s="78">
        <v>0</v>
      </c>
      <c r="C28" s="26">
        <f>SUM(C26:C27)</f>
        <v>0</v>
      </c>
      <c r="D28" s="26">
        <f t="shared" ref="D28:F28" si="0">SUM(D26:D27)</f>
        <v>0</v>
      </c>
      <c r="E28" s="26">
        <f t="shared" si="0"/>
        <v>0</v>
      </c>
      <c r="F28" s="26">
        <f t="shared" si="0"/>
        <v>0</v>
      </c>
      <c r="G28" s="26">
        <f>SUM(C28:F28)</f>
        <v>0</v>
      </c>
    </row>
    <row r="29" spans="1:8" ht="13.5" thickBot="1">
      <c r="A29" s="27"/>
      <c r="B29" s="78"/>
      <c r="C29" s="26"/>
      <c r="D29" s="26"/>
      <c r="E29" s="26"/>
      <c r="F29" s="26"/>
      <c r="G29" s="26"/>
    </row>
    <row r="30" spans="1:8" ht="16.5" thickBot="1">
      <c r="A30" s="16" t="s">
        <v>22</v>
      </c>
      <c r="B30" s="84">
        <f>SUM(B11:B29)</f>
        <v>0</v>
      </c>
      <c r="C30" s="41">
        <f>C28+C25+C22+C17+C12</f>
        <v>0</v>
      </c>
      <c r="D30" s="41">
        <f>D28+D25+D22+D17+D12</f>
        <v>0</v>
      </c>
      <c r="E30" s="41">
        <f>E28+E25+E22+E17+E12</f>
        <v>0</v>
      </c>
      <c r="F30" s="41">
        <f>F28+F25+F22+F17+F12</f>
        <v>0</v>
      </c>
      <c r="G30" s="41">
        <f>G28+G25+G22+G17+G12</f>
        <v>0</v>
      </c>
      <c r="H30" s="26">
        <f>SUM(C30:F30)</f>
        <v>0</v>
      </c>
    </row>
    <row r="31" spans="1:8" ht="13.5" thickBot="1">
      <c r="A31" s="27"/>
      <c r="B31" s="78"/>
      <c r="C31" s="26"/>
      <c r="D31" s="26"/>
      <c r="E31" s="26"/>
      <c r="F31" s="26"/>
      <c r="G31" s="26"/>
    </row>
    <row r="32" spans="1:8" ht="16.5" thickBot="1">
      <c r="A32" s="16" t="s">
        <v>6</v>
      </c>
      <c r="B32" s="74"/>
      <c r="C32" s="4"/>
      <c r="D32" s="4"/>
      <c r="E32" s="4"/>
    </row>
    <row r="33" spans="1:8" ht="16.5" thickBot="1">
      <c r="A33" s="42"/>
      <c r="B33" s="74"/>
      <c r="C33" s="40"/>
      <c r="D33" s="24"/>
      <c r="E33" s="35"/>
      <c r="F33" s="26"/>
      <c r="G33" s="26"/>
    </row>
    <row r="34" spans="1:8" ht="13.5" thickBot="1">
      <c r="A34" s="36" t="s">
        <v>8</v>
      </c>
      <c r="B34" s="80"/>
      <c r="C34" s="24"/>
      <c r="D34" s="24"/>
      <c r="E34" s="35"/>
      <c r="F34" s="26"/>
      <c r="G34" s="26"/>
    </row>
    <row r="35" spans="1:8">
      <c r="A35" s="37"/>
      <c r="B35" s="80"/>
      <c r="C35" s="24"/>
      <c r="D35" s="35"/>
      <c r="E35" s="43"/>
      <c r="F35" s="26"/>
      <c r="G35" s="26"/>
    </row>
    <row r="36" spans="1:8" ht="12" customHeight="1">
      <c r="C36" s="24"/>
      <c r="D36" s="24"/>
      <c r="E36" s="35"/>
      <c r="F36" s="26"/>
      <c r="G36" s="26">
        <f t="shared" ref="G36:G37" si="1">SUM(C36:F36)</f>
        <v>0</v>
      </c>
    </row>
    <row r="37" spans="1:8">
      <c r="A37" s="27"/>
      <c r="B37" s="81"/>
      <c r="C37" s="44"/>
      <c r="D37" s="24"/>
      <c r="E37" s="35"/>
      <c r="F37" s="26"/>
      <c r="G37" s="26">
        <f t="shared" si="1"/>
        <v>0</v>
      </c>
    </row>
    <row r="38" spans="1:8" ht="13.5" thickBot="1">
      <c r="A38" s="27" t="s">
        <v>21</v>
      </c>
      <c r="B38" s="81">
        <v>0</v>
      </c>
      <c r="C38" s="26">
        <f>SUM(C36:C37)</f>
        <v>0</v>
      </c>
      <c r="D38" s="26">
        <f>SUM(D36:D37)</f>
        <v>0</v>
      </c>
      <c r="E38" s="26">
        <f>SUM(E36:E37)</f>
        <v>0</v>
      </c>
      <c r="F38" s="26">
        <f>SUM(F36:F37)</f>
        <v>0</v>
      </c>
      <c r="G38" s="26">
        <f>SUM(G36:G37)</f>
        <v>0</v>
      </c>
      <c r="H38" s="26">
        <f>SUM(C38:F38)</f>
        <v>0</v>
      </c>
    </row>
    <row r="39" spans="1:8" ht="13.5" thickBot="1">
      <c r="A39" s="36" t="s">
        <v>10</v>
      </c>
      <c r="B39" s="80"/>
      <c r="C39" s="35"/>
      <c r="D39" s="35"/>
      <c r="E39" s="35"/>
      <c r="F39" s="26"/>
      <c r="G39" s="26"/>
    </row>
    <row r="40" spans="1:8">
      <c r="A40" s="37"/>
      <c r="B40" s="80"/>
      <c r="C40" s="35"/>
      <c r="D40" s="35"/>
      <c r="E40" s="35"/>
      <c r="F40" s="26"/>
      <c r="G40" s="26">
        <f>SUM(C40:F40)</f>
        <v>0</v>
      </c>
    </row>
    <row r="41" spans="1:8">
      <c r="A41" s="27"/>
      <c r="B41" s="81"/>
      <c r="C41" s="35">
        <v>0</v>
      </c>
      <c r="D41" s="35">
        <v>0</v>
      </c>
      <c r="E41" s="35">
        <v>0</v>
      </c>
      <c r="F41" s="26">
        <v>0</v>
      </c>
      <c r="G41" s="26">
        <f>SUM(C41:F41)</f>
        <v>0</v>
      </c>
    </row>
    <row r="42" spans="1:8">
      <c r="A42" s="27"/>
      <c r="B42" s="81"/>
      <c r="C42" s="38"/>
      <c r="D42" s="35"/>
      <c r="E42" s="35"/>
      <c r="F42" s="26"/>
      <c r="G42" s="26">
        <f>SUM(C42:F42)</f>
        <v>0</v>
      </c>
    </row>
    <row r="43" spans="1:8" ht="13.5" thickBot="1">
      <c r="A43" s="27" t="s">
        <v>21</v>
      </c>
      <c r="B43" s="81">
        <v>0</v>
      </c>
      <c r="C43" s="26">
        <f>SUM(C40:C42)</f>
        <v>0</v>
      </c>
      <c r="D43" s="26">
        <f>SUM(D40:D42)</f>
        <v>0</v>
      </c>
      <c r="E43" s="26">
        <f>SUM(E40:E42)</f>
        <v>0</v>
      </c>
      <c r="F43" s="26">
        <f>SUM(F40:F42)</f>
        <v>0</v>
      </c>
      <c r="G43" s="26">
        <f>SUM(G40:G42)</f>
        <v>0</v>
      </c>
      <c r="H43" s="26">
        <f>SUM(C43:F43)</f>
        <v>0</v>
      </c>
    </row>
    <row r="44" spans="1:8" ht="13.5" thickBot="1">
      <c r="A44" s="36" t="s">
        <v>9</v>
      </c>
      <c r="B44" s="80"/>
      <c r="C44" s="35"/>
      <c r="D44" s="35"/>
      <c r="E44" s="35"/>
      <c r="F44" s="26"/>
      <c r="G44" s="26"/>
    </row>
    <row r="45" spans="1:8">
      <c r="A45" s="37"/>
      <c r="B45" s="80"/>
      <c r="C45" s="35"/>
      <c r="D45" s="35"/>
      <c r="E45" s="35"/>
      <c r="F45" s="26"/>
      <c r="G45" s="26">
        <f t="shared" ref="G45:G47" si="2">SUM(C45:F45)</f>
        <v>0</v>
      </c>
    </row>
    <row r="46" spans="1:8">
      <c r="A46" s="27"/>
      <c r="B46" s="81"/>
      <c r="C46" s="35"/>
      <c r="D46" s="35"/>
      <c r="E46" s="35"/>
      <c r="F46" s="26"/>
      <c r="G46" s="26">
        <f t="shared" si="2"/>
        <v>0</v>
      </c>
    </row>
    <row r="47" spans="1:8">
      <c r="A47" s="27"/>
      <c r="B47" s="81"/>
      <c r="C47" s="38"/>
      <c r="D47" s="35"/>
      <c r="E47" s="35"/>
      <c r="F47" s="26"/>
      <c r="G47" s="26">
        <f t="shared" si="2"/>
        <v>0</v>
      </c>
    </row>
    <row r="48" spans="1:8" ht="13.5" thickBot="1">
      <c r="A48" s="27" t="s">
        <v>21</v>
      </c>
      <c r="B48" s="81">
        <v>0</v>
      </c>
      <c r="C48" s="26">
        <f>SUM(C45:C47)</f>
        <v>0</v>
      </c>
      <c r="D48" s="26">
        <f>SUM(D45:D47)</f>
        <v>0</v>
      </c>
      <c r="E48" s="26">
        <f>SUM(E45:E47)</f>
        <v>0</v>
      </c>
      <c r="F48" s="26">
        <f>SUM(F45:F47)</f>
        <v>0</v>
      </c>
      <c r="G48" s="26">
        <f>SUM(G45:G47)</f>
        <v>0</v>
      </c>
    </row>
    <row r="49" spans="1:8" ht="13.5" thickBot="1">
      <c r="A49" s="36" t="s">
        <v>11</v>
      </c>
      <c r="B49" s="80"/>
      <c r="C49" s="35"/>
      <c r="D49" s="35"/>
      <c r="E49" s="35"/>
      <c r="F49" s="26"/>
      <c r="G49" s="26"/>
    </row>
    <row r="50" spans="1:8">
      <c r="A50" s="37"/>
      <c r="B50" s="80"/>
      <c r="C50" s="43"/>
      <c r="D50" s="35"/>
      <c r="E50" s="35"/>
      <c r="F50" s="26"/>
      <c r="G50" s="26"/>
    </row>
    <row r="51" spans="1:8">
      <c r="A51" s="37"/>
      <c r="B51" s="80"/>
      <c r="C51" s="43">
        <v>0</v>
      </c>
      <c r="D51" s="35">
        <v>0</v>
      </c>
      <c r="E51" s="35">
        <v>15000</v>
      </c>
      <c r="F51" s="26">
        <v>10000</v>
      </c>
      <c r="G51" s="26">
        <f>SUM(C51:F51)</f>
        <v>25000</v>
      </c>
    </row>
    <row r="52" spans="1:8">
      <c r="C52" s="35"/>
      <c r="D52" s="35"/>
      <c r="E52" s="35"/>
      <c r="F52" s="26"/>
      <c r="G52" s="26">
        <f t="shared" ref="G52" si="3">SUM(C52:F52)</f>
        <v>0</v>
      </c>
    </row>
    <row r="53" spans="1:8" ht="13.5" thickBot="1">
      <c r="A53" s="27" t="s">
        <v>21</v>
      </c>
      <c r="B53" s="81">
        <v>25000</v>
      </c>
      <c r="C53" s="26">
        <f>SUM(C51:C52)</f>
        <v>0</v>
      </c>
      <c r="D53" s="26">
        <f>SUM(D51:D52)</f>
        <v>0</v>
      </c>
      <c r="E53" s="26">
        <f>SUM(E51:E52)</f>
        <v>15000</v>
      </c>
      <c r="F53" s="26">
        <f>SUM(F51:F52)</f>
        <v>10000</v>
      </c>
      <c r="G53" s="26">
        <f>SUM(G51:G52)</f>
        <v>25000</v>
      </c>
      <c r="H53" s="26">
        <v>25000</v>
      </c>
    </row>
    <row r="54" spans="1:8" ht="13.5" thickBot="1">
      <c r="A54" s="36" t="s">
        <v>12</v>
      </c>
      <c r="B54" s="80"/>
      <c r="C54" s="35"/>
      <c r="D54" s="35"/>
      <c r="E54" s="35"/>
      <c r="F54" s="26"/>
      <c r="G54" s="26"/>
    </row>
    <row r="55" spans="1:8">
      <c r="A55" s="37"/>
      <c r="B55" s="80"/>
      <c r="C55" s="43"/>
      <c r="D55" s="45"/>
      <c r="E55" s="35"/>
      <c r="F55" s="26"/>
      <c r="G55" s="26"/>
    </row>
    <row r="56" spans="1:8">
      <c r="A56" s="37" t="s">
        <v>106</v>
      </c>
      <c r="B56" s="80"/>
      <c r="C56" s="43">
        <v>10370</v>
      </c>
      <c r="D56" s="45">
        <f>-C56+18500</f>
        <v>8130</v>
      </c>
      <c r="E56" s="35">
        <v>25000</v>
      </c>
      <c r="F56" s="26">
        <v>112216</v>
      </c>
      <c r="G56" s="26">
        <f>SUM(C56:F56)</f>
        <v>155716</v>
      </c>
    </row>
    <row r="57" spans="1:8">
      <c r="A57" s="27" t="s">
        <v>15</v>
      </c>
      <c r="B57" s="81"/>
      <c r="C57" s="44"/>
      <c r="D57" s="45"/>
      <c r="E57" s="35"/>
      <c r="F57" s="26"/>
      <c r="G57" s="26">
        <f t="shared" ref="G57" si="4">SUM(C57:F57)</f>
        <v>0</v>
      </c>
    </row>
    <row r="58" spans="1:8">
      <c r="A58" s="27" t="s">
        <v>21</v>
      </c>
      <c r="B58" s="81">
        <v>155716</v>
      </c>
      <c r="C58" s="39">
        <f>SUM(C56:C57)</f>
        <v>10370</v>
      </c>
      <c r="D58" s="39">
        <f>SUM(D56:D57)</f>
        <v>8130</v>
      </c>
      <c r="E58" s="39">
        <f>SUM(E56:E57)</f>
        <v>25000</v>
      </c>
      <c r="F58" s="39">
        <f>SUM(F56:F57)</f>
        <v>112216</v>
      </c>
      <c r="G58" s="39">
        <f>SUM(G56:G57)</f>
        <v>155716</v>
      </c>
      <c r="H58" s="26">
        <v>155716</v>
      </c>
    </row>
    <row r="59" spans="1:8">
      <c r="A59" s="31" t="s">
        <v>13</v>
      </c>
      <c r="B59" s="76"/>
      <c r="C59" s="44"/>
      <c r="D59" s="45"/>
      <c r="E59" s="35"/>
      <c r="F59" s="26"/>
      <c r="G59" s="26"/>
    </row>
    <row r="60" spans="1:8">
      <c r="A60" s="37"/>
      <c r="B60" s="80"/>
      <c r="C60" s="43"/>
      <c r="D60" s="35"/>
      <c r="E60" s="35"/>
      <c r="F60" s="26"/>
      <c r="G60" s="26"/>
    </row>
    <row r="61" spans="1:8">
      <c r="A61" s="27"/>
      <c r="B61" s="81"/>
      <c r="C61" s="43"/>
      <c r="D61" s="35"/>
      <c r="E61" s="35"/>
      <c r="F61" s="26"/>
      <c r="G61" s="26">
        <f>SUM(C61:F61)</f>
        <v>0</v>
      </c>
    </row>
    <row r="62" spans="1:8">
      <c r="A62" s="27"/>
      <c r="B62" s="81"/>
      <c r="C62" s="46"/>
      <c r="D62" s="35"/>
      <c r="E62" s="35"/>
      <c r="F62" s="26"/>
      <c r="G62" s="26">
        <f>SUM(C62:F62)</f>
        <v>0</v>
      </c>
    </row>
    <row r="63" spans="1:8">
      <c r="A63" s="27" t="s">
        <v>21</v>
      </c>
      <c r="B63" s="81"/>
      <c r="C63" s="39">
        <f>SUM(C61:C62)</f>
        <v>0</v>
      </c>
      <c r="D63" s="39">
        <f>SUM(D61:D62)</f>
        <v>0</v>
      </c>
      <c r="E63" s="39">
        <f>SUM(E61:E62)</f>
        <v>0</v>
      </c>
      <c r="F63" s="39">
        <f>SUM(F61:F62)</f>
        <v>0</v>
      </c>
      <c r="G63" s="39">
        <f>SUM(G61:G62)</f>
        <v>0</v>
      </c>
      <c r="H63" s="26">
        <f>SUM(C63:F63)</f>
        <v>0</v>
      </c>
    </row>
    <row r="64" spans="1:8">
      <c r="A64" s="47" t="s">
        <v>14</v>
      </c>
      <c r="B64" s="80"/>
      <c r="C64" s="24"/>
      <c r="D64" s="29"/>
      <c r="E64" s="38"/>
      <c r="F64" s="26"/>
      <c r="G64" s="26"/>
    </row>
    <row r="65" spans="1:8">
      <c r="A65" s="37"/>
      <c r="B65" s="80"/>
      <c r="C65" s="24"/>
      <c r="D65" s="45"/>
      <c r="E65" s="24"/>
      <c r="F65" s="26"/>
      <c r="G65" s="26"/>
    </row>
    <row r="66" spans="1:8" s="23" customFormat="1">
      <c r="B66" s="77"/>
      <c r="C66" s="48"/>
      <c r="D66" s="25"/>
      <c r="E66" s="48"/>
      <c r="F66" s="49"/>
      <c r="G66" s="49">
        <f>SUM(C66:F66)</f>
        <v>0</v>
      </c>
    </row>
    <row r="67" spans="1:8" s="23" customFormat="1">
      <c r="A67" s="28"/>
      <c r="B67" s="78"/>
      <c r="C67" s="34"/>
      <c r="D67" s="25"/>
      <c r="E67" s="50"/>
      <c r="F67" s="49"/>
      <c r="G67" s="49">
        <f t="shared" ref="G67" si="5">SUM(C67:F67)</f>
        <v>0</v>
      </c>
    </row>
    <row r="68" spans="1:8" s="1" customFormat="1">
      <c r="A68" s="27" t="s">
        <v>21</v>
      </c>
      <c r="B68" s="81"/>
      <c r="C68" s="39">
        <f>SUM(C66:C67)</f>
        <v>0</v>
      </c>
      <c r="D68" s="39">
        <f>SUM(D66:D67)</f>
        <v>0</v>
      </c>
      <c r="E68" s="39">
        <f>SUM(E66:E67)</f>
        <v>0</v>
      </c>
      <c r="F68" s="39">
        <f>SUM(F66:F67)</f>
        <v>0</v>
      </c>
      <c r="G68" s="39">
        <f>SUM(G66:G67)</f>
        <v>0</v>
      </c>
      <c r="H68" s="39">
        <f>SUM(C68:F68)</f>
        <v>0</v>
      </c>
    </row>
    <row r="69" spans="1:8" s="1" customFormat="1" ht="13.5" thickBot="1">
      <c r="A69" s="27"/>
      <c r="B69" s="81"/>
      <c r="C69" s="39"/>
      <c r="D69" s="39"/>
      <c r="E69" s="39"/>
      <c r="F69" s="39"/>
      <c r="G69" s="39"/>
      <c r="H69" s="39"/>
    </row>
    <row r="70" spans="1:8" ht="16.5" thickBot="1">
      <c r="A70" s="16" t="s">
        <v>23</v>
      </c>
      <c r="B70" s="82"/>
      <c r="C70" s="34">
        <f>C68+C63+C58+C53+C48+C43+C38</f>
        <v>10370</v>
      </c>
      <c r="D70" s="34">
        <f>D68+D63+D58+D53+D48+D43+D38</f>
        <v>8130</v>
      </c>
      <c r="E70" s="34">
        <f>E68+E63+E58+E53+E48+E43+E38</f>
        <v>40000</v>
      </c>
      <c r="F70" s="34">
        <f>F68+F63+F58+F53+F48+F43+F38</f>
        <v>122216</v>
      </c>
      <c r="G70" s="34">
        <f>G68+G63+G58+G53+G48+G43+G38</f>
        <v>180716</v>
      </c>
      <c r="H70" s="26"/>
    </row>
    <row r="71" spans="1:8" s="1" customFormat="1">
      <c r="A71" s="27"/>
      <c r="B71" s="81"/>
      <c r="C71" s="39"/>
      <c r="D71" s="39"/>
      <c r="E71" s="39"/>
      <c r="F71" s="39"/>
      <c r="G71" s="39"/>
      <c r="H71" s="39"/>
    </row>
    <row r="72" spans="1:8" ht="18">
      <c r="A72" s="51" t="s">
        <v>29</v>
      </c>
      <c r="B72" s="83"/>
      <c r="C72" s="52">
        <f>C70+C30</f>
        <v>10370</v>
      </c>
      <c r="D72" s="52">
        <f>D70+D30</f>
        <v>8130</v>
      </c>
      <c r="E72" s="52">
        <f>E70+E30</f>
        <v>40000</v>
      </c>
      <c r="F72" s="52">
        <f>F70+F30</f>
        <v>122216</v>
      </c>
      <c r="G72" s="53">
        <f>G70+G30</f>
        <v>180716</v>
      </c>
    </row>
    <row r="76" spans="1:8">
      <c r="A76" s="27"/>
      <c r="B76" s="81"/>
      <c r="C76" s="21"/>
      <c r="D76" s="21"/>
    </row>
  </sheetData>
  <printOptions horizontalCentered="1" gridLines="1"/>
  <pageMargins left="0.27" right="0.25" top="0.6" bottom="0.56000000000000005" header="0.27" footer="0.21"/>
  <pageSetup scale="90" orientation="landscape" r:id="rId1"/>
  <headerFooter>
    <oddFooter>&amp;L&amp;F&amp;RPage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159"/>
  <sheetViews>
    <sheetView topLeftCell="A124" workbookViewId="0">
      <selection activeCell="E7" sqref="E7"/>
    </sheetView>
  </sheetViews>
  <sheetFormatPr defaultRowHeight="12.75"/>
  <cols>
    <col min="1" max="1" width="62.85546875" style="4" bestFit="1" customWidth="1"/>
    <col min="2" max="2" width="23.42578125" style="4" customWidth="1"/>
    <col min="3" max="3" width="16.28515625" style="2" bestFit="1" customWidth="1"/>
    <col min="4" max="4" width="18" style="2" bestFit="1" customWidth="1"/>
    <col min="5" max="5" width="18" style="3" bestFit="1" customWidth="1"/>
    <col min="6" max="6" width="16.28515625" style="4" bestFit="1" customWidth="1"/>
    <col min="7" max="7" width="18" style="4" bestFit="1" customWidth="1"/>
    <col min="8" max="8" width="11.7109375" style="4" bestFit="1" customWidth="1"/>
    <col min="9" max="16384" width="9.140625" style="4"/>
  </cols>
  <sheetData>
    <row r="1" spans="1:7">
      <c r="A1" s="394" t="s">
        <v>113</v>
      </c>
      <c r="B1" s="1"/>
    </row>
    <row r="2" spans="1:7">
      <c r="A2" s="1"/>
      <c r="B2" s="1"/>
    </row>
    <row r="3" spans="1:7" s="8" customFormat="1" ht="20.25" customHeight="1" thickBot="1">
      <c r="A3" s="5" t="s">
        <v>0</v>
      </c>
      <c r="B3" s="5"/>
      <c r="C3" s="6"/>
      <c r="D3" s="6"/>
      <c r="E3" s="7"/>
    </row>
    <row r="4" spans="1:7" s="9" customFormat="1" ht="26.25" thickBot="1">
      <c r="A4" s="9" t="s">
        <v>28</v>
      </c>
      <c r="B4" s="54" t="s">
        <v>24</v>
      </c>
      <c r="C4" s="10" t="s">
        <v>16</v>
      </c>
      <c r="D4" s="11" t="s">
        <v>17</v>
      </c>
      <c r="E4" s="404" t="s">
        <v>368</v>
      </c>
      <c r="F4" s="405" t="s">
        <v>369</v>
      </c>
      <c r="G4" s="12" t="s">
        <v>20</v>
      </c>
    </row>
    <row r="5" spans="1:7" s="9" customFormat="1" ht="13.5" thickBot="1">
      <c r="B5" s="57"/>
      <c r="C5" s="14"/>
      <c r="D5" s="14"/>
      <c r="E5" s="15"/>
      <c r="F5" s="15"/>
      <c r="G5" s="15"/>
    </row>
    <row r="6" spans="1:7" s="9" customFormat="1" ht="16.5" thickBot="1">
      <c r="A6" s="16" t="s">
        <v>7</v>
      </c>
      <c r="B6" s="58"/>
      <c r="C6" s="17"/>
      <c r="D6" s="17"/>
      <c r="E6" s="18"/>
    </row>
    <row r="7" spans="1:7" s="9" customFormat="1" ht="16.5" thickBot="1">
      <c r="A7" s="19"/>
      <c r="B7" s="59"/>
    </row>
    <row r="8" spans="1:7" s="22" customFormat="1" ht="13.5" thickBot="1">
      <c r="A8" s="20" t="s">
        <v>1</v>
      </c>
      <c r="B8" s="64"/>
      <c r="C8" s="21"/>
      <c r="D8" s="21"/>
      <c r="E8" s="3"/>
    </row>
    <row r="9" spans="1:7">
      <c r="B9" s="65"/>
      <c r="C9" s="24">
        <v>1106610.55</v>
      </c>
      <c r="D9" s="25">
        <v>1193221.18</v>
      </c>
      <c r="E9" s="24">
        <v>955799.4</v>
      </c>
      <c r="F9" s="26">
        <v>955799.33</v>
      </c>
      <c r="G9" s="26">
        <f>SUM(C9:F9)</f>
        <v>4211430.46</v>
      </c>
    </row>
    <row r="10" spans="1:7">
      <c r="B10" s="65"/>
      <c r="C10" s="24"/>
      <c r="D10" s="25"/>
      <c r="E10" s="24"/>
      <c r="F10" s="26"/>
      <c r="G10" s="26">
        <f>SUM(C10:F10)</f>
        <v>0</v>
      </c>
    </row>
    <row r="11" spans="1:7">
      <c r="A11" s="27"/>
      <c r="B11" s="60"/>
      <c r="C11" s="29"/>
      <c r="D11" s="30"/>
      <c r="E11" s="24"/>
      <c r="F11" s="26"/>
      <c r="G11" s="26">
        <f>SUM(C11:F11)</f>
        <v>0</v>
      </c>
    </row>
    <row r="12" spans="1:7">
      <c r="A12" s="27" t="s">
        <v>21</v>
      </c>
      <c r="B12" s="60">
        <v>4211430.46</v>
      </c>
      <c r="C12" s="26">
        <f>SUM(C9:C11)</f>
        <v>1106610.55</v>
      </c>
      <c r="D12" s="26">
        <f>SUM(D9:D11)</f>
        <v>1193221.18</v>
      </c>
      <c r="E12" s="26">
        <f>SUM(E9:E11)</f>
        <v>955799.4</v>
      </c>
      <c r="F12" s="26">
        <f>SUM(F9:F11)</f>
        <v>955799.33</v>
      </c>
      <c r="G12" s="26">
        <f>SUM(G9:G11)</f>
        <v>4211430.46</v>
      </c>
    </row>
    <row r="13" spans="1:7">
      <c r="A13" s="31" t="s">
        <v>2</v>
      </c>
      <c r="B13" s="64"/>
      <c r="C13" s="21"/>
      <c r="D13" s="32"/>
      <c r="E13" s="33"/>
    </row>
    <row r="14" spans="1:7">
      <c r="B14" s="65"/>
      <c r="C14" s="24">
        <v>17201.509999999998</v>
      </c>
      <c r="D14" s="25">
        <v>13065.1</v>
      </c>
      <c r="E14" s="24">
        <f>791000+14000</f>
        <v>805000</v>
      </c>
      <c r="F14" s="26">
        <f>101000+55423.17</f>
        <v>156423.16999999998</v>
      </c>
      <c r="G14" s="26">
        <f>SUM(C14:F14)</f>
        <v>991689.78</v>
      </c>
    </row>
    <row r="15" spans="1:7">
      <c r="A15" s="27"/>
      <c r="B15" s="60"/>
      <c r="C15" s="29"/>
      <c r="D15" s="25"/>
      <c r="E15" s="24"/>
      <c r="F15" s="26"/>
      <c r="G15" s="26">
        <f>SUM(C15:F15)</f>
        <v>0</v>
      </c>
    </row>
    <row r="16" spans="1:7">
      <c r="B16" s="65"/>
      <c r="C16" s="24"/>
      <c r="D16" s="25"/>
      <c r="E16" s="24"/>
      <c r="F16" s="26"/>
      <c r="G16" s="26">
        <f>SUM(C16:F16)</f>
        <v>0</v>
      </c>
    </row>
    <row r="17" spans="1:8">
      <c r="A17" s="27" t="s">
        <v>21</v>
      </c>
      <c r="B17" s="60">
        <f>200689.78+791000</f>
        <v>991689.78</v>
      </c>
      <c r="C17" s="26">
        <f>SUM(C14:C16)</f>
        <v>17201.509999999998</v>
      </c>
      <c r="D17" s="26">
        <f>SUM(D14:D16)</f>
        <v>13065.1</v>
      </c>
      <c r="E17" s="26">
        <f>SUM(E14:E16)</f>
        <v>805000</v>
      </c>
      <c r="F17" s="26">
        <f>SUM(F14:F16)</f>
        <v>156423.16999999998</v>
      </c>
      <c r="G17" s="26">
        <f>SUM(G14:G16)</f>
        <v>991689.78</v>
      </c>
    </row>
    <row r="18" spans="1:8">
      <c r="A18" s="31" t="s">
        <v>3</v>
      </c>
      <c r="B18" s="64"/>
      <c r="C18" s="24"/>
      <c r="D18" s="25"/>
      <c r="E18" s="24"/>
      <c r="F18" s="26"/>
      <c r="G18" s="26"/>
    </row>
    <row r="19" spans="1:8">
      <c r="B19" s="65"/>
      <c r="D19" s="25"/>
      <c r="E19" s="24"/>
      <c r="F19" s="26"/>
      <c r="G19" s="26">
        <f>SUM(C19:F19)</f>
        <v>0</v>
      </c>
    </row>
    <row r="20" spans="1:8">
      <c r="B20" s="65"/>
      <c r="C20" s="24">
        <v>15312.87</v>
      </c>
      <c r="D20" s="25">
        <v>30118.23</v>
      </c>
      <c r="E20" s="24">
        <v>0</v>
      </c>
      <c r="F20" s="26">
        <v>0</v>
      </c>
      <c r="G20" s="26">
        <f>SUM(C20:F20)</f>
        <v>45431.1</v>
      </c>
    </row>
    <row r="21" spans="1:8">
      <c r="A21" s="27"/>
      <c r="B21" s="60"/>
      <c r="C21" s="34"/>
      <c r="D21" s="25"/>
      <c r="E21" s="35"/>
      <c r="F21" s="26"/>
      <c r="G21" s="26">
        <f>SUM(C21:F21)</f>
        <v>0</v>
      </c>
    </row>
    <row r="22" spans="1:8" ht="13.5" thickBot="1">
      <c r="A22" s="27" t="s">
        <v>21</v>
      </c>
      <c r="B22" s="60">
        <v>0</v>
      </c>
      <c r="C22" s="49">
        <f t="shared" ref="C22:D22" si="0">SUM(C20:C21)</f>
        <v>15312.87</v>
      </c>
      <c r="D22" s="49">
        <f t="shared" si="0"/>
        <v>30118.23</v>
      </c>
      <c r="E22" s="49">
        <f>SUM(E20:E21)</f>
        <v>0</v>
      </c>
      <c r="F22" s="49">
        <f>SUM(F20:F21)</f>
        <v>0</v>
      </c>
      <c r="G22" s="49">
        <f>SUM(G20:G21)</f>
        <v>45431.1</v>
      </c>
      <c r="H22" s="23"/>
    </row>
    <row r="23" spans="1:8" s="1" customFormat="1" ht="13.5" thickBot="1">
      <c r="A23" s="36" t="s">
        <v>5</v>
      </c>
      <c r="B23" s="66"/>
      <c r="C23" s="35"/>
      <c r="D23" s="24"/>
      <c r="E23" s="38"/>
      <c r="F23" s="39"/>
      <c r="G23" s="39"/>
    </row>
    <row r="24" spans="1:8" s="1" customFormat="1">
      <c r="A24" s="4"/>
      <c r="B24" s="65"/>
      <c r="C24" s="26">
        <v>207190.38</v>
      </c>
      <c r="D24" s="24">
        <v>230664.46</v>
      </c>
      <c r="E24" s="35">
        <v>387739.18</v>
      </c>
      <c r="F24" s="26">
        <v>387739.18</v>
      </c>
      <c r="G24" s="26"/>
    </row>
    <row r="25" spans="1:8" s="1" customFormat="1">
      <c r="A25" s="27" t="s">
        <v>21</v>
      </c>
      <c r="B25" s="60">
        <v>1213333.1000000001</v>
      </c>
      <c r="C25" s="26">
        <f>SUM(C23:C24)</f>
        <v>207190.38</v>
      </c>
      <c r="D25" s="26">
        <f>SUM(D23:D24)</f>
        <v>230664.46</v>
      </c>
      <c r="E25" s="26">
        <f>SUM(E23:E24)</f>
        <v>387739.18</v>
      </c>
      <c r="F25" s="26">
        <f>SUM(F23:F24)</f>
        <v>387739.18</v>
      </c>
      <c r="G25" s="26">
        <f>SUM(C25:F25)</f>
        <v>1213333.2</v>
      </c>
    </row>
    <row r="26" spans="1:8" s="1" customFormat="1">
      <c r="A26" s="31" t="s">
        <v>4</v>
      </c>
      <c r="B26" s="64"/>
      <c r="C26" s="40"/>
      <c r="D26" s="24"/>
      <c r="E26" s="38"/>
      <c r="F26" s="39"/>
      <c r="G26" s="39"/>
    </row>
    <row r="27" spans="1:8">
      <c r="B27" s="65"/>
      <c r="C27" s="26">
        <v>219964.79999999999</v>
      </c>
      <c r="D27" s="26">
        <v>1075993.47</v>
      </c>
      <c r="E27" s="35">
        <v>0</v>
      </c>
      <c r="F27" s="26">
        <v>0</v>
      </c>
      <c r="G27" s="26"/>
    </row>
    <row r="28" spans="1:8">
      <c r="A28" s="27" t="s">
        <v>21</v>
      </c>
      <c r="B28" s="60">
        <v>570366.1</v>
      </c>
      <c r="C28" s="26">
        <f>SUM(C26:C27)</f>
        <v>219964.79999999999</v>
      </c>
      <c r="D28" s="26">
        <f t="shared" ref="D28:F28" si="1">SUM(D26:D27)</f>
        <v>1075993.47</v>
      </c>
      <c r="E28" s="26">
        <f t="shared" si="1"/>
        <v>0</v>
      </c>
      <c r="F28" s="26">
        <f t="shared" si="1"/>
        <v>0</v>
      </c>
      <c r="G28" s="26">
        <f>SUM(C28:F28)</f>
        <v>1295958.27</v>
      </c>
    </row>
    <row r="29" spans="1:8" ht="13.5" thickBot="1">
      <c r="A29" s="27"/>
      <c r="B29" s="60"/>
      <c r="C29" s="26"/>
      <c r="D29" s="26"/>
      <c r="E29" s="26"/>
      <c r="F29" s="26"/>
      <c r="G29" s="26"/>
    </row>
    <row r="30" spans="1:8" ht="16.5" thickBot="1">
      <c r="A30" s="16" t="s">
        <v>22</v>
      </c>
      <c r="B30" s="68">
        <f>SUM(B11:B29)</f>
        <v>6986819.4399999995</v>
      </c>
      <c r="C30" s="41">
        <f>C28+C25+C22+C17+C12</f>
        <v>1566280.11</v>
      </c>
      <c r="D30" s="41">
        <f>D28+D25+D22+D17+D12</f>
        <v>2543062.44</v>
      </c>
      <c r="E30" s="41">
        <f>E28+E25+E22+E17+E12</f>
        <v>2148538.58</v>
      </c>
      <c r="F30" s="41">
        <f>F28+F25+F22+F17+F12</f>
        <v>1499961.68</v>
      </c>
      <c r="G30" s="41">
        <f>G28+G25+G22+G17+G12</f>
        <v>7757842.8099999996</v>
      </c>
      <c r="H30" s="26">
        <f>SUM(C30:F30)</f>
        <v>7757842.8099999996</v>
      </c>
    </row>
    <row r="31" spans="1:8" ht="13.5" thickBot="1">
      <c r="A31" s="27"/>
      <c r="B31" s="60"/>
      <c r="C31" s="26"/>
      <c r="D31" s="26"/>
      <c r="E31" s="26"/>
      <c r="F31" s="26"/>
      <c r="G31" s="26"/>
    </row>
    <row r="32" spans="1:8" ht="16.5" thickBot="1">
      <c r="A32" s="16" t="s">
        <v>6</v>
      </c>
      <c r="B32" s="58"/>
      <c r="C32" s="4"/>
      <c r="D32" s="4"/>
      <c r="E32" s="4"/>
    </row>
    <row r="33" spans="1:7" ht="16.5" thickBot="1">
      <c r="A33" s="42"/>
      <c r="B33" s="58"/>
      <c r="C33" s="40"/>
      <c r="D33" s="24"/>
      <c r="E33" s="35"/>
      <c r="F33" s="26"/>
      <c r="G33" s="26"/>
    </row>
    <row r="34" spans="1:7" ht="13.5" thickBot="1">
      <c r="A34" s="36" t="s">
        <v>8</v>
      </c>
      <c r="B34" s="66"/>
      <c r="C34" s="24"/>
      <c r="D34" s="24"/>
      <c r="E34" s="35"/>
      <c r="F34" s="26"/>
      <c r="G34" s="26"/>
    </row>
    <row r="35" spans="1:7">
      <c r="A35" t="s">
        <v>30</v>
      </c>
      <c r="B35" s="66"/>
      <c r="C35" s="24">
        <v>745.41</v>
      </c>
      <c r="D35" s="35">
        <v>385.45</v>
      </c>
      <c r="E35" s="43"/>
      <c r="F35" s="26"/>
      <c r="G35" s="26"/>
    </row>
    <row r="36" spans="1:7">
      <c r="A36" t="s">
        <v>43</v>
      </c>
      <c r="B36" s="66"/>
      <c r="C36" s="24"/>
      <c r="D36" s="35">
        <v>4579.34</v>
      </c>
      <c r="E36" s="43"/>
      <c r="F36" s="26"/>
      <c r="G36" s="26"/>
    </row>
    <row r="37" spans="1:7">
      <c r="A37" t="s">
        <v>66</v>
      </c>
      <c r="B37" s="66"/>
      <c r="C37" s="24"/>
      <c r="D37" s="35">
        <v>5001.5200000000004</v>
      </c>
      <c r="E37" s="43">
        <v>15000</v>
      </c>
      <c r="F37" s="26">
        <v>15000</v>
      </c>
      <c r="G37" s="26"/>
    </row>
    <row r="38" spans="1:7">
      <c r="A38" t="s">
        <v>57</v>
      </c>
      <c r="B38" s="66"/>
      <c r="C38" s="24"/>
      <c r="D38" s="35">
        <v>26083.31</v>
      </c>
      <c r="E38" s="43">
        <v>25000</v>
      </c>
      <c r="F38" s="26">
        <v>25000</v>
      </c>
      <c r="G38" s="26"/>
    </row>
    <row r="39" spans="1:7">
      <c r="A39" t="s">
        <v>67</v>
      </c>
      <c r="B39" s="66"/>
      <c r="C39" s="24"/>
      <c r="D39" s="35">
        <v>8964</v>
      </c>
      <c r="E39" s="43">
        <v>10000</v>
      </c>
      <c r="F39" s="26">
        <v>15000</v>
      </c>
      <c r="G39" s="26"/>
    </row>
    <row r="40" spans="1:7">
      <c r="A40" t="s">
        <v>68</v>
      </c>
      <c r="B40" s="66"/>
      <c r="C40" s="24"/>
      <c r="D40" s="35">
        <v>18360</v>
      </c>
      <c r="E40" s="43">
        <v>10000</v>
      </c>
      <c r="F40" s="26">
        <v>15000</v>
      </c>
      <c r="G40" s="26"/>
    </row>
    <row r="41" spans="1:7">
      <c r="A41" t="s">
        <v>34</v>
      </c>
      <c r="B41" s="66"/>
      <c r="C41" s="24">
        <v>9021.2000000000007</v>
      </c>
      <c r="D41" s="35">
        <v>20669.72</v>
      </c>
      <c r="E41" s="43"/>
      <c r="F41" s="26"/>
      <c r="G41" s="26"/>
    </row>
    <row r="42" spans="1:7">
      <c r="A42" t="s">
        <v>69</v>
      </c>
      <c r="B42" s="66"/>
      <c r="C42" s="24"/>
      <c r="D42" s="35">
        <v>4619.53</v>
      </c>
      <c r="E42" s="43">
        <v>15000</v>
      </c>
      <c r="F42" s="26">
        <v>25000</v>
      </c>
      <c r="G42" s="26"/>
    </row>
    <row r="43" spans="1:7">
      <c r="A43" t="s">
        <v>46</v>
      </c>
      <c r="B43" s="66"/>
      <c r="C43" s="24"/>
      <c r="D43" s="35">
        <v>7240</v>
      </c>
      <c r="E43" s="43">
        <v>33004.36</v>
      </c>
      <c r="F43" s="26"/>
      <c r="G43" s="26"/>
    </row>
    <row r="44" spans="1:7">
      <c r="A44" t="s">
        <v>37</v>
      </c>
      <c r="B44" s="66"/>
      <c r="C44" s="24">
        <v>39600</v>
      </c>
      <c r="D44" s="35">
        <v>24750</v>
      </c>
      <c r="E44" s="43">
        <v>30000</v>
      </c>
      <c r="F44" s="26">
        <v>25000</v>
      </c>
      <c r="G44" s="26"/>
    </row>
    <row r="45" spans="1:7">
      <c r="A45" t="s">
        <v>38</v>
      </c>
      <c r="B45" s="66"/>
      <c r="C45" s="24"/>
      <c r="D45" s="35">
        <v>812.5</v>
      </c>
      <c r="E45" s="43"/>
      <c r="F45" s="26"/>
      <c r="G45" s="26"/>
    </row>
    <row r="46" spans="1:7">
      <c r="A46" t="s">
        <v>39</v>
      </c>
      <c r="B46" s="66"/>
      <c r="C46" s="24">
        <v>900</v>
      </c>
      <c r="D46" s="35">
        <v>450</v>
      </c>
      <c r="E46" s="43"/>
      <c r="F46" s="26"/>
      <c r="G46" s="26"/>
    </row>
    <row r="47" spans="1:7">
      <c r="A47" t="s">
        <v>60</v>
      </c>
      <c r="B47" s="66"/>
      <c r="C47" s="24"/>
      <c r="D47" s="35">
        <v>1174.5899999999999</v>
      </c>
      <c r="E47" s="43">
        <v>2000</v>
      </c>
      <c r="F47" s="26">
        <v>2000</v>
      </c>
      <c r="G47" s="26"/>
    </row>
    <row r="48" spans="1:7">
      <c r="A48" t="s">
        <v>40</v>
      </c>
      <c r="B48" s="66"/>
      <c r="C48" s="24">
        <v>225602.62</v>
      </c>
      <c r="D48" s="35">
        <v>319969.57</v>
      </c>
      <c r="E48" s="43"/>
      <c r="F48" s="26"/>
      <c r="G48" s="26"/>
    </row>
    <row r="49" spans="1:8">
      <c r="A49" t="s">
        <v>70</v>
      </c>
      <c r="B49" s="66"/>
      <c r="C49" s="24"/>
      <c r="D49" s="35">
        <v>4998.7299999999996</v>
      </c>
      <c r="E49" s="43"/>
      <c r="F49" s="26"/>
      <c r="G49" s="26"/>
    </row>
    <row r="50" spans="1:8">
      <c r="A50" s="27"/>
      <c r="B50" s="61"/>
      <c r="C50" s="44"/>
      <c r="D50" s="24"/>
      <c r="E50" s="35"/>
      <c r="F50" s="26"/>
      <c r="G50" s="26">
        <f t="shared" ref="G50" si="2">SUM(C50:F50)</f>
        <v>0</v>
      </c>
    </row>
    <row r="51" spans="1:8" ht="13.5" thickBot="1">
      <c r="A51" s="27" t="s">
        <v>21</v>
      </c>
      <c r="B51" s="61">
        <v>985931.85</v>
      </c>
      <c r="C51" s="26">
        <f>SUM(C35:C50)</f>
        <v>275869.23</v>
      </c>
      <c r="D51" s="26">
        <f>SUM(D35:D50)</f>
        <v>448058.26</v>
      </c>
      <c r="E51" s="26">
        <f>SUM(E35:E50)</f>
        <v>140004.35999999999</v>
      </c>
      <c r="F51" s="26">
        <f>SUM(F35:F50)</f>
        <v>122000</v>
      </c>
      <c r="G51" s="26">
        <f>SUM(G50:G50)</f>
        <v>0</v>
      </c>
      <c r="H51" s="26">
        <f>SUM(C51:F51)</f>
        <v>985931.85</v>
      </c>
    </row>
    <row r="52" spans="1:8" ht="13.5" thickBot="1">
      <c r="A52" s="36" t="s">
        <v>10</v>
      </c>
      <c r="B52" s="66"/>
      <c r="C52" s="35"/>
      <c r="D52" s="35"/>
      <c r="E52" s="35"/>
      <c r="F52" s="26"/>
      <c r="G52" s="26"/>
    </row>
    <row r="53" spans="1:8">
      <c r="A53" s="37"/>
      <c r="B53" s="66"/>
      <c r="C53" s="35"/>
      <c r="D53" s="35"/>
      <c r="E53" s="35"/>
      <c r="F53" s="26"/>
      <c r="G53" s="26">
        <f>SUM(C53:F53)</f>
        <v>0</v>
      </c>
    </row>
    <row r="54" spans="1:8">
      <c r="A54" s="69" t="s">
        <v>88</v>
      </c>
      <c r="B54" s="61"/>
      <c r="C54" s="35"/>
      <c r="D54" s="35">
        <v>30000</v>
      </c>
      <c r="E54" s="35">
        <v>0</v>
      </c>
      <c r="F54" s="26">
        <v>0</v>
      </c>
      <c r="G54" s="26">
        <f>SUM(C54:F54)</f>
        <v>30000</v>
      </c>
    </row>
    <row r="55" spans="1:8">
      <c r="A55" s="27"/>
      <c r="B55" s="61"/>
      <c r="C55" s="38"/>
      <c r="D55" s="35"/>
      <c r="E55" s="35"/>
      <c r="F55" s="26"/>
      <c r="G55" s="26">
        <f>SUM(C55:F55)</f>
        <v>0</v>
      </c>
    </row>
    <row r="56" spans="1:8" ht="13.5" thickBot="1">
      <c r="A56" s="27" t="s">
        <v>21</v>
      </c>
      <c r="B56" s="61">
        <v>0</v>
      </c>
      <c r="C56" s="26">
        <f>SUM(C53:C55)</f>
        <v>0</v>
      </c>
      <c r="D56" s="26">
        <f>SUM(D53:D55)</f>
        <v>30000</v>
      </c>
      <c r="E56" s="26">
        <f>SUM(E53:E55)</f>
        <v>0</v>
      </c>
      <c r="F56" s="26">
        <f>SUM(F53:F55)</f>
        <v>0</v>
      </c>
      <c r="G56" s="26">
        <f>SUM(G53:G55)</f>
        <v>30000</v>
      </c>
      <c r="H56" s="26">
        <f>SUM(C56:F56)</f>
        <v>30000</v>
      </c>
    </row>
    <row r="57" spans="1:8" ht="13.5" thickBot="1">
      <c r="A57" s="36" t="s">
        <v>9</v>
      </c>
      <c r="B57" s="66"/>
      <c r="C57" s="35"/>
      <c r="D57" s="35"/>
      <c r="E57" s="35"/>
      <c r="F57" s="26"/>
      <c r="G57" s="26"/>
    </row>
    <row r="58" spans="1:8">
      <c r="A58" s="37"/>
      <c r="B58" s="66"/>
      <c r="C58" s="35"/>
      <c r="D58" s="35"/>
      <c r="E58" s="35"/>
      <c r="F58" s="26"/>
      <c r="G58" s="26">
        <f t="shared" ref="G58:G60" si="3">SUM(C58:F58)</f>
        <v>0</v>
      </c>
    </row>
    <row r="59" spans="1:8">
      <c r="A59" s="27"/>
      <c r="B59" s="61"/>
      <c r="C59" s="35"/>
      <c r="D59" s="35"/>
      <c r="E59" s="35"/>
      <c r="F59" s="26"/>
      <c r="G59" s="26">
        <f t="shared" si="3"/>
        <v>0</v>
      </c>
    </row>
    <row r="60" spans="1:8">
      <c r="A60" s="27"/>
      <c r="B60" s="61"/>
      <c r="C60" s="38"/>
      <c r="D60" s="35"/>
      <c r="E60" s="35"/>
      <c r="F60" s="26"/>
      <c r="G60" s="26">
        <f t="shared" si="3"/>
        <v>0</v>
      </c>
    </row>
    <row r="61" spans="1:8" ht="13.5" thickBot="1">
      <c r="A61" s="27" t="s">
        <v>21</v>
      </c>
      <c r="B61" s="61">
        <v>0</v>
      </c>
      <c r="C61" s="26">
        <f>SUM(C58:C60)</f>
        <v>0</v>
      </c>
      <c r="D61" s="26">
        <f>SUM(D58:D60)</f>
        <v>0</v>
      </c>
      <c r="E61" s="26">
        <f>SUM(E58:E60)</f>
        <v>0</v>
      </c>
      <c r="F61" s="26">
        <f>SUM(F58:F60)</f>
        <v>0</v>
      </c>
      <c r="G61" s="26">
        <f>SUM(G58:G60)</f>
        <v>0</v>
      </c>
    </row>
    <row r="62" spans="1:8" ht="13.5" thickBot="1">
      <c r="A62" s="36" t="s">
        <v>11</v>
      </c>
      <c r="B62" s="66"/>
      <c r="C62" s="35"/>
      <c r="D62" s="35"/>
      <c r="E62" s="35"/>
      <c r="F62" s="26"/>
      <c r="G62" s="26"/>
    </row>
    <row r="63" spans="1:8">
      <c r="A63" t="s">
        <v>71</v>
      </c>
      <c r="B63" s="66"/>
      <c r="C63" s="35"/>
      <c r="D63" s="35">
        <v>49016.66</v>
      </c>
      <c r="E63" s="35">
        <v>50000</v>
      </c>
      <c r="F63" s="26">
        <v>50000</v>
      </c>
      <c r="G63" s="26"/>
    </row>
    <row r="64" spans="1:8">
      <c r="A64" t="s">
        <v>72</v>
      </c>
      <c r="B64" s="66"/>
      <c r="C64" s="35"/>
      <c r="D64" s="35">
        <v>34218.089999999997</v>
      </c>
      <c r="E64" s="35">
        <v>35000</v>
      </c>
      <c r="F64" s="26">
        <v>35000</v>
      </c>
      <c r="G64" s="26"/>
    </row>
    <row r="65" spans="1:7">
      <c r="A65" t="s">
        <v>73</v>
      </c>
      <c r="B65" s="66"/>
      <c r="C65" s="35"/>
      <c r="D65" s="35">
        <v>25897.42</v>
      </c>
      <c r="E65" s="35">
        <v>25000</v>
      </c>
      <c r="F65" s="26">
        <v>25000</v>
      </c>
      <c r="G65" s="26"/>
    </row>
    <row r="66" spans="1:7">
      <c r="A66" t="s">
        <v>41</v>
      </c>
      <c r="B66" s="66"/>
      <c r="C66" s="35"/>
      <c r="D66" s="35">
        <v>811.42</v>
      </c>
      <c r="E66" s="35">
        <v>1500</v>
      </c>
      <c r="F66" s="26">
        <v>4000</v>
      </c>
      <c r="G66" s="26"/>
    </row>
    <row r="67" spans="1:7">
      <c r="A67" t="s">
        <v>31</v>
      </c>
      <c r="B67" s="66"/>
      <c r="C67" s="35"/>
      <c r="D67" s="35">
        <v>278.3</v>
      </c>
      <c r="E67" s="35">
        <v>145</v>
      </c>
      <c r="F67" s="26">
        <v>145</v>
      </c>
      <c r="G67" s="26"/>
    </row>
    <row r="68" spans="1:7">
      <c r="A68" t="s">
        <v>32</v>
      </c>
      <c r="B68" s="66"/>
      <c r="C68" s="35"/>
      <c r="D68" s="35">
        <v>16199.17</v>
      </c>
      <c r="E68" s="35">
        <v>75000</v>
      </c>
      <c r="F68" s="26">
        <v>25000</v>
      </c>
      <c r="G68" s="26"/>
    </row>
    <row r="69" spans="1:7">
      <c r="A69" t="s">
        <v>42</v>
      </c>
      <c r="B69" s="66"/>
      <c r="C69" s="35"/>
      <c r="D69" s="35">
        <v>5960</v>
      </c>
      <c r="E69" s="35">
        <v>17500</v>
      </c>
      <c r="F69" s="26">
        <v>17500</v>
      </c>
      <c r="G69" s="26"/>
    </row>
    <row r="70" spans="1:7">
      <c r="A70" t="s">
        <v>74</v>
      </c>
      <c r="B70" s="66"/>
      <c r="C70" s="35"/>
      <c r="D70" s="35">
        <v>7500</v>
      </c>
      <c r="E70" s="35"/>
      <c r="F70" s="26"/>
      <c r="G70" s="26"/>
    </row>
    <row r="71" spans="1:7">
      <c r="A71" t="s">
        <v>75</v>
      </c>
      <c r="B71" s="66"/>
      <c r="C71" s="35"/>
      <c r="D71" s="35">
        <v>148.58000000000001</v>
      </c>
      <c r="E71" s="35"/>
      <c r="F71" s="26"/>
      <c r="G71" s="26"/>
    </row>
    <row r="72" spans="1:7">
      <c r="A72" t="s">
        <v>76</v>
      </c>
      <c r="B72" s="66"/>
      <c r="C72" s="35"/>
      <c r="D72" s="35">
        <v>197.97</v>
      </c>
      <c r="E72" s="35">
        <v>200</v>
      </c>
      <c r="F72" s="26">
        <v>200</v>
      </c>
      <c r="G72" s="26"/>
    </row>
    <row r="73" spans="1:7">
      <c r="A73" t="s">
        <v>77</v>
      </c>
      <c r="B73" s="66"/>
      <c r="C73" s="35"/>
      <c r="D73" s="35">
        <v>203.34</v>
      </c>
      <c r="E73" s="35">
        <v>250</v>
      </c>
      <c r="F73" s="26">
        <v>300</v>
      </c>
      <c r="G73" s="26"/>
    </row>
    <row r="74" spans="1:7">
      <c r="A74" t="s">
        <v>43</v>
      </c>
      <c r="B74" s="66"/>
      <c r="C74" s="35">
        <v>727</v>
      </c>
      <c r="D74" s="35">
        <v>9273</v>
      </c>
      <c r="E74" s="35">
        <v>10000</v>
      </c>
      <c r="F74" s="26"/>
      <c r="G74" s="26"/>
    </row>
    <row r="75" spans="1:7">
      <c r="A75" t="s">
        <v>44</v>
      </c>
      <c r="B75" s="66"/>
      <c r="C75" s="35">
        <v>44600</v>
      </c>
      <c r="D75" s="35">
        <v>100500</v>
      </c>
      <c r="E75" s="35">
        <v>110000</v>
      </c>
      <c r="F75" s="26">
        <v>110000</v>
      </c>
      <c r="G75" s="26"/>
    </row>
    <row r="76" spans="1:7">
      <c r="A76" t="s">
        <v>78</v>
      </c>
      <c r="B76" s="66"/>
      <c r="C76" s="35"/>
      <c r="D76" s="35">
        <v>244</v>
      </c>
      <c r="E76" s="35"/>
      <c r="F76" s="26"/>
      <c r="G76" s="26"/>
    </row>
    <row r="77" spans="1:7">
      <c r="A77" t="s">
        <v>57</v>
      </c>
      <c r="B77" s="66"/>
      <c r="C77" s="35"/>
      <c r="D77" s="35">
        <v>111004.69</v>
      </c>
      <c r="E77" s="35">
        <v>220000</v>
      </c>
      <c r="F77" s="26">
        <v>100000</v>
      </c>
      <c r="G77" s="26"/>
    </row>
    <row r="78" spans="1:7">
      <c r="A78" t="s">
        <v>45</v>
      </c>
      <c r="B78" s="66"/>
      <c r="C78" s="35">
        <v>-44830.85</v>
      </c>
      <c r="D78" s="35"/>
      <c r="E78" s="35"/>
      <c r="F78" s="26"/>
      <c r="G78" s="26"/>
    </row>
    <row r="79" spans="1:7">
      <c r="A79" t="s">
        <v>79</v>
      </c>
      <c r="B79" s="66"/>
      <c r="C79" s="35"/>
      <c r="D79" s="35">
        <v>34651.42</v>
      </c>
      <c r="E79" s="35">
        <v>80000</v>
      </c>
      <c r="F79" s="26">
        <v>50000</v>
      </c>
      <c r="G79" s="26"/>
    </row>
    <row r="80" spans="1:7">
      <c r="A80" t="s">
        <v>80</v>
      </c>
      <c r="B80" s="66"/>
      <c r="C80" s="35"/>
      <c r="D80" s="35">
        <v>3895</v>
      </c>
      <c r="E80" s="35">
        <v>10000</v>
      </c>
      <c r="F80" s="26">
        <v>5000</v>
      </c>
      <c r="G80" s="26"/>
    </row>
    <row r="81" spans="1:7">
      <c r="A81" t="s">
        <v>34</v>
      </c>
      <c r="B81" s="66"/>
      <c r="C81" s="35"/>
      <c r="D81" s="35">
        <v>3720</v>
      </c>
      <c r="E81" s="35">
        <v>5000</v>
      </c>
      <c r="F81" s="26">
        <v>5000</v>
      </c>
      <c r="G81" s="26"/>
    </row>
    <row r="82" spans="1:7">
      <c r="A82" t="s">
        <v>81</v>
      </c>
      <c r="B82" s="66"/>
      <c r="C82" s="35"/>
      <c r="D82" s="35">
        <v>1895.83</v>
      </c>
      <c r="E82" s="35"/>
      <c r="F82" s="26"/>
      <c r="G82" s="26"/>
    </row>
    <row r="83" spans="1:7">
      <c r="A83" t="s">
        <v>82</v>
      </c>
      <c r="B83" s="66"/>
      <c r="C83" s="35"/>
      <c r="D83" s="35">
        <v>11086</v>
      </c>
      <c r="E83" s="35">
        <v>15000</v>
      </c>
      <c r="F83" s="26">
        <v>20000</v>
      </c>
      <c r="G83" s="26"/>
    </row>
    <row r="84" spans="1:7">
      <c r="A84" t="s">
        <v>46</v>
      </c>
      <c r="B84" s="66"/>
      <c r="C84" s="35"/>
      <c r="D84" s="35">
        <v>7475</v>
      </c>
      <c r="E84" s="35">
        <v>10000</v>
      </c>
      <c r="F84" s="26">
        <v>27500</v>
      </c>
      <c r="G84" s="26"/>
    </row>
    <row r="85" spans="1:7">
      <c r="A85" t="s">
        <v>83</v>
      </c>
      <c r="B85" s="66"/>
      <c r="C85" s="35"/>
      <c r="D85" s="35">
        <v>511.12</v>
      </c>
      <c r="E85" s="35"/>
      <c r="F85" s="26"/>
      <c r="G85" s="26"/>
    </row>
    <row r="86" spans="1:7">
      <c r="A86" t="s">
        <v>84</v>
      </c>
      <c r="B86" s="66"/>
      <c r="C86" s="35"/>
      <c r="D86" s="35">
        <v>15493.75</v>
      </c>
      <c r="E86" s="35">
        <v>20000</v>
      </c>
      <c r="F86" s="26">
        <v>20000</v>
      </c>
      <c r="G86" s="26"/>
    </row>
    <row r="87" spans="1:7">
      <c r="A87" t="s">
        <v>36</v>
      </c>
      <c r="B87" s="66"/>
      <c r="C87" s="35">
        <v>9812.0400000000009</v>
      </c>
      <c r="D87" s="35">
        <v>25246.799999999999</v>
      </c>
      <c r="E87" s="35">
        <v>35000</v>
      </c>
      <c r="F87" s="26">
        <v>25000</v>
      </c>
      <c r="G87" s="26"/>
    </row>
    <row r="88" spans="1:7">
      <c r="A88" t="s">
        <v>48</v>
      </c>
      <c r="B88" s="66"/>
      <c r="C88" s="35"/>
      <c r="D88" s="35">
        <v>21658.86</v>
      </c>
      <c r="E88" s="35">
        <v>20000</v>
      </c>
      <c r="F88" s="26">
        <v>20000</v>
      </c>
      <c r="G88" s="26"/>
    </row>
    <row r="89" spans="1:7">
      <c r="A89" t="s">
        <v>49</v>
      </c>
      <c r="B89" s="66"/>
      <c r="C89" s="35"/>
      <c r="D89" s="35">
        <v>56800</v>
      </c>
      <c r="E89" s="35">
        <v>85555</v>
      </c>
      <c r="F89" s="26">
        <v>75000</v>
      </c>
      <c r="G89" s="26"/>
    </row>
    <row r="90" spans="1:7">
      <c r="A90" t="s">
        <v>85</v>
      </c>
      <c r="B90" s="66"/>
      <c r="C90" s="35"/>
      <c r="D90" s="35">
        <v>244</v>
      </c>
      <c r="E90" s="35"/>
      <c r="F90" s="26"/>
      <c r="G90" s="26"/>
    </row>
    <row r="91" spans="1:7">
      <c r="A91" t="s">
        <v>86</v>
      </c>
      <c r="B91" s="66"/>
      <c r="C91" s="35"/>
      <c r="D91" s="35">
        <v>2980</v>
      </c>
      <c r="E91" s="35"/>
      <c r="F91" s="26"/>
      <c r="G91" s="26"/>
    </row>
    <row r="92" spans="1:7">
      <c r="A92" t="s">
        <v>50</v>
      </c>
      <c r="B92" s="66"/>
      <c r="C92" s="35"/>
      <c r="D92" s="35">
        <v>10058.719999999999</v>
      </c>
      <c r="E92" s="35">
        <v>15000</v>
      </c>
      <c r="F92" s="26">
        <v>10000</v>
      </c>
      <c r="G92" s="26"/>
    </row>
    <row r="93" spans="1:7">
      <c r="A93" t="s">
        <v>51</v>
      </c>
      <c r="B93" s="66"/>
      <c r="C93" s="35"/>
      <c r="D93" s="35">
        <v>1335.69</v>
      </c>
      <c r="E93" s="35">
        <v>500</v>
      </c>
      <c r="F93" s="26"/>
      <c r="G93" s="26"/>
    </row>
    <row r="94" spans="1:7">
      <c r="A94" t="s">
        <v>52</v>
      </c>
      <c r="B94" s="66"/>
      <c r="C94" s="35"/>
      <c r="D94" s="35">
        <v>4694.3999999999996</v>
      </c>
      <c r="E94" s="35">
        <v>5000</v>
      </c>
      <c r="F94" s="26"/>
      <c r="G94" s="26"/>
    </row>
    <row r="95" spans="1:7">
      <c r="A95" t="s">
        <v>87</v>
      </c>
      <c r="B95" s="66"/>
      <c r="C95" s="35"/>
      <c r="D95" s="35">
        <v>430</v>
      </c>
      <c r="E95" s="35"/>
      <c r="F95" s="26"/>
      <c r="G95" s="26"/>
    </row>
    <row r="96" spans="1:7">
      <c r="A96" s="4" t="s">
        <v>88</v>
      </c>
      <c r="B96" s="66"/>
      <c r="C96" s="35">
        <v>2345134.4300000002</v>
      </c>
      <c r="D96" s="35">
        <f>2147058.64+50249.57</f>
        <v>2197308.21</v>
      </c>
      <c r="E96" s="35">
        <f>2389732.81+50249+100000</f>
        <v>2539981.81</v>
      </c>
      <c r="F96" s="26">
        <f>2389731.81+125180.14</f>
        <v>2514911.9500000002</v>
      </c>
      <c r="G96" s="26"/>
    </row>
    <row r="97" spans="1:8">
      <c r="B97" s="67"/>
      <c r="C97" s="35"/>
      <c r="D97" s="35"/>
      <c r="E97" s="35"/>
      <c r="F97" s="26"/>
      <c r="G97" s="26">
        <f t="shared" ref="G97" si="4">SUM(C97:F97)</f>
        <v>0</v>
      </c>
    </row>
    <row r="98" spans="1:8" ht="13.5" thickBot="1">
      <c r="A98" s="27" t="s">
        <v>21</v>
      </c>
      <c r="B98" s="61">
        <f>11391568.82+250000</f>
        <v>11641568.82</v>
      </c>
      <c r="C98" s="26">
        <f>SUM(C63:C97)</f>
        <v>2355442.62</v>
      </c>
      <c r="D98" s="26">
        <f>SUM(D63:D97)</f>
        <v>2760937.44</v>
      </c>
      <c r="E98" s="26">
        <f>SUM(E63:E97)</f>
        <v>3385631.81</v>
      </c>
      <c r="F98" s="26">
        <f>SUM(F63:F97)</f>
        <v>3139556.95</v>
      </c>
      <c r="G98" s="26">
        <f>SUM(G97:G97)</f>
        <v>0</v>
      </c>
      <c r="H98" s="26">
        <f>SUM(C98:F98)</f>
        <v>11641568.82</v>
      </c>
    </row>
    <row r="99" spans="1:8" ht="13.5" thickBot="1">
      <c r="A99" s="36" t="s">
        <v>12</v>
      </c>
      <c r="B99" s="66"/>
      <c r="C99" s="35"/>
      <c r="D99" s="35"/>
      <c r="E99" s="35"/>
      <c r="F99" s="26"/>
      <c r="G99" s="26"/>
    </row>
    <row r="100" spans="1:8">
      <c r="A100" t="s">
        <v>53</v>
      </c>
      <c r="B100" s="66"/>
      <c r="C100" s="43">
        <v>1000</v>
      </c>
      <c r="D100" s="45"/>
      <c r="E100" s="35"/>
      <c r="F100" s="26"/>
      <c r="G100" s="26"/>
    </row>
    <row r="101" spans="1:8">
      <c r="A101" t="s">
        <v>54</v>
      </c>
      <c r="B101" s="66"/>
      <c r="C101" s="43">
        <v>8234</v>
      </c>
      <c r="D101" s="45"/>
      <c r="E101" s="35"/>
      <c r="F101" s="26"/>
      <c r="G101" s="26"/>
    </row>
    <row r="102" spans="1:8">
      <c r="A102" t="s">
        <v>89</v>
      </c>
      <c r="B102" s="66"/>
      <c r="C102" s="43"/>
      <c r="D102" s="45">
        <v>4920.95</v>
      </c>
      <c r="E102" s="35">
        <v>2500</v>
      </c>
      <c r="F102" s="26">
        <v>2500</v>
      </c>
      <c r="G102" s="26"/>
    </row>
    <row r="103" spans="1:8">
      <c r="A103" t="s">
        <v>90</v>
      </c>
      <c r="B103" s="66"/>
      <c r="C103" s="43"/>
      <c r="D103" s="45">
        <v>1775</v>
      </c>
      <c r="E103" s="35">
        <v>2400</v>
      </c>
      <c r="F103" s="26"/>
      <c r="G103" s="26"/>
    </row>
    <row r="104" spans="1:8">
      <c r="A104" t="s">
        <v>91</v>
      </c>
      <c r="B104" s="66"/>
      <c r="C104" s="43"/>
      <c r="D104" s="45">
        <v>12152.5</v>
      </c>
      <c r="E104" s="35"/>
      <c r="F104" s="26"/>
      <c r="G104" s="26"/>
    </row>
    <row r="105" spans="1:8">
      <c r="A105" t="s">
        <v>55</v>
      </c>
      <c r="B105" s="66"/>
      <c r="C105" s="43">
        <v>468330</v>
      </c>
      <c r="D105" s="45">
        <v>2228282.5</v>
      </c>
      <c r="E105" s="35">
        <f>175000-2080</f>
        <v>172920</v>
      </c>
      <c r="F105" s="26">
        <v>118476.19</v>
      </c>
      <c r="G105" s="26"/>
    </row>
    <row r="106" spans="1:8">
      <c r="A106" t="s">
        <v>41</v>
      </c>
      <c r="B106" s="66"/>
      <c r="C106" s="43"/>
      <c r="D106" s="45">
        <v>2028.58</v>
      </c>
      <c r="E106" s="35">
        <v>3500</v>
      </c>
      <c r="F106" s="26">
        <v>15000</v>
      </c>
      <c r="G106" s="26"/>
    </row>
    <row r="107" spans="1:8">
      <c r="A107" t="s">
        <v>56</v>
      </c>
      <c r="B107" s="66"/>
      <c r="C107" s="43"/>
      <c r="D107" s="45"/>
      <c r="E107" s="35">
        <f>10000-4500</f>
        <v>5500</v>
      </c>
      <c r="F107" s="26">
        <v>25000</v>
      </c>
      <c r="G107" s="26"/>
    </row>
    <row r="108" spans="1:8">
      <c r="A108" t="s">
        <v>92</v>
      </c>
      <c r="B108" s="66"/>
      <c r="C108" s="43"/>
      <c r="D108" s="45">
        <v>32580</v>
      </c>
      <c r="E108" s="35">
        <v>15000</v>
      </c>
      <c r="F108" s="26"/>
      <c r="G108" s="26"/>
    </row>
    <row r="109" spans="1:8">
      <c r="A109" t="s">
        <v>66</v>
      </c>
      <c r="B109" s="66"/>
      <c r="C109" s="43"/>
      <c r="D109" s="45"/>
      <c r="E109" s="35">
        <v>120000</v>
      </c>
      <c r="F109" s="26">
        <v>30000</v>
      </c>
      <c r="G109" s="26"/>
    </row>
    <row r="110" spans="1:8">
      <c r="A110" t="s">
        <v>57</v>
      </c>
      <c r="B110" s="66"/>
      <c r="C110" s="43"/>
      <c r="D110" s="45">
        <v>306678.81</v>
      </c>
      <c r="E110" s="35">
        <v>100000</v>
      </c>
      <c r="F110" s="26">
        <v>100000</v>
      </c>
      <c r="G110" s="26"/>
    </row>
    <row r="111" spans="1:8">
      <c r="A111" t="s">
        <v>58</v>
      </c>
      <c r="B111" s="66"/>
      <c r="C111" s="43">
        <v>500</v>
      </c>
      <c r="D111" s="45"/>
      <c r="E111" s="35"/>
      <c r="F111" s="26"/>
      <c r="G111" s="26"/>
    </row>
    <row r="112" spans="1:8">
      <c r="A112" t="s">
        <v>33</v>
      </c>
      <c r="B112" s="66"/>
      <c r="C112" s="43"/>
      <c r="D112" s="45">
        <v>976898.93</v>
      </c>
      <c r="E112" s="35">
        <f>1200000-1560</f>
        <v>1198440</v>
      </c>
      <c r="F112" s="26">
        <v>1000000</v>
      </c>
      <c r="G112" s="26"/>
    </row>
    <row r="113" spans="1:7">
      <c r="A113" t="s">
        <v>93</v>
      </c>
      <c r="B113" s="66"/>
      <c r="C113" s="43"/>
      <c r="D113" s="45">
        <v>3080</v>
      </c>
      <c r="E113" s="35">
        <v>2080</v>
      </c>
      <c r="F113" s="26"/>
      <c r="G113" s="26"/>
    </row>
    <row r="114" spans="1:7">
      <c r="A114" t="s">
        <v>94</v>
      </c>
      <c r="B114" s="66"/>
      <c r="C114" s="43"/>
      <c r="D114" s="45">
        <v>6000</v>
      </c>
      <c r="E114" s="35"/>
      <c r="F114" s="26"/>
      <c r="G114" s="26"/>
    </row>
    <row r="115" spans="1:7">
      <c r="A115" t="s">
        <v>95</v>
      </c>
      <c r="B115" s="66"/>
      <c r="C115" s="43"/>
      <c r="D115" s="45">
        <v>3365</v>
      </c>
      <c r="E115" s="35"/>
      <c r="F115" s="26"/>
      <c r="G115" s="26"/>
    </row>
    <row r="116" spans="1:7">
      <c r="A116" t="s">
        <v>96</v>
      </c>
      <c r="B116" s="66"/>
      <c r="C116" s="43"/>
      <c r="D116" s="45">
        <v>4000</v>
      </c>
      <c r="E116" s="35"/>
      <c r="F116" s="26"/>
      <c r="G116" s="26"/>
    </row>
    <row r="117" spans="1:7">
      <c r="A117" t="s">
        <v>59</v>
      </c>
      <c r="B117" s="66"/>
      <c r="C117" s="43">
        <v>2000</v>
      </c>
      <c r="D117" s="45"/>
      <c r="E117" s="35"/>
      <c r="F117" s="26"/>
      <c r="G117" s="26"/>
    </row>
    <row r="118" spans="1:7">
      <c r="A118" t="s">
        <v>97</v>
      </c>
      <c r="B118" s="66"/>
      <c r="C118" s="43"/>
      <c r="D118" s="45">
        <v>8687.8799999999992</v>
      </c>
      <c r="E118" s="35">
        <f>25000-13410-2080</f>
        <v>9510</v>
      </c>
      <c r="F118" s="26">
        <v>25000</v>
      </c>
      <c r="G118" s="26"/>
    </row>
    <row r="119" spans="1:7">
      <c r="A119" t="s">
        <v>98</v>
      </c>
      <c r="B119" s="66"/>
      <c r="C119" s="43"/>
      <c r="D119" s="45">
        <v>9685</v>
      </c>
      <c r="E119" s="35">
        <v>14430</v>
      </c>
      <c r="F119" s="26"/>
      <c r="G119" s="26"/>
    </row>
    <row r="120" spans="1:7">
      <c r="A120" t="s">
        <v>47</v>
      </c>
      <c r="B120" s="66"/>
      <c r="C120" s="43"/>
      <c r="D120" s="45"/>
      <c r="E120" s="35"/>
      <c r="F120" s="26"/>
      <c r="G120" s="26"/>
    </row>
    <row r="121" spans="1:7">
      <c r="A121" t="s">
        <v>48</v>
      </c>
      <c r="B121" s="66"/>
      <c r="C121" s="43"/>
      <c r="D121" s="45">
        <v>40223.64</v>
      </c>
      <c r="E121" s="35">
        <v>4500</v>
      </c>
      <c r="F121" s="26"/>
      <c r="G121" s="26"/>
    </row>
    <row r="122" spans="1:7">
      <c r="A122" t="s">
        <v>99</v>
      </c>
      <c r="B122" s="66"/>
      <c r="C122" s="43"/>
      <c r="D122" s="45">
        <v>6735</v>
      </c>
      <c r="E122" s="35">
        <v>2080</v>
      </c>
      <c r="F122" s="26"/>
      <c r="G122" s="26"/>
    </row>
    <row r="123" spans="1:7">
      <c r="A123" t="s">
        <v>39</v>
      </c>
      <c r="B123" s="66"/>
      <c r="C123" s="43"/>
      <c r="D123" s="45"/>
      <c r="E123" s="35"/>
      <c r="F123" s="26"/>
      <c r="G123" s="26"/>
    </row>
    <row r="124" spans="1:7">
      <c r="A124" t="s">
        <v>60</v>
      </c>
      <c r="B124" s="66"/>
      <c r="C124" s="43"/>
      <c r="D124" s="45"/>
      <c r="E124" s="35"/>
      <c r="F124" s="26"/>
      <c r="G124" s="26"/>
    </row>
    <row r="125" spans="1:7">
      <c r="A125" t="s">
        <v>61</v>
      </c>
      <c r="B125" s="66"/>
      <c r="C125" s="43">
        <v>1000</v>
      </c>
      <c r="D125" s="45"/>
      <c r="E125" s="35"/>
      <c r="F125" s="26"/>
      <c r="G125" s="26"/>
    </row>
    <row r="126" spans="1:7">
      <c r="A126" t="s">
        <v>62</v>
      </c>
      <c r="B126" s="66"/>
      <c r="C126" s="43">
        <v>7704.8</v>
      </c>
      <c r="D126" s="45">
        <v>385.2</v>
      </c>
      <c r="E126" s="35"/>
      <c r="F126" s="26"/>
      <c r="G126" s="26"/>
    </row>
    <row r="127" spans="1:7">
      <c r="A127" t="s">
        <v>51</v>
      </c>
      <c r="B127" s="66"/>
      <c r="C127" s="43"/>
      <c r="D127" s="45"/>
      <c r="E127" s="35"/>
      <c r="F127" s="26"/>
      <c r="G127" s="26"/>
    </row>
    <row r="128" spans="1:7">
      <c r="A128" t="s">
        <v>100</v>
      </c>
      <c r="B128" s="66"/>
      <c r="C128" s="43"/>
      <c r="D128" s="45">
        <v>2580</v>
      </c>
      <c r="E128" s="35">
        <v>1560</v>
      </c>
      <c r="F128" s="26"/>
      <c r="G128" s="26"/>
    </row>
    <row r="129" spans="1:8">
      <c r="A129" t="s">
        <v>63</v>
      </c>
      <c r="B129" s="66"/>
      <c r="C129" s="43">
        <v>1000</v>
      </c>
      <c r="D129" s="45">
        <v>1430</v>
      </c>
      <c r="E129" s="35">
        <v>2080</v>
      </c>
      <c r="F129" s="26"/>
      <c r="G129" s="26"/>
    </row>
    <row r="130" spans="1:8">
      <c r="A130" t="s">
        <v>101</v>
      </c>
      <c r="B130" s="66"/>
      <c r="C130" s="43"/>
      <c r="D130" s="45">
        <v>1000</v>
      </c>
      <c r="E130" s="35"/>
      <c r="F130" s="26"/>
      <c r="G130" s="26"/>
    </row>
    <row r="131" spans="1:8">
      <c r="A131" t="s">
        <v>64</v>
      </c>
      <c r="B131" s="66"/>
      <c r="C131" s="43">
        <v>1000</v>
      </c>
      <c r="D131" s="45"/>
      <c r="E131" s="35"/>
      <c r="F131" s="26"/>
      <c r="G131" s="26"/>
    </row>
    <row r="132" spans="1:8">
      <c r="A132" t="s">
        <v>40</v>
      </c>
      <c r="B132" s="66"/>
      <c r="C132" s="43"/>
      <c r="D132" s="45">
        <v>79307.61</v>
      </c>
      <c r="E132" s="35">
        <f>250000-2080</f>
        <v>247920</v>
      </c>
      <c r="F132" s="26"/>
      <c r="G132" s="26"/>
    </row>
    <row r="133" spans="1:8">
      <c r="A133" t="s">
        <v>65</v>
      </c>
      <c r="B133" s="66"/>
      <c r="C133" s="43"/>
      <c r="D133" s="45"/>
      <c r="E133" s="35">
        <v>1000</v>
      </c>
      <c r="F133" s="26"/>
      <c r="G133" s="26"/>
    </row>
    <row r="134" spans="1:8">
      <c r="A134" t="s">
        <v>52</v>
      </c>
      <c r="B134" s="66"/>
      <c r="C134" s="43"/>
      <c r="D134" s="45">
        <v>16952</v>
      </c>
      <c r="E134" s="35">
        <v>30000</v>
      </c>
      <c r="F134" s="26">
        <v>25000</v>
      </c>
      <c r="G134" s="26"/>
    </row>
    <row r="135" spans="1:8">
      <c r="A135" t="s">
        <v>102</v>
      </c>
      <c r="B135" s="66"/>
      <c r="C135" s="43"/>
      <c r="D135" s="45">
        <v>2365</v>
      </c>
      <c r="E135" s="35">
        <v>2080</v>
      </c>
      <c r="F135" s="26"/>
      <c r="G135" s="26"/>
    </row>
    <row r="136" spans="1:8">
      <c r="A136" s="4" t="s">
        <v>88</v>
      </c>
      <c r="B136" s="66"/>
      <c r="C136" s="43"/>
      <c r="D136" s="45">
        <f>54177.17+22825</f>
        <v>77002.17</v>
      </c>
      <c r="E136" s="35"/>
      <c r="F136" s="26"/>
      <c r="G136" s="26"/>
    </row>
    <row r="137" spans="1:8">
      <c r="A137" s="27" t="s">
        <v>15</v>
      </c>
      <c r="B137" s="61"/>
      <c r="C137" s="44"/>
      <c r="D137" s="45"/>
      <c r="E137" s="35"/>
      <c r="F137" s="26"/>
      <c r="G137" s="26">
        <f t="shared" ref="G137" si="5">SUM(C137:F137)</f>
        <v>0</v>
      </c>
    </row>
    <row r="138" spans="1:8">
      <c r="A138" s="27" t="s">
        <v>21</v>
      </c>
      <c r="B138" s="61">
        <f>2959360.76+4638000</f>
        <v>7597360.7599999998</v>
      </c>
      <c r="C138" s="39">
        <f>SUM(C100:C137)</f>
        <v>490768.8</v>
      </c>
      <c r="D138" s="39">
        <f t="shared" ref="D138:F138" si="6">SUM(D100:D137)</f>
        <v>3828115.7700000005</v>
      </c>
      <c r="E138" s="39">
        <f t="shared" si="6"/>
        <v>1937500</v>
      </c>
      <c r="F138" s="39">
        <f t="shared" si="6"/>
        <v>1340976.19</v>
      </c>
      <c r="G138" s="39">
        <f>SUM(G137:G137)</f>
        <v>0</v>
      </c>
      <c r="H138" s="26">
        <f>SUM(C138:F138)</f>
        <v>7597360.7599999998</v>
      </c>
    </row>
    <row r="139" spans="1:8">
      <c r="A139" s="31" t="s">
        <v>13</v>
      </c>
      <c r="B139" s="64"/>
      <c r="C139" s="44"/>
      <c r="D139" s="45"/>
      <c r="E139" s="35"/>
      <c r="F139" s="26"/>
      <c r="G139" s="26"/>
    </row>
    <row r="140" spans="1:8">
      <c r="A140" s="37"/>
      <c r="B140" s="66"/>
      <c r="C140" s="43"/>
      <c r="D140" s="35"/>
      <c r="E140" s="35"/>
      <c r="F140" s="26"/>
      <c r="G140" s="26"/>
    </row>
    <row r="141" spans="1:8">
      <c r="A141" s="27"/>
      <c r="B141" s="61"/>
      <c r="C141" s="43"/>
      <c r="D141" s="35"/>
      <c r="E141" s="35"/>
      <c r="F141" s="26"/>
      <c r="G141" s="26">
        <f>SUM(C141:F141)</f>
        <v>0</v>
      </c>
    </row>
    <row r="142" spans="1:8">
      <c r="A142" s="27"/>
      <c r="B142" s="61"/>
      <c r="C142" s="46"/>
      <c r="D142" s="35"/>
      <c r="E142" s="35"/>
      <c r="F142" s="26"/>
      <c r="G142" s="26">
        <f>SUM(C142:F142)</f>
        <v>0</v>
      </c>
    </row>
    <row r="143" spans="1:8">
      <c r="A143" s="27" t="s">
        <v>21</v>
      </c>
      <c r="B143" s="61">
        <v>0</v>
      </c>
      <c r="C143" s="39">
        <f>SUM(C141:C142)</f>
        <v>0</v>
      </c>
      <c r="D143" s="39">
        <f>SUM(D141:D142)</f>
        <v>0</v>
      </c>
      <c r="E143" s="39">
        <f>SUM(E141:E142)</f>
        <v>0</v>
      </c>
      <c r="F143" s="39">
        <f>SUM(F141:F142)</f>
        <v>0</v>
      </c>
      <c r="G143" s="39">
        <f>SUM(G141:G142)</f>
        <v>0</v>
      </c>
      <c r="H143" s="26">
        <f>SUM(C143:F143)</f>
        <v>0</v>
      </c>
    </row>
    <row r="144" spans="1:8">
      <c r="A144" s="47" t="s">
        <v>14</v>
      </c>
      <c r="B144" s="66"/>
      <c r="C144" s="24"/>
      <c r="D144" s="29"/>
      <c r="E144" s="38"/>
      <c r="F144" s="26"/>
      <c r="G144" s="26"/>
    </row>
    <row r="145" spans="1:8">
      <c r="A145" t="s">
        <v>45</v>
      </c>
      <c r="B145" s="66"/>
      <c r="C145" s="24"/>
      <c r="D145" s="45">
        <v>44830.85</v>
      </c>
      <c r="E145" s="24"/>
      <c r="F145" s="26"/>
      <c r="G145" s="26"/>
    </row>
    <row r="146" spans="1:8">
      <c r="A146" t="s">
        <v>103</v>
      </c>
      <c r="B146" s="66"/>
      <c r="C146" s="24"/>
      <c r="D146" s="45">
        <v>117791</v>
      </c>
      <c r="E146" s="24"/>
      <c r="F146" s="26"/>
      <c r="G146" s="26"/>
    </row>
    <row r="147" spans="1:8">
      <c r="A147" t="s">
        <v>104</v>
      </c>
      <c r="B147" s="66"/>
      <c r="C147" s="24">
        <v>22500</v>
      </c>
      <c r="D147" s="45"/>
      <c r="E147" s="24"/>
      <c r="F147" s="26"/>
      <c r="G147" s="26"/>
    </row>
    <row r="148" spans="1:8">
      <c r="A148" t="s">
        <v>105</v>
      </c>
      <c r="B148" s="66"/>
      <c r="C148" s="24"/>
      <c r="D148" s="45"/>
      <c r="E148" s="24">
        <v>100000</v>
      </c>
      <c r="F148" s="26">
        <v>54628.15</v>
      </c>
      <c r="G148" s="26"/>
    </row>
    <row r="149" spans="1:8">
      <c r="A149" t="s">
        <v>36</v>
      </c>
      <c r="B149" s="66"/>
      <c r="C149" s="24"/>
      <c r="D149" s="45"/>
      <c r="E149" s="24">
        <v>75000</v>
      </c>
      <c r="F149" s="26">
        <v>50000</v>
      </c>
      <c r="G149" s="26"/>
    </row>
    <row r="150" spans="1:8" s="23" customFormat="1">
      <c r="A150" s="28"/>
      <c r="B150" s="60"/>
      <c r="C150" s="34"/>
      <c r="D150" s="25"/>
      <c r="E150" s="50"/>
      <c r="F150" s="49"/>
      <c r="G150" s="49">
        <f t="shared" ref="G150" si="7">SUM(C150:F150)</f>
        <v>0</v>
      </c>
    </row>
    <row r="151" spans="1:8" s="1" customFormat="1">
      <c r="A151" s="27" t="s">
        <v>21</v>
      </c>
      <c r="B151" s="61">
        <v>464750</v>
      </c>
      <c r="C151" s="39">
        <f>SUM(C145:C150)</f>
        <v>22500</v>
      </c>
      <c r="D151" s="39">
        <f>SUM(D145:D150)</f>
        <v>162621.85</v>
      </c>
      <c r="E151" s="39">
        <f>SUM(E145:E150)</f>
        <v>175000</v>
      </c>
      <c r="F151" s="39">
        <f>SUM(F145:F150)</f>
        <v>104628.15</v>
      </c>
      <c r="G151" s="39">
        <f>SUM(G150:G150)</f>
        <v>0</v>
      </c>
      <c r="H151" s="39">
        <f>SUM(C151:F151)</f>
        <v>464750</v>
      </c>
    </row>
    <row r="152" spans="1:8" s="1" customFormat="1" ht="13.5" thickBot="1">
      <c r="A152" s="27"/>
      <c r="B152" s="61"/>
      <c r="C152" s="39"/>
      <c r="D152" s="39"/>
      <c r="E152" s="39"/>
      <c r="F152" s="39"/>
      <c r="G152" s="39"/>
      <c r="H152" s="39"/>
    </row>
    <row r="153" spans="1:8" ht="16.5" thickBot="1">
      <c r="A153" s="16" t="s">
        <v>23</v>
      </c>
      <c r="B153" s="62">
        <f>SUM(B35:B151)</f>
        <v>20689611.43</v>
      </c>
      <c r="C153" s="34">
        <f>C151+C143+C138+C98+C61+C56+C51</f>
        <v>3144580.65</v>
      </c>
      <c r="D153" s="34">
        <f>D151+D143+D138+D98+D61+D56+D51</f>
        <v>7229733.3200000003</v>
      </c>
      <c r="E153" s="34">
        <f>E151+E143+E138+E98+E61+E56+E51</f>
        <v>5638136.1700000009</v>
      </c>
      <c r="F153" s="34">
        <f>F151+F143+F138+F98+F61+F56+F51</f>
        <v>4707161.29</v>
      </c>
      <c r="G153" s="34">
        <f>G151+G143+G138+G98+G61+G56+G51</f>
        <v>30000</v>
      </c>
      <c r="H153" s="26"/>
    </row>
    <row r="154" spans="1:8" s="1" customFormat="1">
      <c r="A154" s="27"/>
      <c r="B154" s="61"/>
      <c r="C154" s="39"/>
      <c r="D154" s="39"/>
      <c r="E154" s="39"/>
      <c r="F154" s="39"/>
      <c r="G154" s="39"/>
      <c r="H154" s="39"/>
    </row>
    <row r="155" spans="1:8" ht="18">
      <c r="A155" s="51" t="s">
        <v>29</v>
      </c>
      <c r="B155" s="63">
        <f>+B153+B30</f>
        <v>27676430.869999997</v>
      </c>
      <c r="C155" s="52">
        <f>C153+C30</f>
        <v>4710860.76</v>
      </c>
      <c r="D155" s="52">
        <f>D153+D30</f>
        <v>9772795.7599999998</v>
      </c>
      <c r="E155" s="52">
        <f>E153+E30</f>
        <v>7786674.7500000009</v>
      </c>
      <c r="F155" s="52">
        <f>F153+F30</f>
        <v>6207122.9699999997</v>
      </c>
      <c r="G155" s="53">
        <f>G153+G30</f>
        <v>7787842.8099999996</v>
      </c>
    </row>
    <row r="159" spans="1:8">
      <c r="A159" s="27"/>
      <c r="B159" s="27"/>
      <c r="C159" s="21"/>
      <c r="D159" s="21"/>
    </row>
  </sheetData>
  <printOptions horizontalCentered="1" gridLines="1"/>
  <pageMargins left="0.27" right="0.25" top="0.6" bottom="0.56000000000000005" header="0.27" footer="0.21"/>
  <pageSetup scale="90" orientation="landscape" r:id="rId1"/>
  <headerFooter>
    <oddFooter>&amp;L&amp;F&amp;RPage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78"/>
  <sheetViews>
    <sheetView topLeftCell="A37" workbookViewId="0">
      <selection activeCell="D17" sqref="D17"/>
    </sheetView>
  </sheetViews>
  <sheetFormatPr defaultRowHeight="12.75"/>
  <cols>
    <col min="1" max="1" width="62.85546875" style="4" bestFit="1" customWidth="1"/>
    <col min="2" max="2" width="22.28515625" style="26" bestFit="1" customWidth="1"/>
    <col min="3" max="4" width="16.28515625" style="2" bestFit="1" customWidth="1"/>
    <col min="5" max="5" width="18" style="3" bestFit="1" customWidth="1"/>
    <col min="6" max="6" width="16.28515625" style="4" bestFit="1" customWidth="1"/>
    <col min="7" max="7" width="18" style="4" bestFit="1" customWidth="1"/>
    <col min="8" max="8" width="11.7109375" style="4" customWidth="1"/>
    <col min="9" max="16384" width="9.140625" style="4"/>
  </cols>
  <sheetData>
    <row r="1" spans="1:7">
      <c r="A1" s="394" t="s">
        <v>113</v>
      </c>
      <c r="B1" s="39"/>
    </row>
    <row r="2" spans="1:7">
      <c r="A2" s="1"/>
      <c r="B2" s="39"/>
    </row>
    <row r="3" spans="1:7" s="8" customFormat="1" ht="19.5" thickBot="1">
      <c r="A3" s="5" t="s">
        <v>26</v>
      </c>
      <c r="B3" s="85"/>
      <c r="C3" s="6"/>
      <c r="D3" s="6"/>
      <c r="E3" s="7"/>
    </row>
    <row r="4" spans="1:7" s="9" customFormat="1" ht="26.25" thickBot="1">
      <c r="B4" s="86" t="s">
        <v>24</v>
      </c>
      <c r="C4" s="10" t="s">
        <v>366</v>
      </c>
      <c r="D4" s="11" t="s">
        <v>367</v>
      </c>
      <c r="E4" s="404" t="s">
        <v>368</v>
      </c>
      <c r="F4" s="405" t="s">
        <v>369</v>
      </c>
      <c r="G4" s="12" t="s">
        <v>20</v>
      </c>
    </row>
    <row r="5" spans="1:7" s="9" customFormat="1" ht="13.5" thickBot="1">
      <c r="B5" s="87"/>
      <c r="C5" s="14"/>
      <c r="D5" s="14"/>
      <c r="E5" s="15"/>
      <c r="F5" s="15"/>
      <c r="G5" s="15"/>
    </row>
    <row r="6" spans="1:7" s="9" customFormat="1" ht="16.5" thickBot="1">
      <c r="A6" s="16" t="s">
        <v>7</v>
      </c>
      <c r="B6" s="55"/>
      <c r="C6" s="17"/>
      <c r="D6" s="17"/>
      <c r="E6" s="18"/>
    </row>
    <row r="7" spans="1:7" s="9" customFormat="1" ht="16.5" thickBot="1">
      <c r="A7" s="19"/>
      <c r="B7" s="88"/>
    </row>
    <row r="8" spans="1:7" s="22" customFormat="1" ht="13.5" thickBot="1">
      <c r="A8" s="20" t="s">
        <v>1</v>
      </c>
      <c r="B8" s="89"/>
      <c r="C8" s="21"/>
      <c r="D8" s="21"/>
      <c r="E8" s="3"/>
    </row>
    <row r="9" spans="1:7">
      <c r="B9" s="49"/>
      <c r="C9" s="24">
        <v>372103.96</v>
      </c>
      <c r="D9" s="25">
        <f>-C9+803246.91</f>
        <v>431142.95</v>
      </c>
      <c r="E9" s="24">
        <v>381404.43</v>
      </c>
      <c r="F9" s="26">
        <v>381404.43</v>
      </c>
      <c r="G9" s="26">
        <f>SUM(C9:F9)</f>
        <v>1566055.77</v>
      </c>
    </row>
    <row r="10" spans="1:7">
      <c r="B10" s="49"/>
      <c r="C10" s="24"/>
      <c r="D10" s="25"/>
      <c r="E10" s="24"/>
      <c r="F10" s="26"/>
      <c r="G10" s="26">
        <f>SUM(C10:F10)</f>
        <v>0</v>
      </c>
    </row>
    <row r="11" spans="1:7">
      <c r="A11" s="27"/>
      <c r="B11" s="90"/>
      <c r="C11" s="29"/>
      <c r="D11" s="30"/>
      <c r="E11" s="24"/>
      <c r="F11" s="26"/>
      <c r="G11" s="26">
        <f>SUM(C11:F11)</f>
        <v>0</v>
      </c>
    </row>
    <row r="12" spans="1:7">
      <c r="A12" s="27" t="s">
        <v>21</v>
      </c>
      <c r="B12" s="90">
        <v>1566055.77</v>
      </c>
      <c r="C12" s="26">
        <f>SUM(C9:C11)</f>
        <v>372103.96</v>
      </c>
      <c r="D12" s="26">
        <f>SUM(D9:D11)</f>
        <v>431142.95</v>
      </c>
      <c r="E12" s="26">
        <f>SUM(E9:E11)</f>
        <v>381404.43</v>
      </c>
      <c r="F12" s="26">
        <f>SUM(F9:F11)</f>
        <v>381404.43</v>
      </c>
      <c r="G12" s="26">
        <f>SUM(G9:G11)</f>
        <v>1566055.77</v>
      </c>
    </row>
    <row r="13" spans="1:7">
      <c r="A13" s="31" t="s">
        <v>2</v>
      </c>
      <c r="B13" s="89"/>
      <c r="C13" s="21"/>
      <c r="D13" s="32"/>
      <c r="E13" s="33"/>
    </row>
    <row r="14" spans="1:7">
      <c r="B14" s="49"/>
      <c r="C14" s="24"/>
      <c r="D14" s="25">
        <v>27621.22</v>
      </c>
      <c r="E14" s="24">
        <v>43075</v>
      </c>
      <c r="F14" s="26">
        <v>43075</v>
      </c>
      <c r="G14" s="26">
        <f>SUM(C14:F14)</f>
        <v>113771.22</v>
      </c>
    </row>
    <row r="15" spans="1:7">
      <c r="A15" s="27"/>
      <c r="B15" s="90"/>
      <c r="C15" s="29"/>
      <c r="D15" s="25"/>
      <c r="E15" s="24"/>
      <c r="F15" s="26"/>
      <c r="G15" s="26">
        <f>SUM(C15:F15)</f>
        <v>0</v>
      </c>
    </row>
    <row r="16" spans="1:7">
      <c r="B16" s="49"/>
      <c r="C16" s="24"/>
      <c r="D16" s="25"/>
      <c r="E16" s="24"/>
      <c r="F16" s="26"/>
      <c r="G16" s="26">
        <f>SUM(C16:F16)</f>
        <v>0</v>
      </c>
    </row>
    <row r="17" spans="1:8">
      <c r="A17" s="27" t="s">
        <v>21</v>
      </c>
      <c r="B17" s="90">
        <v>114033</v>
      </c>
      <c r="C17" s="26">
        <f>SUM(C14:C16)</f>
        <v>0</v>
      </c>
      <c r="D17" s="26">
        <f>SUM(D14:D16)</f>
        <v>27621.22</v>
      </c>
      <c r="E17" s="26">
        <f>SUM(E14:E16)</f>
        <v>43075</v>
      </c>
      <c r="F17" s="26">
        <f>SUM(F14:F16)</f>
        <v>43075</v>
      </c>
      <c r="G17" s="26">
        <f>SUM(G14:G16)</f>
        <v>113771.22</v>
      </c>
    </row>
    <row r="18" spans="1:8">
      <c r="A18" s="31" t="s">
        <v>3</v>
      </c>
      <c r="B18" s="91"/>
      <c r="C18" s="24"/>
      <c r="D18" s="25"/>
      <c r="E18" s="24"/>
      <c r="F18" s="26"/>
      <c r="G18" s="26"/>
    </row>
    <row r="19" spans="1:8">
      <c r="B19" s="92"/>
      <c r="D19" s="25"/>
      <c r="E19" s="24"/>
      <c r="F19" s="26"/>
      <c r="G19" s="26">
        <f>SUM(C19:F19)</f>
        <v>0</v>
      </c>
    </row>
    <row r="20" spans="1:8">
      <c r="A20" s="27"/>
      <c r="B20" s="90"/>
      <c r="C20" s="24">
        <v>260.2</v>
      </c>
      <c r="D20" s="25">
        <v>0</v>
      </c>
      <c r="E20" s="24">
        <v>0</v>
      </c>
      <c r="F20" s="26">
        <v>0</v>
      </c>
      <c r="G20" s="26">
        <f>SUM(C20:F20)</f>
        <v>260.2</v>
      </c>
    </row>
    <row r="21" spans="1:8">
      <c r="A21" s="27"/>
      <c r="B21" s="90"/>
      <c r="C21" s="34"/>
      <c r="D21" s="25"/>
      <c r="E21" s="35"/>
      <c r="F21" s="26"/>
      <c r="G21" s="26">
        <f>SUM(C21:F21)</f>
        <v>0</v>
      </c>
    </row>
    <row r="22" spans="1:8" ht="13.5" thickBot="1">
      <c r="A22" s="27" t="s">
        <v>21</v>
      </c>
      <c r="B22" s="90">
        <v>0</v>
      </c>
      <c r="C22" s="49">
        <f>SUM(C20:C21)</f>
        <v>260.2</v>
      </c>
      <c r="D22" s="49">
        <f>SUM(D20:D21)</f>
        <v>0</v>
      </c>
      <c r="E22" s="49">
        <f>SUM(E20:E21)</f>
        <v>0</v>
      </c>
      <c r="F22" s="49">
        <f>SUM(F20:F21)</f>
        <v>0</v>
      </c>
      <c r="G22" s="49">
        <f>SUM(G20:G21)</f>
        <v>260.2</v>
      </c>
      <c r="H22" s="23"/>
    </row>
    <row r="23" spans="1:8" s="1" customFormat="1" ht="13.5" thickBot="1">
      <c r="A23" s="36" t="s">
        <v>5</v>
      </c>
      <c r="B23" s="93"/>
      <c r="C23" s="35"/>
      <c r="D23" s="24"/>
      <c r="E23" s="38"/>
      <c r="F23" s="39"/>
      <c r="G23" s="39"/>
    </row>
    <row r="24" spans="1:8" s="1" customFormat="1">
      <c r="A24" s="4"/>
      <c r="B24" s="92"/>
      <c r="C24" s="26">
        <v>67467.56</v>
      </c>
      <c r="D24" s="24">
        <v>93500</v>
      </c>
      <c r="E24" s="35">
        <f>150295.44+116.44-280</f>
        <v>150131.88</v>
      </c>
      <c r="F24" s="26">
        <f>150412-304.45</f>
        <v>150107.54999999999</v>
      </c>
      <c r="G24" s="26">
        <f>SUM(C24:F24)</f>
        <v>461206.99</v>
      </c>
    </row>
    <row r="25" spans="1:8" s="1" customFormat="1">
      <c r="A25" s="27" t="s">
        <v>21</v>
      </c>
      <c r="B25" s="90">
        <v>462024.44</v>
      </c>
      <c r="C25" s="26">
        <f>SUM(C23:C24)</f>
        <v>67467.56</v>
      </c>
      <c r="D25" s="26">
        <f>SUM(D23:D24)</f>
        <v>93500</v>
      </c>
      <c r="E25" s="26">
        <f>SUM(E23:E24)</f>
        <v>150131.88</v>
      </c>
      <c r="F25" s="26">
        <f>SUM(F23:F24)</f>
        <v>150107.54999999999</v>
      </c>
      <c r="G25" s="26">
        <f>SUM(C25:F25)</f>
        <v>461206.99</v>
      </c>
    </row>
    <row r="26" spans="1:8" s="1" customFormat="1">
      <c r="A26" s="31" t="s">
        <v>4</v>
      </c>
      <c r="B26" s="91"/>
      <c r="C26" s="40"/>
      <c r="D26" s="24"/>
      <c r="E26" s="38"/>
      <c r="F26" s="39"/>
      <c r="G26" s="39"/>
    </row>
    <row r="27" spans="1:8">
      <c r="B27" s="92"/>
      <c r="C27" s="26">
        <v>-114.29</v>
      </c>
      <c r="D27" s="26">
        <f>-C27+119.03</f>
        <v>233.32</v>
      </c>
      <c r="E27" s="35">
        <v>350</v>
      </c>
      <c r="F27" s="26">
        <v>350</v>
      </c>
      <c r="G27" s="26"/>
    </row>
    <row r="28" spans="1:8">
      <c r="A28" s="27" t="s">
        <v>21</v>
      </c>
      <c r="B28" s="90">
        <v>0</v>
      </c>
      <c r="C28" s="26">
        <f>SUM(C26:C27)</f>
        <v>-114.29</v>
      </c>
      <c r="D28" s="26">
        <f t="shared" ref="D28:F28" si="0">SUM(D26:D27)</f>
        <v>233.32</v>
      </c>
      <c r="E28" s="26">
        <f t="shared" si="0"/>
        <v>350</v>
      </c>
      <c r="F28" s="26">
        <f t="shared" si="0"/>
        <v>350</v>
      </c>
      <c r="G28" s="26">
        <f>SUM(C28:F28)</f>
        <v>819.03</v>
      </c>
    </row>
    <row r="29" spans="1:8" ht="13.5" thickBot="1">
      <c r="A29" s="27"/>
      <c r="B29" s="90"/>
      <c r="C29" s="26"/>
      <c r="D29" s="26"/>
      <c r="E29" s="26"/>
      <c r="F29" s="26"/>
      <c r="G29" s="26"/>
    </row>
    <row r="30" spans="1:8" ht="16.5" thickBot="1">
      <c r="A30" s="16" t="s">
        <v>22</v>
      </c>
      <c r="B30" s="94">
        <f>SUM(B8:B29)</f>
        <v>2142113.21</v>
      </c>
      <c r="C30" s="41">
        <f>C28+C25+C22+C17+C12</f>
        <v>439717.43000000005</v>
      </c>
      <c r="D30" s="41">
        <f>D28+D25+D22+D17+D12</f>
        <v>552497.49</v>
      </c>
      <c r="E30" s="41">
        <f>E28+E25+E22+E17+E12</f>
        <v>574961.31000000006</v>
      </c>
      <c r="F30" s="41">
        <f>F28+F25+F22+F17+F12</f>
        <v>574936.98</v>
      </c>
      <c r="G30" s="41">
        <f>G28+G25+G22+G17+G12</f>
        <v>2142113.21</v>
      </c>
      <c r="H30" s="26">
        <f>SUM(C30:F30)</f>
        <v>2142113.21</v>
      </c>
    </row>
    <row r="31" spans="1:8" ht="13.5" thickBot="1">
      <c r="A31" s="27"/>
      <c r="B31" s="90"/>
      <c r="C31" s="26"/>
      <c r="D31" s="26"/>
      <c r="E31" s="26"/>
      <c r="F31" s="26"/>
      <c r="G31" s="26"/>
    </row>
    <row r="32" spans="1:8" ht="16.5" thickBot="1">
      <c r="A32" s="16" t="s">
        <v>6</v>
      </c>
      <c r="B32" s="55"/>
      <c r="C32" s="4"/>
      <c r="D32" s="4"/>
      <c r="E32" s="4"/>
      <c r="G32" s="56"/>
    </row>
    <row r="33" spans="1:8" ht="16.5" thickBot="1">
      <c r="A33" s="42"/>
      <c r="B33" s="55"/>
      <c r="C33" s="40"/>
      <c r="D33" s="24"/>
      <c r="E33" s="35"/>
      <c r="F33" s="26"/>
      <c r="G33" s="26"/>
    </row>
    <row r="34" spans="1:8" ht="13.5" thickBot="1">
      <c r="A34" s="36" t="s">
        <v>8</v>
      </c>
      <c r="B34" s="93"/>
      <c r="C34" s="24"/>
      <c r="D34" s="24"/>
      <c r="E34" s="35"/>
      <c r="F34" s="26"/>
      <c r="G34" s="26"/>
    </row>
    <row r="35" spans="1:8">
      <c r="A35" t="s">
        <v>107</v>
      </c>
      <c r="B35" s="93"/>
      <c r="C35" s="24"/>
      <c r="D35" s="35">
        <v>3889.7</v>
      </c>
      <c r="E35" s="43"/>
      <c r="F35" s="26"/>
      <c r="G35" s="26">
        <f t="shared" ref="G35:G39" si="1">SUM(C35:F35)</f>
        <v>3889.7</v>
      </c>
    </row>
    <row r="36" spans="1:8">
      <c r="A36" t="s">
        <v>108</v>
      </c>
      <c r="B36" s="93"/>
      <c r="C36" s="24"/>
      <c r="D36" s="35">
        <v>335</v>
      </c>
      <c r="E36" s="43">
        <v>350</v>
      </c>
      <c r="F36" s="26">
        <v>350</v>
      </c>
      <c r="G36" s="26">
        <f t="shared" si="1"/>
        <v>1035</v>
      </c>
    </row>
    <row r="37" spans="1:8">
      <c r="A37" t="s">
        <v>35</v>
      </c>
      <c r="B37" s="93"/>
      <c r="C37" s="24"/>
      <c r="D37" s="35"/>
      <c r="E37" s="43">
        <v>10000</v>
      </c>
      <c r="F37" s="26">
        <v>5875.3</v>
      </c>
      <c r="G37" s="26">
        <f t="shared" si="1"/>
        <v>15875.3</v>
      </c>
    </row>
    <row r="38" spans="1:8">
      <c r="A38" s="4" t="s">
        <v>109</v>
      </c>
      <c r="B38" s="39"/>
      <c r="C38" s="24"/>
      <c r="D38" s="24"/>
      <c r="E38" s="35">
        <v>20000</v>
      </c>
      <c r="F38" s="26"/>
      <c r="G38" s="26">
        <f t="shared" si="1"/>
        <v>20000</v>
      </c>
    </row>
    <row r="39" spans="1:8">
      <c r="B39" s="38"/>
      <c r="C39" s="44"/>
      <c r="D39" s="24"/>
      <c r="E39" s="35"/>
      <c r="F39" s="26"/>
      <c r="G39" s="26">
        <f t="shared" si="1"/>
        <v>0</v>
      </c>
    </row>
    <row r="40" spans="1:8" ht="13.5" thickBot="1">
      <c r="A40" s="27" t="s">
        <v>21</v>
      </c>
      <c r="B40" s="38">
        <v>40800</v>
      </c>
      <c r="C40" s="26">
        <f>SUM(C35:C39)</f>
        <v>0</v>
      </c>
      <c r="D40" s="26">
        <f t="shared" ref="D40:F40" si="2">SUM(D35:D39)</f>
        <v>4224.7</v>
      </c>
      <c r="E40" s="26">
        <f t="shared" si="2"/>
        <v>30350</v>
      </c>
      <c r="F40" s="26">
        <f t="shared" si="2"/>
        <v>6225.3</v>
      </c>
      <c r="G40" s="26">
        <f>SUM(C40:F40)</f>
        <v>40800</v>
      </c>
      <c r="H40" s="26">
        <f>SUM(C40:F40)</f>
        <v>40800</v>
      </c>
    </row>
    <row r="41" spans="1:8" ht="13.5" thickBot="1">
      <c r="A41" s="36" t="s">
        <v>10</v>
      </c>
      <c r="B41" s="93"/>
      <c r="C41" s="35"/>
      <c r="D41" s="35"/>
      <c r="E41" s="35"/>
      <c r="F41" s="26"/>
      <c r="G41" s="26"/>
    </row>
    <row r="42" spans="1:8">
      <c r="A42" s="37"/>
      <c r="B42" s="93"/>
      <c r="C42" s="35"/>
      <c r="D42" s="35"/>
      <c r="E42" s="35"/>
      <c r="F42" s="26"/>
      <c r="G42" s="26">
        <f>SUM(C42:F42)</f>
        <v>0</v>
      </c>
    </row>
    <row r="43" spans="1:8">
      <c r="A43" s="27"/>
      <c r="B43" s="38"/>
      <c r="C43" s="35"/>
      <c r="D43" s="35"/>
      <c r="E43" s="35">
        <v>0</v>
      </c>
      <c r="F43" s="26">
        <v>0</v>
      </c>
      <c r="G43" s="26">
        <f>SUM(C43:F43)</f>
        <v>0</v>
      </c>
    </row>
    <row r="44" spans="1:8">
      <c r="A44" s="27"/>
      <c r="B44" s="38"/>
      <c r="C44" s="38"/>
      <c r="D44" s="35"/>
      <c r="E44" s="35"/>
      <c r="F44" s="26"/>
      <c r="G44" s="26">
        <f>SUM(C44:F44)</f>
        <v>0</v>
      </c>
    </row>
    <row r="45" spans="1:8" ht="13.5" thickBot="1">
      <c r="A45" s="27" t="s">
        <v>21</v>
      </c>
      <c r="B45" s="38">
        <v>0</v>
      </c>
      <c r="C45" s="26">
        <f>SUM(C42:C44)</f>
        <v>0</v>
      </c>
      <c r="D45" s="26">
        <f>SUM(D42:D44)</f>
        <v>0</v>
      </c>
      <c r="E45" s="26">
        <f>SUM(E42:E44)</f>
        <v>0</v>
      </c>
      <c r="F45" s="26">
        <f>SUM(F42:F44)</f>
        <v>0</v>
      </c>
      <c r="G45" s="26">
        <f>SUM(G42:G44)</f>
        <v>0</v>
      </c>
      <c r="H45" s="26">
        <f>SUM(C45:F45)</f>
        <v>0</v>
      </c>
    </row>
    <row r="46" spans="1:8" ht="13.5" thickBot="1">
      <c r="A46" s="36" t="s">
        <v>9</v>
      </c>
      <c r="B46" s="93"/>
      <c r="C46" s="35"/>
      <c r="D46" s="35"/>
      <c r="E46" s="35"/>
      <c r="F46" s="26"/>
      <c r="G46" s="26"/>
    </row>
    <row r="47" spans="1:8">
      <c r="A47" s="37"/>
      <c r="B47" s="93"/>
      <c r="C47" s="35"/>
      <c r="D47" s="35"/>
      <c r="E47" s="35"/>
      <c r="F47" s="26"/>
      <c r="G47" s="26">
        <f t="shared" ref="G47:G49" si="3">SUM(C47:F47)</f>
        <v>0</v>
      </c>
    </row>
    <row r="48" spans="1:8">
      <c r="A48" s="27"/>
      <c r="B48" s="38"/>
      <c r="C48" s="35"/>
      <c r="D48" s="35"/>
      <c r="E48" s="35"/>
      <c r="F48" s="26"/>
      <c r="G48" s="26">
        <f t="shared" si="3"/>
        <v>0</v>
      </c>
    </row>
    <row r="49" spans="1:8">
      <c r="A49" s="27"/>
      <c r="B49" s="38"/>
      <c r="C49" s="38"/>
      <c r="D49" s="35"/>
      <c r="E49" s="35"/>
      <c r="F49" s="26"/>
      <c r="G49" s="26">
        <f t="shared" si="3"/>
        <v>0</v>
      </c>
    </row>
    <row r="50" spans="1:8" ht="13.5" thickBot="1">
      <c r="A50" s="27" t="s">
        <v>21</v>
      </c>
      <c r="B50" s="38">
        <v>0</v>
      </c>
      <c r="C50" s="26">
        <f>SUM(C47:C49)</f>
        <v>0</v>
      </c>
      <c r="D50" s="26">
        <f>SUM(D47:D49)</f>
        <v>0</v>
      </c>
      <c r="E50" s="26">
        <f>SUM(E47:E49)</f>
        <v>0</v>
      </c>
      <c r="F50" s="26">
        <f>SUM(F47:F49)</f>
        <v>0</v>
      </c>
      <c r="G50" s="26">
        <f>SUM(G47:G49)</f>
        <v>0</v>
      </c>
    </row>
    <row r="51" spans="1:8" ht="13.5" thickBot="1">
      <c r="A51" s="36" t="s">
        <v>11</v>
      </c>
      <c r="B51" s="93"/>
      <c r="C51" s="35"/>
      <c r="D51" s="35"/>
      <c r="E51" s="35"/>
      <c r="F51" s="26"/>
      <c r="G51" s="26"/>
    </row>
    <row r="52" spans="1:8">
      <c r="A52" t="s">
        <v>110</v>
      </c>
      <c r="B52" s="93"/>
      <c r="C52" s="43">
        <v>640</v>
      </c>
      <c r="D52" s="35">
        <v>750</v>
      </c>
      <c r="E52" s="35"/>
      <c r="F52" s="26"/>
      <c r="G52" s="26">
        <f>SUM(C52:F52)</f>
        <v>1390</v>
      </c>
    </row>
    <row r="53" spans="1:8">
      <c r="A53" t="s">
        <v>111</v>
      </c>
      <c r="B53" s="93"/>
      <c r="C53" s="43"/>
      <c r="D53" s="35">
        <v>4061.07</v>
      </c>
      <c r="E53" s="35">
        <v>20502.169999999998</v>
      </c>
      <c r="F53" s="26">
        <v>20602.169999999998</v>
      </c>
      <c r="G53" s="26">
        <f>SUM(C53:F53)</f>
        <v>45165.409999999996</v>
      </c>
    </row>
    <row r="54" spans="1:8">
      <c r="B54" s="39"/>
      <c r="C54" s="35"/>
      <c r="D54" s="35"/>
      <c r="E54" s="35"/>
      <c r="F54" s="26"/>
      <c r="G54" s="26">
        <f t="shared" ref="G54" si="4">SUM(C54:F54)</f>
        <v>0</v>
      </c>
    </row>
    <row r="55" spans="1:8" ht="13.5" thickBot="1">
      <c r="A55" s="27" t="s">
        <v>21</v>
      </c>
      <c r="B55" s="38">
        <v>46555.41</v>
      </c>
      <c r="C55" s="26">
        <f>SUM(C52:C54)</f>
        <v>640</v>
      </c>
      <c r="D55" s="26">
        <f t="shared" ref="D55:F55" si="5">SUM(D52:D54)</f>
        <v>4811.07</v>
      </c>
      <c r="E55" s="26">
        <f t="shared" si="5"/>
        <v>20502.169999999998</v>
      </c>
      <c r="F55" s="26">
        <f t="shared" si="5"/>
        <v>20602.169999999998</v>
      </c>
      <c r="G55" s="26">
        <f>SUM(G53:G54)</f>
        <v>45165.409999999996</v>
      </c>
      <c r="H55" s="26">
        <f>SUM(C55:F55)</f>
        <v>46555.409999999996</v>
      </c>
    </row>
    <row r="56" spans="1:8" ht="13.5" thickBot="1">
      <c r="A56" s="36" t="s">
        <v>12</v>
      </c>
      <c r="B56" s="93"/>
      <c r="C56" s="35"/>
      <c r="D56" s="35"/>
      <c r="E56" s="35"/>
      <c r="F56" s="26"/>
      <c r="G56" s="26"/>
    </row>
    <row r="57" spans="1:8">
      <c r="A57" t="s">
        <v>111</v>
      </c>
      <c r="B57" s="93"/>
      <c r="C57" s="43"/>
      <c r="D57" s="45">
        <v>5718.22</v>
      </c>
      <c r="E57" s="35">
        <v>2160</v>
      </c>
      <c r="F57" s="26">
        <v>2170.1799999999998</v>
      </c>
      <c r="G57" s="26">
        <f>SUM(C57:F57)</f>
        <v>10048.4</v>
      </c>
    </row>
    <row r="58" spans="1:8">
      <c r="A58" s="4" t="s">
        <v>88</v>
      </c>
      <c r="B58" s="93"/>
      <c r="C58" s="43">
        <v>30</v>
      </c>
      <c r="D58" s="45">
        <v>389.82</v>
      </c>
      <c r="E58" s="35">
        <v>5000</v>
      </c>
      <c r="F58" s="26">
        <v>4931.78</v>
      </c>
      <c r="G58" s="26">
        <f>SUM(C58:F58)</f>
        <v>10351.599999999999</v>
      </c>
    </row>
    <row r="59" spans="1:8">
      <c r="A59" s="27" t="s">
        <v>15</v>
      </c>
      <c r="B59" s="38"/>
      <c r="C59" s="44"/>
      <c r="D59" s="45"/>
      <c r="E59" s="35"/>
      <c r="F59" s="26"/>
      <c r="G59" s="26">
        <f t="shared" ref="G59" si="6">SUM(C59:F59)</f>
        <v>0</v>
      </c>
    </row>
    <row r="60" spans="1:8">
      <c r="A60" s="27" t="s">
        <v>21</v>
      </c>
      <c r="B60" s="38">
        <v>20400</v>
      </c>
      <c r="C60" s="39">
        <f>SUM(C57:C59)</f>
        <v>30</v>
      </c>
      <c r="D60" s="39">
        <f t="shared" ref="D60:F60" si="7">SUM(D57:D59)</f>
        <v>6108.04</v>
      </c>
      <c r="E60" s="39">
        <f t="shared" si="7"/>
        <v>7160</v>
      </c>
      <c r="F60" s="39">
        <f t="shared" si="7"/>
        <v>7101.9599999999991</v>
      </c>
      <c r="G60" s="39">
        <f>SUM(G58:G59)</f>
        <v>10351.599999999999</v>
      </c>
      <c r="H60" s="26">
        <f>SUM(C60:F60)</f>
        <v>20400</v>
      </c>
    </row>
    <row r="61" spans="1:8">
      <c r="A61" s="31" t="s">
        <v>13</v>
      </c>
      <c r="B61" s="91"/>
      <c r="C61" s="44"/>
      <c r="D61" s="45"/>
      <c r="E61" s="35"/>
      <c r="F61" s="26"/>
      <c r="G61" s="26"/>
    </row>
    <row r="62" spans="1:8">
      <c r="A62" s="37"/>
      <c r="B62" s="93"/>
      <c r="C62" s="43"/>
      <c r="D62" s="35"/>
      <c r="E62" s="35"/>
      <c r="F62" s="26"/>
      <c r="G62" s="26"/>
    </row>
    <row r="63" spans="1:8">
      <c r="A63" s="27"/>
      <c r="B63" s="38"/>
      <c r="C63" s="43"/>
      <c r="D63" s="35"/>
      <c r="E63" s="35"/>
      <c r="F63" s="26"/>
      <c r="G63" s="26">
        <f>SUM(C63:F63)</f>
        <v>0</v>
      </c>
    </row>
    <row r="64" spans="1:8">
      <c r="A64" s="27"/>
      <c r="B64" s="38"/>
      <c r="C64" s="46"/>
      <c r="D64" s="35"/>
      <c r="E64" s="35"/>
      <c r="F64" s="26"/>
      <c r="G64" s="26">
        <f>SUM(C64:F64)</f>
        <v>0</v>
      </c>
    </row>
    <row r="65" spans="1:8">
      <c r="A65" s="27" t="s">
        <v>21</v>
      </c>
      <c r="B65" s="38">
        <v>0</v>
      </c>
      <c r="C65" s="39">
        <f>SUM(C63:C64)</f>
        <v>0</v>
      </c>
      <c r="D65" s="39">
        <f>SUM(D63:D64)</f>
        <v>0</v>
      </c>
      <c r="E65" s="39">
        <f>SUM(E63:E64)</f>
        <v>0</v>
      </c>
      <c r="F65" s="39">
        <f>SUM(F63:F64)</f>
        <v>0</v>
      </c>
      <c r="G65" s="39">
        <f>SUM(G63:G64)</f>
        <v>0</v>
      </c>
      <c r="H65" s="26">
        <f>SUM(C65:F65)</f>
        <v>0</v>
      </c>
    </row>
    <row r="66" spans="1:8">
      <c r="A66" s="47" t="s">
        <v>14</v>
      </c>
      <c r="B66" s="93"/>
      <c r="C66" s="24"/>
      <c r="D66" s="29"/>
      <c r="E66" s="38"/>
      <c r="F66" s="26"/>
      <c r="G66" s="26"/>
    </row>
    <row r="67" spans="1:8">
      <c r="A67" s="37"/>
      <c r="B67" s="93"/>
      <c r="C67" s="24"/>
      <c r="D67" s="45"/>
      <c r="E67" s="24"/>
      <c r="F67" s="26"/>
      <c r="G67" s="26"/>
    </row>
    <row r="68" spans="1:8" s="23" customFormat="1">
      <c r="A68" t="s">
        <v>97</v>
      </c>
      <c r="B68" s="92"/>
      <c r="C68" s="48">
        <v>0</v>
      </c>
      <c r="D68" s="25">
        <v>15100</v>
      </c>
      <c r="E68" s="48">
        <v>20500</v>
      </c>
      <c r="F68" s="49">
        <v>16573</v>
      </c>
      <c r="G68" s="49">
        <f>SUM(C68:F68)</f>
        <v>52173</v>
      </c>
    </row>
    <row r="69" spans="1:8" s="23" customFormat="1">
      <c r="A69" s="28"/>
      <c r="B69" s="90"/>
      <c r="C69" s="34"/>
      <c r="D69" s="25"/>
      <c r="E69" s="50"/>
      <c r="F69" s="49"/>
      <c r="G69" s="49">
        <f t="shared" ref="G69" si="8">SUM(C69:F69)</f>
        <v>0</v>
      </c>
    </row>
    <row r="70" spans="1:8" s="1" customFormat="1">
      <c r="A70" s="27" t="s">
        <v>21</v>
      </c>
      <c r="B70" s="38">
        <v>52173</v>
      </c>
      <c r="C70" s="39">
        <f>SUM(C68:C69)</f>
        <v>0</v>
      </c>
      <c r="D70" s="39">
        <f>SUM(D68:D69)</f>
        <v>15100</v>
      </c>
      <c r="E70" s="39">
        <f>SUM(E68:E69)</f>
        <v>20500</v>
      </c>
      <c r="F70" s="39">
        <f>SUM(F68:F69)</f>
        <v>16573</v>
      </c>
      <c r="G70" s="39">
        <f>SUM(G68:G69)</f>
        <v>52173</v>
      </c>
      <c r="H70" s="39">
        <f>SUM(C70:F70)</f>
        <v>52173</v>
      </c>
    </row>
    <row r="71" spans="1:8" s="1" customFormat="1" ht="13.5" thickBot="1">
      <c r="A71" s="27"/>
      <c r="B71" s="38"/>
      <c r="C71" s="39"/>
      <c r="D71" s="39"/>
      <c r="E71" s="39"/>
      <c r="F71" s="39"/>
      <c r="G71" s="39"/>
      <c r="H71" s="39"/>
    </row>
    <row r="72" spans="1:8" ht="16.5" thickBot="1">
      <c r="A72" s="16" t="s">
        <v>23</v>
      </c>
      <c r="B72" s="95">
        <f>SUM(B34:B70)</f>
        <v>159928.41</v>
      </c>
      <c r="C72" s="34">
        <f>C70+C65+C60+C55+C50+C45+C40</f>
        <v>670</v>
      </c>
      <c r="D72" s="34">
        <f>D70+D65+D60+D55+D50+D45+D40</f>
        <v>30243.81</v>
      </c>
      <c r="E72" s="34">
        <f>E70+E65+E60+E55+E50+E45+E40</f>
        <v>78512.17</v>
      </c>
      <c r="F72" s="34">
        <f>F70+F65+F60+F55+F50+F45+F40</f>
        <v>50502.43</v>
      </c>
      <c r="G72" s="34">
        <f>G70+G65+G60+G55+G50+G45+G40</f>
        <v>148490.01</v>
      </c>
      <c r="H72" s="26"/>
    </row>
    <row r="73" spans="1:8" s="1" customFormat="1">
      <c r="A73" s="27"/>
      <c r="B73" s="38"/>
      <c r="C73" s="39"/>
      <c r="D73" s="39"/>
      <c r="E73" s="39"/>
      <c r="F73" s="39"/>
      <c r="G73" s="39"/>
      <c r="H73" s="39"/>
    </row>
    <row r="74" spans="1:8" ht="18">
      <c r="A74" s="51" t="s">
        <v>112</v>
      </c>
      <c r="B74" s="96">
        <f t="shared" ref="B74:G74" si="9">B72+B30</f>
        <v>2302041.62</v>
      </c>
      <c r="C74" s="52">
        <f t="shared" si="9"/>
        <v>440387.43000000005</v>
      </c>
      <c r="D74" s="52">
        <f t="shared" si="9"/>
        <v>582741.30000000005</v>
      </c>
      <c r="E74" s="52">
        <f t="shared" si="9"/>
        <v>653473.4800000001</v>
      </c>
      <c r="F74" s="52">
        <f t="shared" si="9"/>
        <v>625439.41</v>
      </c>
      <c r="G74" s="53">
        <f t="shared" si="9"/>
        <v>2290603.2199999997</v>
      </c>
    </row>
    <row r="78" spans="1:8">
      <c r="A78" s="27"/>
      <c r="B78" s="38"/>
      <c r="C78" s="21"/>
      <c r="D78" s="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7"/>
  <sheetViews>
    <sheetView workbookViewId="0">
      <selection activeCell="A27" sqref="A27"/>
    </sheetView>
  </sheetViews>
  <sheetFormatPr defaultRowHeight="12.75"/>
  <cols>
    <col min="1" max="1" width="62.85546875" style="4" bestFit="1" customWidth="1"/>
    <col min="2" max="2" width="22.28515625" style="4" bestFit="1" customWidth="1"/>
    <col min="3" max="4" width="16.28515625" style="2" bestFit="1" customWidth="1"/>
    <col min="5" max="5" width="18" style="3" bestFit="1" customWidth="1"/>
    <col min="6" max="6" width="16.28515625" style="4" bestFit="1" customWidth="1"/>
    <col min="7" max="7" width="18" style="4" bestFit="1" customWidth="1"/>
    <col min="8" max="8" width="11.7109375" style="4" customWidth="1"/>
    <col min="9" max="16384" width="9.140625" style="4"/>
  </cols>
  <sheetData>
    <row r="1" spans="1:7">
      <c r="A1" s="394" t="s">
        <v>113</v>
      </c>
      <c r="B1" s="1"/>
    </row>
    <row r="2" spans="1:7">
      <c r="A2" s="1"/>
      <c r="B2" s="1"/>
    </row>
    <row r="3" spans="1:7" s="8" customFormat="1" ht="19.5" thickBot="1">
      <c r="A3" s="5" t="s">
        <v>27</v>
      </c>
      <c r="B3" s="5"/>
      <c r="C3" s="6"/>
      <c r="D3" s="6"/>
      <c r="E3" s="7"/>
    </row>
    <row r="4" spans="1:7" s="9" customFormat="1" ht="26.25" thickBot="1">
      <c r="B4" s="54" t="s">
        <v>24</v>
      </c>
      <c r="C4" s="10" t="s">
        <v>366</v>
      </c>
      <c r="D4" s="11" t="s">
        <v>367</v>
      </c>
      <c r="E4" s="404" t="s">
        <v>368</v>
      </c>
      <c r="F4" s="405" t="s">
        <v>369</v>
      </c>
      <c r="G4" s="12" t="s">
        <v>20</v>
      </c>
    </row>
    <row r="5" spans="1:7" s="9" customFormat="1" ht="13.5" thickBot="1">
      <c r="B5" s="13"/>
      <c r="C5" s="14"/>
      <c r="D5" s="14"/>
      <c r="E5" s="15"/>
      <c r="F5" s="15"/>
      <c r="G5" s="15"/>
    </row>
    <row r="6" spans="1:7" s="9" customFormat="1" ht="16.5" thickBot="1">
      <c r="A6" s="16" t="s">
        <v>7</v>
      </c>
      <c r="B6" s="55"/>
      <c r="C6" s="17"/>
      <c r="D6" s="17"/>
      <c r="E6" s="18"/>
    </row>
    <row r="7" spans="1:7" s="9" customFormat="1" ht="16.5" thickBot="1">
      <c r="A7" s="19"/>
      <c r="B7" s="88"/>
    </row>
    <row r="8" spans="1:7" s="22" customFormat="1" ht="13.5" thickBot="1">
      <c r="A8" s="20" t="s">
        <v>1</v>
      </c>
      <c r="B8" s="89"/>
      <c r="C8" s="21"/>
      <c r="D8" s="21"/>
      <c r="E8" s="3"/>
    </row>
    <row r="9" spans="1:7">
      <c r="B9" s="49"/>
      <c r="C9" s="24">
        <v>318431.34999999998</v>
      </c>
      <c r="D9" s="25">
        <f>-C9+577714.03</f>
        <v>259282.68000000005</v>
      </c>
      <c r="E9" s="24">
        <f>273910-10180+500+9680.21</f>
        <v>273910.21000000002</v>
      </c>
      <c r="F9" s="26">
        <f>263731+500+0.16+9680.21</f>
        <v>273911.37</v>
      </c>
      <c r="G9" s="26">
        <f>SUM(C9:F9)</f>
        <v>1125535.6099999999</v>
      </c>
    </row>
    <row r="10" spans="1:7">
      <c r="B10" s="49"/>
      <c r="C10" s="24"/>
      <c r="D10" s="25"/>
      <c r="E10" s="24"/>
      <c r="F10" s="26"/>
      <c r="G10" s="26">
        <f>SUM(C10:F10)</f>
        <v>0</v>
      </c>
    </row>
    <row r="11" spans="1:7">
      <c r="A11" s="27"/>
      <c r="B11" s="90"/>
      <c r="C11" s="29"/>
      <c r="D11" s="30"/>
      <c r="E11" s="24"/>
      <c r="F11" s="26"/>
      <c r="G11" s="26">
        <f>SUM(C11:F11)</f>
        <v>0</v>
      </c>
    </row>
    <row r="12" spans="1:7">
      <c r="A12" s="27" t="s">
        <v>21</v>
      </c>
      <c r="B12" s="90">
        <v>1125535.6000000001</v>
      </c>
      <c r="C12" s="26">
        <f>SUM(C9:C11)</f>
        <v>318431.34999999998</v>
      </c>
      <c r="D12" s="26">
        <f>SUM(D9:D11)</f>
        <v>259282.68000000005</v>
      </c>
      <c r="E12" s="26">
        <f>SUM(E9:E11)</f>
        <v>273910.21000000002</v>
      </c>
      <c r="F12" s="26">
        <f>SUM(F9:F11)</f>
        <v>273911.37</v>
      </c>
      <c r="G12" s="26">
        <f>SUM(G9:G11)</f>
        <v>1125535.6099999999</v>
      </c>
    </row>
    <row r="13" spans="1:7">
      <c r="A13" s="31" t="s">
        <v>2</v>
      </c>
      <c r="B13" s="89"/>
      <c r="C13" s="21"/>
      <c r="D13" s="32"/>
      <c r="E13" s="33"/>
    </row>
    <row r="14" spans="1:7">
      <c r="B14" s="49"/>
      <c r="C14" s="24">
        <v>23748.85</v>
      </c>
      <c r="D14" s="25">
        <f>-C14+19360.41</f>
        <v>-4388.4399999999987</v>
      </c>
      <c r="E14" s="24"/>
      <c r="F14" s="26"/>
      <c r="G14" s="26">
        <f>SUM(C14:F14)</f>
        <v>19360.41</v>
      </c>
    </row>
    <row r="15" spans="1:7">
      <c r="A15" s="27"/>
      <c r="B15" s="90"/>
      <c r="C15" s="29"/>
      <c r="D15" s="25"/>
      <c r="E15" s="24"/>
      <c r="F15" s="26"/>
      <c r="G15" s="26">
        <f>SUM(C15:F15)</f>
        <v>0</v>
      </c>
    </row>
    <row r="16" spans="1:7">
      <c r="B16" s="49"/>
      <c r="C16" s="24"/>
      <c r="D16" s="25"/>
      <c r="E16" s="24"/>
      <c r="F16" s="26"/>
      <c r="G16" s="26">
        <f>SUM(C16:F16)</f>
        <v>0</v>
      </c>
    </row>
    <row r="17" spans="1:8">
      <c r="A17" s="27" t="s">
        <v>21</v>
      </c>
      <c r="B17" s="90">
        <v>0</v>
      </c>
      <c r="C17" s="26">
        <f>SUM(C14:C16)</f>
        <v>23748.85</v>
      </c>
      <c r="D17" s="26">
        <f>SUM(D14:D16)</f>
        <v>-4388.4399999999987</v>
      </c>
      <c r="E17" s="26">
        <f>SUM(E14:E16)</f>
        <v>0</v>
      </c>
      <c r="F17" s="26">
        <f>SUM(F14:F16)</f>
        <v>0</v>
      </c>
      <c r="G17" s="26">
        <f>SUM(G14:G16)</f>
        <v>19360.41</v>
      </c>
    </row>
    <row r="18" spans="1:8">
      <c r="A18" s="31" t="s">
        <v>3</v>
      </c>
      <c r="B18" s="91"/>
      <c r="C18" s="24"/>
      <c r="D18" s="25"/>
      <c r="E18" s="24"/>
      <c r="F18" s="26"/>
      <c r="G18" s="26"/>
    </row>
    <row r="19" spans="1:8">
      <c r="B19" s="92"/>
      <c r="D19" s="25"/>
      <c r="E19" s="24"/>
      <c r="F19" s="26"/>
      <c r="G19" s="26">
        <f>SUM(C19:F19)</f>
        <v>0</v>
      </c>
    </row>
    <row r="20" spans="1:8">
      <c r="A20" s="27"/>
      <c r="B20" s="90"/>
      <c r="C20" s="24">
        <v>376.21</v>
      </c>
      <c r="D20" s="25">
        <v>0</v>
      </c>
      <c r="E20" s="24">
        <v>0</v>
      </c>
      <c r="F20" s="26">
        <v>0</v>
      </c>
      <c r="G20" s="26">
        <f>SUM(C20:F20)</f>
        <v>376.21</v>
      </c>
    </row>
    <row r="21" spans="1:8">
      <c r="B21" s="92"/>
      <c r="C21" s="24"/>
      <c r="D21" s="25"/>
      <c r="E21" s="24"/>
      <c r="F21" s="26"/>
      <c r="G21" s="26">
        <f>SUM(C21:F21)</f>
        <v>0</v>
      </c>
    </row>
    <row r="22" spans="1:8">
      <c r="A22" s="27"/>
      <c r="B22" s="90"/>
      <c r="C22" s="34"/>
      <c r="D22" s="25"/>
      <c r="E22" s="35"/>
      <c r="F22" s="26"/>
      <c r="G22" s="26">
        <f>SUM(C22:F22)</f>
        <v>0</v>
      </c>
    </row>
    <row r="23" spans="1:8" ht="13.5" thickBot="1">
      <c r="A23" s="27" t="s">
        <v>21</v>
      </c>
      <c r="B23" s="90">
        <v>0</v>
      </c>
      <c r="C23" s="49">
        <f>SUM(C20:C22)</f>
        <v>376.21</v>
      </c>
      <c r="D23" s="49">
        <f>SUM(D20:D22)</f>
        <v>0</v>
      </c>
      <c r="E23" s="49">
        <f>SUM(E20:E22)</f>
        <v>0</v>
      </c>
      <c r="F23" s="49">
        <f>SUM(F20:F22)</f>
        <v>0</v>
      </c>
      <c r="G23" s="49">
        <f>SUM(G20:G22)</f>
        <v>376.21</v>
      </c>
      <c r="H23" s="23"/>
    </row>
    <row r="24" spans="1:8" s="1" customFormat="1" ht="13.5" thickBot="1">
      <c r="A24" s="36" t="s">
        <v>5</v>
      </c>
      <c r="B24" s="93"/>
      <c r="C24" s="35"/>
      <c r="D24" s="24"/>
      <c r="E24" s="38"/>
      <c r="F24" s="39"/>
      <c r="G24" s="39"/>
    </row>
    <row r="25" spans="1:8" s="1" customFormat="1">
      <c r="A25" s="4"/>
      <c r="B25" s="92"/>
      <c r="C25" s="26">
        <v>68653.08</v>
      </c>
      <c r="D25" s="24">
        <f>77854.27-125.333</f>
        <v>77728.937000000005</v>
      </c>
      <c r="E25" s="35">
        <f>77854.27-125.333</f>
        <v>77728.937000000005</v>
      </c>
      <c r="F25" s="26">
        <f>77854.26-125.333</f>
        <v>77728.926999999996</v>
      </c>
      <c r="G25" s="26">
        <f>SUM(C25:F25)</f>
        <v>301839.88099999999</v>
      </c>
    </row>
    <row r="26" spans="1:8" s="1" customFormat="1">
      <c r="A26" s="27" t="s">
        <v>21</v>
      </c>
      <c r="B26" s="90">
        <v>309522.3</v>
      </c>
      <c r="C26" s="26">
        <f>SUM(C24:C25)</f>
        <v>68653.08</v>
      </c>
      <c r="D26" s="26">
        <f>SUM(D24:D25)</f>
        <v>77728.937000000005</v>
      </c>
      <c r="E26" s="26">
        <f>SUM(E24:E25)</f>
        <v>77728.937000000005</v>
      </c>
      <c r="F26" s="26">
        <f>SUM(F24:F25)</f>
        <v>77728.926999999996</v>
      </c>
      <c r="G26" s="26">
        <f>SUM(C26:F26)</f>
        <v>301839.88099999999</v>
      </c>
    </row>
    <row r="27" spans="1:8" s="1" customFormat="1">
      <c r="A27" s="31" t="s">
        <v>4</v>
      </c>
      <c r="B27" s="91"/>
      <c r="C27" s="40"/>
      <c r="D27" s="24"/>
      <c r="E27" s="38"/>
      <c r="F27" s="39"/>
      <c r="G27" s="39"/>
    </row>
    <row r="28" spans="1:8">
      <c r="B28" s="92"/>
      <c r="C28" s="26">
        <v>1750.72</v>
      </c>
      <c r="D28" s="26">
        <f>-C28+3606.42</f>
        <v>1855.7</v>
      </c>
      <c r="E28" s="35"/>
      <c r="F28" s="26"/>
      <c r="G28" s="26"/>
    </row>
    <row r="29" spans="1:8">
      <c r="A29" s="27" t="s">
        <v>21</v>
      </c>
      <c r="B29" s="90">
        <v>0</v>
      </c>
      <c r="C29" s="26">
        <f>SUM(C27:C28)</f>
        <v>1750.72</v>
      </c>
      <c r="D29" s="26">
        <f t="shared" ref="D29:F29" si="0">SUM(D27:D28)</f>
        <v>1855.7</v>
      </c>
      <c r="E29" s="26">
        <f t="shared" si="0"/>
        <v>0</v>
      </c>
      <c r="F29" s="26">
        <f t="shared" si="0"/>
        <v>0</v>
      </c>
      <c r="G29" s="26">
        <f>SUM(C29:F29)</f>
        <v>3606.42</v>
      </c>
    </row>
    <row r="30" spans="1:8" ht="13.5" thickBot="1">
      <c r="A30" s="27"/>
      <c r="B30" s="90"/>
      <c r="C30" s="26"/>
      <c r="D30" s="26"/>
      <c r="E30" s="26"/>
      <c r="F30" s="26"/>
      <c r="G30" s="26"/>
    </row>
    <row r="31" spans="1:8" ht="16.5" thickBot="1">
      <c r="A31" s="16" t="s">
        <v>22</v>
      </c>
      <c r="B31" s="94">
        <f>SUM(B8:B30)</f>
        <v>1435057.9000000001</v>
      </c>
      <c r="C31" s="41">
        <f>C29+C26+C23+C17+C12</f>
        <v>412960.20999999996</v>
      </c>
      <c r="D31" s="41">
        <f>D29+D26+D23+D17+D12</f>
        <v>334478.87700000004</v>
      </c>
      <c r="E31" s="41">
        <f>E29+E26+E23+E17+E12</f>
        <v>351639.147</v>
      </c>
      <c r="F31" s="41">
        <f>F29+F26+F23+F17+F12</f>
        <v>351640.29700000002</v>
      </c>
      <c r="G31" s="41">
        <f>G29+G26+G23+G17+G12</f>
        <v>1450718.531</v>
      </c>
      <c r="H31" s="26">
        <f>SUM(C31:F31)</f>
        <v>1450718.5310000002</v>
      </c>
    </row>
    <row r="32" spans="1:8" ht="13.5" thickBot="1">
      <c r="A32" s="27"/>
      <c r="B32" s="90"/>
      <c r="C32" s="26"/>
      <c r="D32" s="26"/>
      <c r="E32" s="26"/>
      <c r="F32" s="26"/>
      <c r="G32" s="26"/>
    </row>
    <row r="33" spans="1:8" ht="16.5" thickBot="1">
      <c r="A33" s="16" t="s">
        <v>6</v>
      </c>
      <c r="B33" s="55"/>
      <c r="C33" s="4"/>
      <c r="D33" s="4"/>
      <c r="E33" s="4"/>
      <c r="G33" s="56"/>
    </row>
    <row r="34" spans="1:8" ht="16.5" thickBot="1">
      <c r="A34" s="42"/>
      <c r="B34" s="55"/>
      <c r="C34" s="40"/>
      <c r="D34" s="24"/>
      <c r="E34" s="35"/>
      <c r="F34" s="26"/>
      <c r="G34" s="26"/>
    </row>
    <row r="35" spans="1:8" ht="13.5" thickBot="1">
      <c r="A35" s="36" t="s">
        <v>8</v>
      </c>
      <c r="B35" s="93"/>
      <c r="C35" s="24"/>
      <c r="D35" s="24"/>
      <c r="E35" s="35"/>
      <c r="F35" s="26"/>
      <c r="G35" s="26"/>
    </row>
    <row r="36" spans="1:8">
      <c r="A36" s="37"/>
      <c r="B36" s="93"/>
      <c r="C36" s="24"/>
      <c r="D36" s="35"/>
      <c r="E36" s="43"/>
      <c r="F36" s="26"/>
      <c r="G36" s="26"/>
    </row>
    <row r="37" spans="1:8">
      <c r="B37" s="39"/>
      <c r="C37" s="24"/>
      <c r="D37" s="24"/>
      <c r="E37" s="35"/>
      <c r="F37" s="26"/>
      <c r="G37" s="26">
        <f t="shared" ref="G37:G38" si="1">SUM(C37:F37)</f>
        <v>0</v>
      </c>
    </row>
    <row r="38" spans="1:8">
      <c r="A38" s="27"/>
      <c r="B38" s="38"/>
      <c r="C38" s="44"/>
      <c r="D38" s="24"/>
      <c r="E38" s="35"/>
      <c r="F38" s="26"/>
      <c r="G38" s="26">
        <f t="shared" si="1"/>
        <v>0</v>
      </c>
    </row>
    <row r="39" spans="1:8" ht="13.5" thickBot="1">
      <c r="A39" s="27" t="s">
        <v>21</v>
      </c>
      <c r="B39" s="38"/>
      <c r="C39" s="26">
        <f>SUM(C37:C38)</f>
        <v>0</v>
      </c>
      <c r="D39" s="26">
        <f>SUM(D37:D38)</f>
        <v>0</v>
      </c>
      <c r="E39" s="26">
        <f>SUM(E37:E38)</f>
        <v>0</v>
      </c>
      <c r="F39" s="26">
        <f>SUM(F37:F38)</f>
        <v>0</v>
      </c>
      <c r="G39" s="26">
        <f>SUM(G37:G38)</f>
        <v>0</v>
      </c>
      <c r="H39" s="26">
        <f>SUM(C39:F39)</f>
        <v>0</v>
      </c>
    </row>
    <row r="40" spans="1:8" ht="13.5" thickBot="1">
      <c r="A40" s="36" t="s">
        <v>10</v>
      </c>
      <c r="B40" s="93"/>
      <c r="C40" s="35"/>
      <c r="D40" s="35"/>
      <c r="E40" s="35"/>
      <c r="F40" s="26"/>
      <c r="G40" s="26"/>
    </row>
    <row r="41" spans="1:8">
      <c r="A41" s="37"/>
      <c r="B41" s="93"/>
      <c r="C41" s="35"/>
      <c r="D41" s="35"/>
      <c r="E41" s="35"/>
      <c r="F41" s="26"/>
      <c r="G41" s="26">
        <f>SUM(C41:F41)</f>
        <v>0</v>
      </c>
    </row>
    <row r="42" spans="1:8">
      <c r="A42" s="27"/>
      <c r="B42" s="38"/>
      <c r="C42" s="35"/>
      <c r="D42" s="35"/>
      <c r="E42" s="35"/>
      <c r="F42" s="26"/>
      <c r="G42" s="26">
        <f>SUM(C42:F42)</f>
        <v>0</v>
      </c>
    </row>
    <row r="43" spans="1:8">
      <c r="A43" s="27"/>
      <c r="B43" s="38"/>
      <c r="C43" s="38"/>
      <c r="D43" s="35"/>
      <c r="E43" s="35"/>
      <c r="F43" s="26"/>
      <c r="G43" s="26">
        <f>SUM(C43:F43)</f>
        <v>0</v>
      </c>
    </row>
    <row r="44" spans="1:8" ht="13.5" thickBot="1">
      <c r="A44" s="27" t="s">
        <v>21</v>
      </c>
      <c r="B44" s="38"/>
      <c r="C44" s="26">
        <f>SUM(C41:C43)</f>
        <v>0</v>
      </c>
      <c r="D44" s="26">
        <f>SUM(D41:D43)</f>
        <v>0</v>
      </c>
      <c r="E44" s="26">
        <f>SUM(E41:E43)</f>
        <v>0</v>
      </c>
      <c r="F44" s="26">
        <f>SUM(F41:F43)</f>
        <v>0</v>
      </c>
      <c r="G44" s="26">
        <f>SUM(G41:G43)</f>
        <v>0</v>
      </c>
      <c r="H44" s="26">
        <f>SUM(C44:F44)</f>
        <v>0</v>
      </c>
    </row>
    <row r="45" spans="1:8" ht="13.5" thickBot="1">
      <c r="A45" s="36" t="s">
        <v>9</v>
      </c>
      <c r="B45" s="93"/>
      <c r="C45" s="35"/>
      <c r="D45" s="35"/>
      <c r="E45" s="35"/>
      <c r="F45" s="26"/>
      <c r="G45" s="26"/>
    </row>
    <row r="46" spans="1:8">
      <c r="A46" s="37"/>
      <c r="B46" s="93"/>
      <c r="C46" s="35"/>
      <c r="D46" s="35"/>
      <c r="E46" s="35"/>
      <c r="F46" s="26"/>
      <c r="G46" s="26">
        <f t="shared" ref="G46:G48" si="2">SUM(C46:F46)</f>
        <v>0</v>
      </c>
    </row>
    <row r="47" spans="1:8">
      <c r="A47" s="27"/>
      <c r="B47" s="38"/>
      <c r="C47" s="35"/>
      <c r="D47" s="35"/>
      <c r="E47" s="35"/>
      <c r="F47" s="26"/>
      <c r="G47" s="26">
        <f t="shared" si="2"/>
        <v>0</v>
      </c>
    </row>
    <row r="48" spans="1:8">
      <c r="A48" s="27"/>
      <c r="B48" s="38"/>
      <c r="C48" s="38"/>
      <c r="D48" s="35"/>
      <c r="E48" s="35"/>
      <c r="F48" s="26"/>
      <c r="G48" s="26">
        <f t="shared" si="2"/>
        <v>0</v>
      </c>
    </row>
    <row r="49" spans="1:8" ht="13.5" thickBot="1">
      <c r="A49" s="27" t="s">
        <v>21</v>
      </c>
      <c r="B49" s="38"/>
      <c r="C49" s="26">
        <f>SUM(C46:C48)</f>
        <v>0</v>
      </c>
      <c r="D49" s="26">
        <f>SUM(D46:D48)</f>
        <v>0</v>
      </c>
      <c r="E49" s="26">
        <f>SUM(E46:E48)</f>
        <v>0</v>
      </c>
      <c r="F49" s="26">
        <f>SUM(F46:F48)</f>
        <v>0</v>
      </c>
      <c r="G49" s="26">
        <f>SUM(G46:G48)</f>
        <v>0</v>
      </c>
    </row>
    <row r="50" spans="1:8" ht="13.5" thickBot="1">
      <c r="A50" s="36" t="s">
        <v>11</v>
      </c>
      <c r="B50" s="93"/>
      <c r="C50" s="35"/>
      <c r="D50" s="35"/>
      <c r="E50" s="35"/>
      <c r="F50" s="26"/>
      <c r="G50" s="26"/>
    </row>
    <row r="51" spans="1:8">
      <c r="A51" s="37"/>
      <c r="B51" s="93"/>
      <c r="C51" s="43"/>
      <c r="D51" s="35"/>
      <c r="E51" s="35"/>
      <c r="F51" s="26"/>
      <c r="G51" s="26"/>
    </row>
    <row r="52" spans="1:8">
      <c r="A52" s="37"/>
      <c r="B52" s="93"/>
      <c r="C52" s="43"/>
      <c r="D52" s="35"/>
      <c r="E52" s="35"/>
      <c r="F52" s="26"/>
      <c r="G52" s="26">
        <f>SUM(C52:F52)</f>
        <v>0</v>
      </c>
    </row>
    <row r="53" spans="1:8">
      <c r="B53" s="39"/>
      <c r="C53" s="35"/>
      <c r="D53" s="35"/>
      <c r="E53" s="35"/>
      <c r="F53" s="26"/>
      <c r="G53" s="26">
        <f t="shared" ref="G53" si="3">SUM(C53:F53)</f>
        <v>0</v>
      </c>
    </row>
    <row r="54" spans="1:8" ht="13.5" thickBot="1">
      <c r="A54" s="27" t="s">
        <v>21</v>
      </c>
      <c r="B54" s="38"/>
      <c r="C54" s="26">
        <f>SUM(C52:C53)</f>
        <v>0</v>
      </c>
      <c r="D54" s="26">
        <f>SUM(D52:D53)</f>
        <v>0</v>
      </c>
      <c r="E54" s="26">
        <f>SUM(E52:E53)</f>
        <v>0</v>
      </c>
      <c r="F54" s="26">
        <f>SUM(F52:F53)</f>
        <v>0</v>
      </c>
      <c r="G54" s="26">
        <f>SUM(G52:G53)</f>
        <v>0</v>
      </c>
      <c r="H54" s="26">
        <f>SUM(C54:F54)</f>
        <v>0</v>
      </c>
    </row>
    <row r="55" spans="1:8" ht="13.5" thickBot="1">
      <c r="A55" s="36" t="s">
        <v>12</v>
      </c>
      <c r="B55" s="93"/>
      <c r="C55" s="35"/>
      <c r="D55" s="35"/>
      <c r="E55" s="35"/>
      <c r="F55" s="26"/>
      <c r="G55" s="26"/>
    </row>
    <row r="56" spans="1:8">
      <c r="A56" s="37"/>
      <c r="B56" s="93"/>
      <c r="C56" s="43"/>
      <c r="D56" s="45"/>
      <c r="E56" s="35"/>
      <c r="F56" s="26"/>
      <c r="G56" s="26"/>
    </row>
    <row r="57" spans="1:8">
      <c r="A57" s="37"/>
      <c r="B57" s="93"/>
      <c r="C57" s="43"/>
      <c r="D57" s="45"/>
      <c r="E57" s="35"/>
      <c r="F57" s="26"/>
      <c r="G57" s="26">
        <f>SUM(C57:F57)</f>
        <v>0</v>
      </c>
    </row>
    <row r="58" spans="1:8">
      <c r="A58" s="27" t="s">
        <v>15</v>
      </c>
      <c r="B58" s="38"/>
      <c r="C58" s="44"/>
      <c r="D58" s="45"/>
      <c r="E58" s="35"/>
      <c r="F58" s="26"/>
      <c r="G58" s="26">
        <f t="shared" ref="G58" si="4">SUM(C58:F58)</f>
        <v>0</v>
      </c>
    </row>
    <row r="59" spans="1:8">
      <c r="A59" s="27" t="s">
        <v>21</v>
      </c>
      <c r="B59" s="38"/>
      <c r="C59" s="39">
        <f>SUM(C57:C58)</f>
        <v>0</v>
      </c>
      <c r="D59" s="39">
        <f>SUM(D57:D58)</f>
        <v>0</v>
      </c>
      <c r="E59" s="39">
        <f>SUM(E57:E58)</f>
        <v>0</v>
      </c>
      <c r="F59" s="39">
        <f>SUM(F57:F58)</f>
        <v>0</v>
      </c>
      <c r="G59" s="39">
        <f>SUM(G57:G58)</f>
        <v>0</v>
      </c>
      <c r="H59" s="26">
        <f>SUM(C59:F59)</f>
        <v>0</v>
      </c>
    </row>
    <row r="60" spans="1:8">
      <c r="A60" s="31" t="s">
        <v>13</v>
      </c>
      <c r="B60" s="91"/>
      <c r="C60" s="44"/>
      <c r="D60" s="45"/>
      <c r="E60" s="35"/>
      <c r="F60" s="26"/>
      <c r="G60" s="26"/>
    </row>
    <row r="61" spans="1:8">
      <c r="A61" s="37"/>
      <c r="B61" s="93"/>
      <c r="C61" s="43"/>
      <c r="D61" s="35"/>
      <c r="E61" s="35"/>
      <c r="F61" s="26"/>
      <c r="G61" s="26"/>
    </row>
    <row r="62" spans="1:8">
      <c r="A62" s="27"/>
      <c r="B62" s="38"/>
      <c r="C62" s="43"/>
      <c r="D62" s="35"/>
      <c r="E62" s="35"/>
      <c r="F62" s="26"/>
      <c r="G62" s="26">
        <f>SUM(C62:F62)</f>
        <v>0</v>
      </c>
    </row>
    <row r="63" spans="1:8">
      <c r="A63" s="27"/>
      <c r="B63" s="38"/>
      <c r="C63" s="46"/>
      <c r="D63" s="35"/>
      <c r="E63" s="35"/>
      <c r="F63" s="26"/>
      <c r="G63" s="26">
        <f>SUM(C63:F63)</f>
        <v>0</v>
      </c>
    </row>
    <row r="64" spans="1:8">
      <c r="A64" s="27" t="s">
        <v>21</v>
      </c>
      <c r="B64" s="38"/>
      <c r="C64" s="39">
        <f>SUM(C62:C63)</f>
        <v>0</v>
      </c>
      <c r="D64" s="39">
        <f>SUM(D62:D63)</f>
        <v>0</v>
      </c>
      <c r="E64" s="39">
        <f>SUM(E62:E63)</f>
        <v>0</v>
      </c>
      <c r="F64" s="39">
        <f>SUM(F62:F63)</f>
        <v>0</v>
      </c>
      <c r="G64" s="39">
        <f>SUM(G62:G63)</f>
        <v>0</v>
      </c>
      <c r="H64" s="26">
        <f>SUM(C64:F64)</f>
        <v>0</v>
      </c>
    </row>
    <row r="65" spans="1:8">
      <c r="A65" s="47" t="s">
        <v>14</v>
      </c>
      <c r="B65" s="93"/>
      <c r="C65" s="24"/>
      <c r="D65" s="29"/>
      <c r="E65" s="38"/>
      <c r="F65" s="26"/>
      <c r="G65" s="26"/>
    </row>
    <row r="66" spans="1:8">
      <c r="A66" s="37"/>
      <c r="B66" s="93"/>
      <c r="C66" s="24"/>
      <c r="D66" s="45"/>
      <c r="E66" s="24"/>
      <c r="F66" s="26"/>
      <c r="G66" s="26"/>
    </row>
    <row r="67" spans="1:8" s="23" customFormat="1">
      <c r="B67" s="92"/>
      <c r="C67" s="48"/>
      <c r="D67" s="25"/>
      <c r="E67" s="48"/>
      <c r="F67" s="49"/>
      <c r="G67" s="49">
        <f>SUM(C67:F67)</f>
        <v>0</v>
      </c>
    </row>
    <row r="68" spans="1:8" s="23" customFormat="1">
      <c r="A68" s="28"/>
      <c r="B68" s="90"/>
      <c r="C68" s="34"/>
      <c r="D68" s="25"/>
      <c r="E68" s="50"/>
      <c r="F68" s="49"/>
      <c r="G68" s="49">
        <f t="shared" ref="G68" si="5">SUM(C68:F68)</f>
        <v>0</v>
      </c>
    </row>
    <row r="69" spans="1:8" s="1" customFormat="1">
      <c r="A69" s="27" t="s">
        <v>21</v>
      </c>
      <c r="B69" s="38"/>
      <c r="C69" s="39">
        <f>SUM(C67:C68)</f>
        <v>0</v>
      </c>
      <c r="D69" s="39">
        <f>SUM(D67:D68)</f>
        <v>0</v>
      </c>
      <c r="E69" s="39">
        <f>SUM(E67:E68)</f>
        <v>0</v>
      </c>
      <c r="F69" s="39">
        <f>SUM(F67:F68)</f>
        <v>0</v>
      </c>
      <c r="G69" s="39">
        <f>SUM(G67:G68)</f>
        <v>0</v>
      </c>
      <c r="H69" s="39">
        <f>SUM(C69:F69)</f>
        <v>0</v>
      </c>
    </row>
    <row r="70" spans="1:8" s="1" customFormat="1" ht="13.5" thickBot="1">
      <c r="A70" s="27"/>
      <c r="B70" s="38"/>
      <c r="C70" s="39"/>
      <c r="D70" s="39"/>
      <c r="E70" s="39"/>
      <c r="F70" s="39"/>
      <c r="G70" s="39"/>
      <c r="H70" s="39"/>
    </row>
    <row r="71" spans="1:8" ht="16.5" thickBot="1">
      <c r="A71" s="16" t="s">
        <v>23</v>
      </c>
      <c r="B71" s="95"/>
      <c r="C71" s="34">
        <f>C69+C64+C59+C54+C49+C44+C39</f>
        <v>0</v>
      </c>
      <c r="D71" s="34">
        <f>D69+D64+D59+D54+D49+D44+D39</f>
        <v>0</v>
      </c>
      <c r="E71" s="34">
        <f>E69+E64+E59+E54+E49+E44+E39</f>
        <v>0</v>
      </c>
      <c r="F71" s="34">
        <f>F69+F64+F59+F54+F49+F44+F39</f>
        <v>0</v>
      </c>
      <c r="G71" s="34">
        <f>G69+G64+G59+G54+G49+G44+G39</f>
        <v>0</v>
      </c>
      <c r="H71" s="26"/>
    </row>
    <row r="72" spans="1:8" s="1" customFormat="1">
      <c r="A72" s="27"/>
      <c r="B72" s="38"/>
      <c r="C72" s="39"/>
      <c r="D72" s="39"/>
      <c r="E72" s="39"/>
      <c r="F72" s="39"/>
      <c r="G72" s="39"/>
      <c r="H72" s="39"/>
    </row>
    <row r="73" spans="1:8" ht="18">
      <c r="A73" s="51" t="s">
        <v>112</v>
      </c>
      <c r="B73" s="96">
        <f t="shared" ref="B73:G73" si="6">B71+B31</f>
        <v>1435057.9000000001</v>
      </c>
      <c r="C73" s="52">
        <f t="shared" si="6"/>
        <v>412960.20999999996</v>
      </c>
      <c r="D73" s="52">
        <f t="shared" si="6"/>
        <v>334478.87700000004</v>
      </c>
      <c r="E73" s="52">
        <f t="shared" si="6"/>
        <v>351639.147</v>
      </c>
      <c r="F73" s="52">
        <f t="shared" si="6"/>
        <v>351640.29700000002</v>
      </c>
      <c r="G73" s="53">
        <f t="shared" si="6"/>
        <v>1450718.531</v>
      </c>
    </row>
    <row r="77" spans="1:8">
      <c r="A77" s="27"/>
      <c r="B77" s="27"/>
      <c r="C77" s="21"/>
      <c r="D77" s="2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89"/>
  <sheetViews>
    <sheetView workbookViewId="0">
      <selection activeCell="E6" sqref="E6"/>
    </sheetView>
  </sheetViews>
  <sheetFormatPr defaultRowHeight="12.75"/>
  <cols>
    <col min="1" max="1" width="64.5703125" bestFit="1" customWidth="1"/>
    <col min="2" max="2" width="18.85546875" bestFit="1" customWidth="1"/>
    <col min="3" max="6" width="17.140625" bestFit="1" customWidth="1"/>
    <col min="7" max="7" width="18.85546875" bestFit="1" customWidth="1"/>
    <col min="8" max="8" width="12.28515625" bestFit="1" customWidth="1"/>
  </cols>
  <sheetData>
    <row r="1" spans="1:8">
      <c r="A1" s="98" t="s">
        <v>113</v>
      </c>
      <c r="B1" s="118"/>
      <c r="C1" s="119"/>
      <c r="D1" s="119"/>
      <c r="E1" s="119"/>
      <c r="F1" s="120"/>
      <c r="G1" s="120"/>
      <c r="H1" s="118"/>
    </row>
    <row r="2" spans="1:8">
      <c r="A2" s="98"/>
      <c r="B2" s="118"/>
      <c r="C2" s="119"/>
      <c r="D2" s="119"/>
      <c r="E2" s="119"/>
      <c r="F2" s="120"/>
      <c r="G2" s="120"/>
      <c r="H2" s="118"/>
    </row>
    <row r="3" spans="1:8" ht="19.5" thickBot="1">
      <c r="A3" s="101" t="s">
        <v>114</v>
      </c>
      <c r="B3" s="121"/>
      <c r="C3" s="122"/>
      <c r="D3" s="122"/>
      <c r="E3" s="123"/>
      <c r="F3" s="124"/>
      <c r="G3" s="124"/>
      <c r="H3" s="124"/>
    </row>
    <row r="4" spans="1:8" ht="51.75" thickBot="1">
      <c r="A4" s="102"/>
      <c r="B4" s="125" t="s">
        <v>24</v>
      </c>
      <c r="C4" s="126" t="s">
        <v>366</v>
      </c>
      <c r="D4" s="127" t="s">
        <v>367</v>
      </c>
      <c r="E4" s="128" t="s">
        <v>368</v>
      </c>
      <c r="F4" s="129" t="s">
        <v>369</v>
      </c>
      <c r="G4" s="129" t="s">
        <v>20</v>
      </c>
      <c r="H4" s="130"/>
    </row>
    <row r="5" spans="1:8" ht="13.5" thickBot="1">
      <c r="A5" s="102"/>
      <c r="B5" s="131"/>
      <c r="C5" s="132"/>
      <c r="D5" s="132"/>
      <c r="E5" s="133"/>
      <c r="F5" s="133"/>
      <c r="G5" s="133"/>
      <c r="H5" s="130"/>
    </row>
    <row r="6" spans="1:8" ht="16.5" thickBot="1">
      <c r="A6" s="103" t="s">
        <v>7</v>
      </c>
      <c r="B6" s="134"/>
      <c r="C6" s="135"/>
      <c r="D6" s="135"/>
      <c r="E6" s="136"/>
      <c r="F6" s="130"/>
      <c r="G6" s="130"/>
      <c r="H6" s="130"/>
    </row>
    <row r="7" spans="1:8" ht="16.5" thickBot="1">
      <c r="A7" s="104"/>
      <c r="B7" s="130"/>
      <c r="C7" s="130"/>
      <c r="D7" s="130"/>
      <c r="E7" s="130"/>
      <c r="F7" s="130"/>
      <c r="G7" s="130"/>
      <c r="H7" s="130"/>
    </row>
    <row r="8" spans="1:8" ht="13.5" thickBot="1">
      <c r="A8" s="105" t="s">
        <v>1</v>
      </c>
      <c r="B8" s="137"/>
      <c r="C8" s="138"/>
      <c r="D8" s="138"/>
      <c r="E8" s="119"/>
      <c r="F8" s="139"/>
      <c r="G8" s="139"/>
      <c r="H8" s="130"/>
    </row>
    <row r="9" spans="1:8">
      <c r="A9" s="97"/>
      <c r="B9" s="140"/>
      <c r="C9" s="138"/>
      <c r="D9" s="141"/>
      <c r="E9" s="138"/>
      <c r="F9" s="120"/>
      <c r="G9" s="120"/>
      <c r="H9" s="118"/>
    </row>
    <row r="10" spans="1:8">
      <c r="A10" s="97"/>
      <c r="B10" s="140"/>
      <c r="C10" s="138"/>
      <c r="D10" s="141"/>
      <c r="E10" s="138"/>
      <c r="F10" s="120"/>
      <c r="G10" s="120"/>
      <c r="H10" s="118"/>
    </row>
    <row r="11" spans="1:8" ht="15">
      <c r="A11" s="168" t="s">
        <v>115</v>
      </c>
      <c r="B11" s="157">
        <v>6867817.6800000006</v>
      </c>
      <c r="C11" s="164">
        <v>1567245.82</v>
      </c>
      <c r="D11" s="159">
        <v>1532169.69</v>
      </c>
      <c r="E11" s="164">
        <v>1710362.5307500002</v>
      </c>
      <c r="F11" s="150">
        <v>1898782.6392500002</v>
      </c>
      <c r="G11" s="150">
        <v>6708560.6799999997</v>
      </c>
      <c r="H11" s="118"/>
    </row>
    <row r="12" spans="1:8">
      <c r="A12" s="107" t="s">
        <v>21</v>
      </c>
      <c r="B12" s="142">
        <v>6867817.6800000006</v>
      </c>
      <c r="C12" s="118">
        <v>1567245.82</v>
      </c>
      <c r="D12" s="118">
        <v>1532169.69</v>
      </c>
      <c r="E12" s="118">
        <v>1710362.5307500002</v>
      </c>
      <c r="F12" s="118">
        <v>1898782.6392500002</v>
      </c>
      <c r="G12" s="118">
        <v>6708560.6799999997</v>
      </c>
      <c r="H12" s="118">
        <v>6708560.6799999997</v>
      </c>
    </row>
    <row r="13" spans="1:8">
      <c r="A13" s="107"/>
      <c r="B13" s="142"/>
      <c r="C13" s="120"/>
      <c r="D13" s="120"/>
      <c r="E13" s="120"/>
      <c r="F13" s="120"/>
      <c r="G13" s="120"/>
      <c r="H13" s="118"/>
    </row>
    <row r="14" spans="1:8">
      <c r="A14" s="108" t="s">
        <v>2</v>
      </c>
      <c r="B14" s="137"/>
      <c r="C14" s="138"/>
      <c r="D14" s="141"/>
      <c r="E14" s="138"/>
      <c r="F14" s="120"/>
      <c r="G14" s="120"/>
      <c r="H14" s="118"/>
    </row>
    <row r="15" spans="1:8">
      <c r="A15" s="97"/>
      <c r="B15" s="140"/>
      <c r="C15" s="138"/>
      <c r="D15" s="141"/>
      <c r="E15" s="138"/>
      <c r="F15" s="120"/>
      <c r="G15" s="120"/>
      <c r="H15" s="118"/>
    </row>
    <row r="16" spans="1:8">
      <c r="A16" s="168" t="s">
        <v>116</v>
      </c>
      <c r="B16" s="177">
        <v>92395</v>
      </c>
      <c r="C16" s="138">
        <v>0</v>
      </c>
      <c r="D16" s="141">
        <v>0</v>
      </c>
      <c r="E16" s="138">
        <v>43887.625</v>
      </c>
      <c r="F16" s="120">
        <v>48507.375</v>
      </c>
      <c r="G16" s="120">
        <v>92395</v>
      </c>
      <c r="H16" s="118"/>
    </row>
    <row r="17" spans="1:8">
      <c r="A17" s="168" t="s">
        <v>117</v>
      </c>
      <c r="B17" s="177">
        <v>62499</v>
      </c>
      <c r="C17" s="138">
        <v>21079.23</v>
      </c>
      <c r="D17" s="141">
        <v>18926.84</v>
      </c>
      <c r="E17" s="138">
        <v>10684.141750000001</v>
      </c>
      <c r="F17" s="138">
        <v>11808.788250000003</v>
      </c>
      <c r="G17" s="120">
        <v>62499.000000000007</v>
      </c>
      <c r="H17" s="118"/>
    </row>
    <row r="18" spans="1:8" ht="15">
      <c r="A18" s="168" t="s">
        <v>118</v>
      </c>
      <c r="B18" s="160">
        <v>770294.69</v>
      </c>
      <c r="C18" s="164">
        <v>161409.74</v>
      </c>
      <c r="D18" s="159">
        <v>152098.95000000001</v>
      </c>
      <c r="E18" s="164">
        <v>216973.34999999998</v>
      </c>
      <c r="F18" s="150">
        <v>239812.64999999997</v>
      </c>
      <c r="G18" s="150">
        <v>770294.69</v>
      </c>
      <c r="H18" s="118"/>
    </row>
    <row r="19" spans="1:8">
      <c r="A19" s="107" t="s">
        <v>21</v>
      </c>
      <c r="B19" s="142">
        <v>925188.69</v>
      </c>
      <c r="C19" s="118">
        <v>182488.97</v>
      </c>
      <c r="D19" s="118">
        <v>171025.79</v>
      </c>
      <c r="E19" s="118">
        <v>271545.11674999999</v>
      </c>
      <c r="F19" s="118">
        <v>300128.81324999995</v>
      </c>
      <c r="G19" s="118">
        <v>925188.69</v>
      </c>
      <c r="H19" s="118">
        <v>925188.69</v>
      </c>
    </row>
    <row r="20" spans="1:8">
      <c r="A20" s="99"/>
      <c r="B20" s="144"/>
      <c r="C20" s="120"/>
      <c r="D20" s="120"/>
      <c r="E20" s="120"/>
      <c r="F20" s="120"/>
      <c r="G20" s="120"/>
      <c r="H20" s="118"/>
    </row>
    <row r="21" spans="1:8">
      <c r="A21" s="108" t="s">
        <v>3</v>
      </c>
      <c r="B21" s="137"/>
      <c r="C21" s="138"/>
      <c r="D21" s="141"/>
      <c r="E21" s="138"/>
      <c r="F21" s="120"/>
      <c r="G21" s="120"/>
      <c r="H21" s="118"/>
    </row>
    <row r="22" spans="1:8">
      <c r="A22" s="97"/>
      <c r="B22" s="140"/>
      <c r="C22" s="138"/>
      <c r="D22" s="141"/>
      <c r="E22" s="138"/>
      <c r="F22" s="120"/>
      <c r="G22" s="120"/>
      <c r="H22" s="118"/>
    </row>
    <row r="23" spans="1:8">
      <c r="A23" s="168" t="s">
        <v>119</v>
      </c>
      <c r="B23" s="140">
        <v>0</v>
      </c>
      <c r="C23" s="138">
        <v>15436.83</v>
      </c>
      <c r="D23" s="141">
        <v>13180.27</v>
      </c>
      <c r="E23" s="138"/>
      <c r="F23" s="120"/>
      <c r="G23" s="120">
        <v>28617.1</v>
      </c>
      <c r="H23" s="118"/>
    </row>
    <row r="24" spans="1:8">
      <c r="A24" s="168" t="s">
        <v>120</v>
      </c>
      <c r="B24" s="140">
        <v>0</v>
      </c>
      <c r="C24" s="138">
        <v>3140.02</v>
      </c>
      <c r="D24" s="141">
        <v>5359.57</v>
      </c>
      <c r="E24" s="138"/>
      <c r="F24" s="120"/>
      <c r="G24" s="120">
        <v>8499.59</v>
      </c>
      <c r="H24" s="118"/>
    </row>
    <row r="25" spans="1:8">
      <c r="A25" s="168" t="s">
        <v>121</v>
      </c>
      <c r="B25" s="140">
        <v>0</v>
      </c>
      <c r="C25" s="138">
        <v>10580.48</v>
      </c>
      <c r="D25" s="141">
        <v>2479.23</v>
      </c>
      <c r="E25" s="138"/>
      <c r="F25" s="120"/>
      <c r="G25" s="120">
        <v>13059.71</v>
      </c>
      <c r="H25" s="118"/>
    </row>
    <row r="26" spans="1:8" ht="15">
      <c r="A26" s="168" t="s">
        <v>122</v>
      </c>
      <c r="B26" s="157">
        <v>0</v>
      </c>
      <c r="C26" s="158">
        <v>42646.63</v>
      </c>
      <c r="D26" s="159">
        <v>66433.98</v>
      </c>
      <c r="E26" s="164">
        <v>0</v>
      </c>
      <c r="F26" s="150">
        <v>0</v>
      </c>
      <c r="G26" s="150">
        <v>109080.60999999999</v>
      </c>
      <c r="H26" s="118"/>
    </row>
    <row r="27" spans="1:8">
      <c r="A27" s="107" t="s">
        <v>21</v>
      </c>
      <c r="B27" s="142">
        <v>0</v>
      </c>
      <c r="C27" s="118">
        <v>71803.959999999992</v>
      </c>
      <c r="D27" s="118">
        <v>87453.049999999988</v>
      </c>
      <c r="E27" s="118">
        <v>0</v>
      </c>
      <c r="F27" s="118">
        <v>0</v>
      </c>
      <c r="G27" s="118">
        <v>159257.00999999998</v>
      </c>
      <c r="H27" s="118">
        <v>159257.00999999998</v>
      </c>
    </row>
    <row r="28" spans="1:8" ht="13.5" thickBot="1">
      <c r="A28" s="107"/>
      <c r="B28" s="142"/>
      <c r="C28" s="120"/>
      <c r="D28" s="120"/>
      <c r="E28" s="120"/>
      <c r="F28" s="120"/>
      <c r="G28" s="120"/>
      <c r="H28" s="118"/>
    </row>
    <row r="29" spans="1:8" ht="13.5" thickBot="1">
      <c r="A29" s="109" t="s">
        <v>5</v>
      </c>
      <c r="B29" s="145"/>
      <c r="C29" s="119"/>
      <c r="D29" s="138"/>
      <c r="E29" s="146"/>
      <c r="F29" s="118"/>
      <c r="G29" s="118"/>
      <c r="H29" s="118">
        <v>79628.50499999999</v>
      </c>
    </row>
    <row r="30" spans="1:8">
      <c r="A30" s="100"/>
      <c r="B30" s="140"/>
      <c r="C30" s="118"/>
      <c r="D30" s="143"/>
      <c r="E30" s="146"/>
      <c r="F30" s="118"/>
      <c r="G30" s="120"/>
      <c r="H30" s="118"/>
    </row>
    <row r="31" spans="1:8">
      <c r="A31" s="168" t="s">
        <v>123</v>
      </c>
      <c r="B31" s="140">
        <v>0</v>
      </c>
      <c r="C31" s="120">
        <v>1405.94</v>
      </c>
      <c r="D31" s="138">
        <v>1348.22</v>
      </c>
      <c r="E31" s="146"/>
      <c r="F31" s="118"/>
      <c r="G31" s="120">
        <v>2754.16</v>
      </c>
      <c r="H31" s="118"/>
    </row>
    <row r="32" spans="1:8">
      <c r="A32" s="168" t="s">
        <v>124</v>
      </c>
      <c r="B32" s="140">
        <v>0</v>
      </c>
      <c r="C32" s="120">
        <v>200984.57</v>
      </c>
      <c r="D32" s="138">
        <v>195387.47</v>
      </c>
      <c r="E32" s="146"/>
      <c r="F32" s="118"/>
      <c r="G32" s="120">
        <v>396372.04000000004</v>
      </c>
      <c r="H32" s="118"/>
    </row>
    <row r="33" spans="1:8">
      <c r="A33" s="168" t="s">
        <v>125</v>
      </c>
      <c r="B33" s="140">
        <v>2143077.02</v>
      </c>
      <c r="C33" s="120">
        <v>0</v>
      </c>
      <c r="D33" s="138">
        <v>0</v>
      </c>
      <c r="E33" s="119">
        <v>603905.89899999986</v>
      </c>
      <c r="F33" s="120">
        <v>667474.94099999999</v>
      </c>
      <c r="G33" s="120">
        <v>1271380.8399999999</v>
      </c>
      <c r="H33" s="118"/>
    </row>
    <row r="34" spans="1:8">
      <c r="A34" s="168" t="s">
        <v>126</v>
      </c>
      <c r="B34" s="140">
        <v>0</v>
      </c>
      <c r="C34" s="120">
        <v>103328</v>
      </c>
      <c r="D34" s="138">
        <v>101327.64</v>
      </c>
      <c r="E34" s="146"/>
      <c r="F34" s="118"/>
      <c r="G34" s="120">
        <v>204655.64</v>
      </c>
      <c r="H34" s="118"/>
    </row>
    <row r="35" spans="1:8">
      <c r="A35" s="168" t="s">
        <v>127</v>
      </c>
      <c r="B35" s="140">
        <v>0</v>
      </c>
      <c r="C35" s="120">
        <v>25056.15</v>
      </c>
      <c r="D35" s="138">
        <v>23313.119999999999</v>
      </c>
      <c r="E35" s="146"/>
      <c r="F35" s="118"/>
      <c r="G35" s="120">
        <v>48369.270000000004</v>
      </c>
      <c r="H35" s="118"/>
    </row>
    <row r="36" spans="1:8">
      <c r="A36" s="168" t="s">
        <v>128</v>
      </c>
      <c r="B36" s="140">
        <v>0</v>
      </c>
      <c r="C36" s="120">
        <v>2368.17</v>
      </c>
      <c r="D36" s="138">
        <v>1643.42</v>
      </c>
      <c r="E36" s="146"/>
      <c r="F36" s="118"/>
      <c r="G36" s="120">
        <v>4011.59</v>
      </c>
      <c r="H36" s="118"/>
    </row>
    <row r="37" spans="1:8">
      <c r="A37" s="168" t="s">
        <v>129</v>
      </c>
      <c r="B37" s="140">
        <v>0</v>
      </c>
      <c r="C37" s="120">
        <v>7075.97</v>
      </c>
      <c r="D37" s="138">
        <v>6620.62</v>
      </c>
      <c r="E37" s="146"/>
      <c r="F37" s="118"/>
      <c r="G37" s="120">
        <v>13696.59</v>
      </c>
      <c r="H37" s="118"/>
    </row>
    <row r="38" spans="1:8">
      <c r="A38" s="168" t="s">
        <v>130</v>
      </c>
      <c r="B38" s="140">
        <v>0</v>
      </c>
      <c r="C38" s="120">
        <v>2553.67</v>
      </c>
      <c r="D38" s="138">
        <v>2696.1</v>
      </c>
      <c r="E38" s="146"/>
      <c r="F38" s="118"/>
      <c r="G38" s="120">
        <v>5249.77</v>
      </c>
      <c r="H38" s="118"/>
    </row>
    <row r="39" spans="1:8">
      <c r="A39" s="168" t="s">
        <v>131</v>
      </c>
      <c r="B39" s="140">
        <v>0</v>
      </c>
      <c r="C39" s="120">
        <v>27156.05</v>
      </c>
      <c r="D39" s="138">
        <v>26512.77</v>
      </c>
      <c r="E39" s="146"/>
      <c r="F39" s="118"/>
      <c r="G39" s="120">
        <v>53668.82</v>
      </c>
      <c r="H39" s="118"/>
    </row>
    <row r="40" spans="1:8">
      <c r="A40" s="168" t="s">
        <v>132</v>
      </c>
      <c r="B40" s="140">
        <v>0</v>
      </c>
      <c r="C40" s="120">
        <v>62521.02</v>
      </c>
      <c r="D40" s="138">
        <v>61828.01</v>
      </c>
      <c r="E40" s="146"/>
      <c r="F40" s="118"/>
      <c r="G40" s="120">
        <v>124349.03</v>
      </c>
      <c r="H40" s="118"/>
    </row>
    <row r="41" spans="1:8">
      <c r="A41" s="168" t="s">
        <v>133</v>
      </c>
      <c r="B41" s="140">
        <v>0</v>
      </c>
      <c r="C41" s="120">
        <v>780.31</v>
      </c>
      <c r="D41" s="138">
        <v>988.15</v>
      </c>
      <c r="E41" s="146"/>
      <c r="F41" s="118"/>
      <c r="G41" s="120">
        <v>1768.46</v>
      </c>
      <c r="H41" s="118"/>
    </row>
    <row r="42" spans="1:8" ht="15">
      <c r="A42" s="168" t="s">
        <v>134</v>
      </c>
      <c r="B42" s="160">
        <v>0</v>
      </c>
      <c r="C42" s="150">
        <v>8329.2099999999991</v>
      </c>
      <c r="D42" s="164">
        <v>8471.6</v>
      </c>
      <c r="E42" s="151">
        <v>0</v>
      </c>
      <c r="F42" s="171">
        <v>0</v>
      </c>
      <c r="G42" s="150">
        <v>16800.809999999998</v>
      </c>
      <c r="H42" s="118"/>
    </row>
    <row r="43" spans="1:8">
      <c r="A43" s="107" t="s">
        <v>21</v>
      </c>
      <c r="B43" s="142">
        <v>2143077.02</v>
      </c>
      <c r="C43" s="118">
        <v>441559.06</v>
      </c>
      <c r="D43" s="118">
        <v>430137.12</v>
      </c>
      <c r="E43" s="118">
        <v>603905.89899999986</v>
      </c>
      <c r="F43" s="118">
        <v>667474.94099999999</v>
      </c>
      <c r="G43" s="118">
        <v>2143077.02</v>
      </c>
      <c r="H43" s="118">
        <v>2143077.02</v>
      </c>
    </row>
    <row r="44" spans="1:8">
      <c r="A44" s="107"/>
      <c r="B44" s="142"/>
      <c r="C44" s="120"/>
      <c r="D44" s="120"/>
      <c r="E44" s="120"/>
      <c r="F44" s="120"/>
      <c r="G44" s="120"/>
      <c r="H44" s="173"/>
    </row>
    <row r="45" spans="1:8">
      <c r="A45" s="108" t="s">
        <v>4</v>
      </c>
      <c r="B45" s="137"/>
      <c r="C45" s="147"/>
      <c r="D45" s="138"/>
      <c r="E45" s="146"/>
      <c r="F45" s="118"/>
      <c r="G45" s="118"/>
      <c r="H45" s="118"/>
    </row>
    <row r="46" spans="1:8">
      <c r="A46" s="97"/>
      <c r="B46" s="140"/>
      <c r="C46" s="120"/>
      <c r="D46" s="120"/>
      <c r="E46" s="119"/>
      <c r="F46" s="120"/>
      <c r="G46" s="120"/>
      <c r="H46" s="118"/>
    </row>
    <row r="47" spans="1:8">
      <c r="A47" s="97"/>
      <c r="B47" s="140"/>
      <c r="C47" s="120"/>
      <c r="D47" s="120"/>
      <c r="E47" s="119"/>
      <c r="F47" s="120"/>
      <c r="G47" s="120"/>
      <c r="H47" s="118"/>
    </row>
    <row r="48" spans="1:8" ht="15">
      <c r="A48" s="168" t="s">
        <v>135</v>
      </c>
      <c r="B48" s="160">
        <v>555693.1599999998</v>
      </c>
      <c r="C48" s="150">
        <v>333629.14</v>
      </c>
      <c r="D48" s="150">
        <v>122441.98</v>
      </c>
      <c r="E48" s="151">
        <v>49811.019999999895</v>
      </c>
      <c r="F48" s="150">
        <v>49811.019999999895</v>
      </c>
      <c r="G48" s="150">
        <v>555693.1599999998</v>
      </c>
      <c r="H48" s="118"/>
    </row>
    <row r="49" spans="1:10">
      <c r="A49" s="107" t="s">
        <v>21</v>
      </c>
      <c r="B49" s="142">
        <v>555693.1599999998</v>
      </c>
      <c r="C49" s="118">
        <v>333629.14</v>
      </c>
      <c r="D49" s="118">
        <v>122441.98</v>
      </c>
      <c r="E49" s="118">
        <v>49811.019999999895</v>
      </c>
      <c r="F49" s="118">
        <v>49811.019999999895</v>
      </c>
      <c r="G49" s="118">
        <v>555693.1599999998</v>
      </c>
      <c r="H49" s="118">
        <v>555693.1599999998</v>
      </c>
      <c r="I49" s="98"/>
      <c r="J49" s="98"/>
    </row>
    <row r="50" spans="1:10" ht="13.5" thickBot="1">
      <c r="A50" s="107"/>
      <c r="B50" s="142"/>
      <c r="C50" s="120"/>
      <c r="D50" s="120"/>
      <c r="E50" s="120"/>
      <c r="F50" s="120"/>
      <c r="G50" s="120"/>
      <c r="H50" s="118"/>
      <c r="I50" s="97"/>
      <c r="J50" s="97"/>
    </row>
    <row r="51" spans="1:10" ht="16.5" thickBot="1">
      <c r="A51" s="103" t="s">
        <v>22</v>
      </c>
      <c r="B51" s="167">
        <v>10491776.550000001</v>
      </c>
      <c r="C51" s="166">
        <v>2596726.9500000002</v>
      </c>
      <c r="D51" s="166">
        <v>2343227.63</v>
      </c>
      <c r="E51" s="166">
        <v>2635624.5664999997</v>
      </c>
      <c r="F51" s="166">
        <v>2916197.4134999998</v>
      </c>
      <c r="G51" s="166">
        <v>10491776.559999999</v>
      </c>
      <c r="H51" s="118">
        <v>10491776.559999999</v>
      </c>
      <c r="I51" s="98"/>
      <c r="J51" s="98"/>
    </row>
    <row r="52" spans="1:10" ht="13.5" thickBot="1">
      <c r="A52" s="107"/>
      <c r="B52" s="142"/>
      <c r="C52" s="120"/>
      <c r="D52" s="120"/>
      <c r="E52" s="120"/>
      <c r="F52" s="120"/>
      <c r="G52" s="120"/>
      <c r="H52" s="118"/>
      <c r="I52" s="97"/>
      <c r="J52" s="97"/>
    </row>
    <row r="53" spans="1:10" ht="16.5" thickBot="1">
      <c r="A53" s="103" t="s">
        <v>6</v>
      </c>
      <c r="B53" s="134"/>
      <c r="C53" s="120"/>
      <c r="D53" s="120"/>
      <c r="E53" s="120"/>
      <c r="F53" s="120"/>
      <c r="G53" s="120"/>
      <c r="H53" s="118"/>
      <c r="I53" s="97"/>
      <c r="J53" s="97"/>
    </row>
    <row r="54" spans="1:10" ht="16.5" thickBot="1">
      <c r="A54" s="111"/>
      <c r="B54" s="134"/>
      <c r="C54" s="147"/>
      <c r="D54" s="138"/>
      <c r="E54" s="119"/>
      <c r="F54" s="120"/>
      <c r="G54" s="120"/>
      <c r="H54" s="118"/>
      <c r="I54" s="97"/>
      <c r="J54" s="97"/>
    </row>
    <row r="55" spans="1:10" ht="13.5" thickBot="1">
      <c r="A55" s="109" t="s">
        <v>8</v>
      </c>
      <c r="B55" s="145"/>
      <c r="C55" s="138"/>
      <c r="D55" s="138"/>
      <c r="E55" s="119"/>
      <c r="F55" s="120"/>
      <c r="G55" s="120"/>
      <c r="H55" s="118"/>
      <c r="I55" s="97"/>
      <c r="J55" s="97"/>
    </row>
    <row r="56" spans="1:10">
      <c r="A56" s="97"/>
      <c r="B56" s="120"/>
      <c r="C56" s="138"/>
      <c r="D56" s="138"/>
      <c r="E56" s="119"/>
      <c r="F56" s="120"/>
      <c r="G56" s="120"/>
      <c r="H56" s="118"/>
      <c r="I56" s="97"/>
      <c r="J56" s="97"/>
    </row>
    <row r="57" spans="1:10">
      <c r="A57" s="176" t="s">
        <v>136</v>
      </c>
      <c r="B57" s="120"/>
      <c r="C57" s="156"/>
      <c r="D57" s="156"/>
      <c r="E57" s="119"/>
      <c r="F57" s="120"/>
      <c r="G57" s="120"/>
      <c r="H57" s="118"/>
      <c r="I57" s="97"/>
      <c r="J57" s="97"/>
    </row>
    <row r="58" spans="1:10" ht="15">
      <c r="A58" s="169" t="s">
        <v>137</v>
      </c>
      <c r="B58" s="150">
        <v>40000</v>
      </c>
      <c r="C58" s="174">
        <v>0</v>
      </c>
      <c r="D58" s="174">
        <v>15924.53</v>
      </c>
      <c r="E58" s="151">
        <v>12037.735000000001</v>
      </c>
      <c r="F58" s="150">
        <v>12037.735000000001</v>
      </c>
      <c r="G58" s="150">
        <v>40000</v>
      </c>
      <c r="H58" s="118"/>
      <c r="I58" s="97"/>
      <c r="J58" s="97"/>
    </row>
    <row r="59" spans="1:10">
      <c r="A59" s="168"/>
      <c r="B59" s="120">
        <v>40000</v>
      </c>
      <c r="C59" s="140">
        <v>0</v>
      </c>
      <c r="D59" s="140">
        <v>15924.53</v>
      </c>
      <c r="E59" s="120">
        <v>12037.735000000001</v>
      </c>
      <c r="F59" s="120">
        <v>12037.735000000001</v>
      </c>
      <c r="G59" s="120">
        <v>40000</v>
      </c>
      <c r="H59" s="118"/>
      <c r="I59" s="97"/>
      <c r="J59" s="97"/>
    </row>
    <row r="60" spans="1:10">
      <c r="A60" s="176" t="s">
        <v>138</v>
      </c>
      <c r="B60" s="120"/>
      <c r="C60" s="156"/>
      <c r="D60" s="156"/>
      <c r="E60" s="119"/>
      <c r="F60" s="120"/>
      <c r="G60" s="120"/>
      <c r="H60" s="118"/>
      <c r="I60" s="97"/>
      <c r="J60" s="97"/>
    </row>
    <row r="61" spans="1:10">
      <c r="A61" s="169" t="s">
        <v>139</v>
      </c>
      <c r="B61" s="120">
        <v>75000</v>
      </c>
      <c r="C61" s="156">
        <v>1009.46</v>
      </c>
      <c r="D61" s="156">
        <v>17126.060000000001</v>
      </c>
      <c r="E61" s="119">
        <v>28432.239999999998</v>
      </c>
      <c r="F61" s="120">
        <v>28432.239999999998</v>
      </c>
      <c r="G61" s="120">
        <v>75000</v>
      </c>
      <c r="H61" s="118"/>
      <c r="I61" s="97"/>
      <c r="J61" s="114"/>
    </row>
    <row r="62" spans="1:10">
      <c r="A62" s="169" t="s">
        <v>140</v>
      </c>
      <c r="B62" s="120">
        <v>25000</v>
      </c>
      <c r="C62" s="156">
        <v>0</v>
      </c>
      <c r="D62" s="156">
        <v>0</v>
      </c>
      <c r="E62" s="119">
        <v>12500</v>
      </c>
      <c r="F62" s="120">
        <v>12500</v>
      </c>
      <c r="G62" s="120">
        <v>25000</v>
      </c>
      <c r="H62" s="118"/>
      <c r="I62" s="97"/>
      <c r="J62" s="114"/>
    </row>
    <row r="63" spans="1:10">
      <c r="A63" s="169" t="s">
        <v>141</v>
      </c>
      <c r="B63" s="140">
        <v>20000</v>
      </c>
      <c r="C63" s="156">
        <v>0</v>
      </c>
      <c r="D63" s="156">
        <v>0</v>
      </c>
      <c r="E63" s="119">
        <v>10000</v>
      </c>
      <c r="F63" s="120">
        <v>10000</v>
      </c>
      <c r="G63" s="120">
        <v>20000</v>
      </c>
      <c r="H63" s="118"/>
      <c r="I63" s="97"/>
      <c r="J63" s="114"/>
    </row>
    <row r="64" spans="1:10">
      <c r="A64" s="169" t="s">
        <v>142</v>
      </c>
      <c r="B64" s="140">
        <v>250000</v>
      </c>
      <c r="C64" s="156">
        <v>35290.99</v>
      </c>
      <c r="D64" s="156">
        <v>34684.85</v>
      </c>
      <c r="E64" s="119">
        <v>90012.08</v>
      </c>
      <c r="F64" s="120">
        <v>90012.08</v>
      </c>
      <c r="G64" s="120">
        <v>250000</v>
      </c>
      <c r="H64" s="118"/>
      <c r="I64" s="97"/>
      <c r="J64" s="114"/>
    </row>
    <row r="65" spans="1:10">
      <c r="A65" s="169" t="s">
        <v>143</v>
      </c>
      <c r="B65" s="120">
        <v>0</v>
      </c>
      <c r="C65" s="156">
        <v>0</v>
      </c>
      <c r="D65" s="156">
        <v>0</v>
      </c>
      <c r="E65" s="119">
        <v>0</v>
      </c>
      <c r="F65" s="120">
        <v>0</v>
      </c>
      <c r="G65" s="120">
        <v>0</v>
      </c>
      <c r="H65" s="118"/>
      <c r="I65" s="97"/>
      <c r="J65" s="114"/>
    </row>
    <row r="66" spans="1:10">
      <c r="A66" s="169" t="s">
        <v>144</v>
      </c>
      <c r="B66" s="120">
        <v>100000</v>
      </c>
      <c r="C66" s="156">
        <v>9168.9500000000007</v>
      </c>
      <c r="D66" s="156">
        <v>35405.980000000003</v>
      </c>
      <c r="E66" s="119">
        <v>27712.535</v>
      </c>
      <c r="F66" s="120">
        <v>27712.535</v>
      </c>
      <c r="G66" s="120">
        <v>100000.00000000001</v>
      </c>
      <c r="H66" s="118"/>
      <c r="I66" s="97"/>
      <c r="J66" s="114"/>
    </row>
    <row r="67" spans="1:10">
      <c r="A67" s="169" t="s">
        <v>145</v>
      </c>
      <c r="B67" s="120">
        <v>100000</v>
      </c>
      <c r="C67" s="156">
        <v>25190.9</v>
      </c>
      <c r="D67" s="156">
        <v>40511.379999999997</v>
      </c>
      <c r="E67" s="119">
        <v>17148.860000000004</v>
      </c>
      <c r="F67" s="120">
        <v>17148.860000000004</v>
      </c>
      <c r="G67" s="120">
        <v>100000</v>
      </c>
      <c r="H67" s="118"/>
      <c r="I67" s="97"/>
      <c r="J67" s="114"/>
    </row>
    <row r="68" spans="1:10">
      <c r="A68" s="169" t="s">
        <v>146</v>
      </c>
      <c r="B68" s="120">
        <v>60000</v>
      </c>
      <c r="C68" s="156">
        <v>1972.2</v>
      </c>
      <c r="D68" s="156">
        <v>10466.27</v>
      </c>
      <c r="E68" s="119">
        <v>23780.764999999999</v>
      </c>
      <c r="F68" s="120">
        <v>23780.764999999999</v>
      </c>
      <c r="G68" s="120">
        <v>60000</v>
      </c>
      <c r="H68" s="118"/>
      <c r="I68" s="97"/>
      <c r="J68" s="114"/>
    </row>
    <row r="69" spans="1:10">
      <c r="A69" s="169" t="s">
        <v>147</v>
      </c>
      <c r="B69" s="120">
        <v>25000</v>
      </c>
      <c r="C69" s="156">
        <v>1807.49</v>
      </c>
      <c r="D69" s="156">
        <v>5013.87</v>
      </c>
      <c r="E69" s="119">
        <v>9089.32</v>
      </c>
      <c r="F69" s="120">
        <v>9089.32</v>
      </c>
      <c r="G69" s="120">
        <v>25000</v>
      </c>
      <c r="H69" s="118"/>
      <c r="I69" s="97"/>
      <c r="J69" s="114"/>
    </row>
    <row r="70" spans="1:10">
      <c r="A70" s="169" t="s">
        <v>148</v>
      </c>
      <c r="B70" s="140">
        <v>100000</v>
      </c>
      <c r="C70" s="156">
        <v>31361.5</v>
      </c>
      <c r="D70" s="156">
        <v>17160.919999999998</v>
      </c>
      <c r="E70" s="119">
        <v>25738.79</v>
      </c>
      <c r="F70" s="120">
        <v>25738.79</v>
      </c>
      <c r="G70" s="120">
        <v>100000</v>
      </c>
      <c r="H70" s="118"/>
      <c r="I70" s="97"/>
      <c r="J70" s="114"/>
    </row>
    <row r="71" spans="1:10">
      <c r="A71" s="169" t="s">
        <v>149</v>
      </c>
      <c r="B71" s="120">
        <v>40000</v>
      </c>
      <c r="C71" s="156">
        <v>7234.87</v>
      </c>
      <c r="D71" s="156">
        <v>32268.55</v>
      </c>
      <c r="E71" s="119">
        <v>248.29000000000087</v>
      </c>
      <c r="F71" s="120">
        <v>248.29000000000087</v>
      </c>
      <c r="G71" s="120">
        <v>40000</v>
      </c>
      <c r="H71" s="118"/>
      <c r="I71" s="97"/>
      <c r="J71" s="114"/>
    </row>
    <row r="72" spans="1:10">
      <c r="A72" s="169" t="s">
        <v>150</v>
      </c>
      <c r="B72" s="120">
        <v>0</v>
      </c>
      <c r="C72" s="156">
        <v>0</v>
      </c>
      <c r="D72" s="156">
        <v>0</v>
      </c>
      <c r="E72" s="119">
        <v>0</v>
      </c>
      <c r="F72" s="120">
        <v>0</v>
      </c>
      <c r="G72" s="120">
        <v>0</v>
      </c>
      <c r="H72" s="118"/>
      <c r="I72" s="97"/>
      <c r="J72" s="114"/>
    </row>
    <row r="73" spans="1:10">
      <c r="A73" s="169" t="s">
        <v>151</v>
      </c>
      <c r="B73" s="120">
        <v>100000</v>
      </c>
      <c r="C73" s="156">
        <v>2606.87</v>
      </c>
      <c r="D73" s="156">
        <v>69188.7</v>
      </c>
      <c r="E73" s="119">
        <v>14102.215000000004</v>
      </c>
      <c r="F73" s="120">
        <v>14102.215000000004</v>
      </c>
      <c r="G73" s="120">
        <v>100000</v>
      </c>
      <c r="H73" s="118"/>
      <c r="I73" s="97"/>
      <c r="J73" s="114"/>
    </row>
    <row r="74" spans="1:10">
      <c r="A74" s="169" t="s">
        <v>152</v>
      </c>
      <c r="B74" s="120">
        <v>85000</v>
      </c>
      <c r="C74" s="156">
        <v>14550.39</v>
      </c>
      <c r="D74" s="156">
        <v>40757.06</v>
      </c>
      <c r="E74" s="119">
        <v>14846.275000000001</v>
      </c>
      <c r="F74" s="120">
        <v>14846.275000000001</v>
      </c>
      <c r="G74" s="120">
        <v>85000</v>
      </c>
      <c r="H74" s="118"/>
      <c r="I74" s="97"/>
      <c r="J74" s="114"/>
    </row>
    <row r="75" spans="1:10">
      <c r="A75" s="169" t="s">
        <v>153</v>
      </c>
      <c r="B75" s="120">
        <v>200000</v>
      </c>
      <c r="C75" s="156">
        <v>65177.4</v>
      </c>
      <c r="D75" s="156">
        <v>77060.149999999994</v>
      </c>
      <c r="E75" s="119">
        <v>28881.225000000006</v>
      </c>
      <c r="F75" s="120">
        <v>28881.225000000006</v>
      </c>
      <c r="G75" s="120">
        <v>200000</v>
      </c>
      <c r="H75" s="118"/>
      <c r="I75" s="97"/>
      <c r="J75" s="114"/>
    </row>
    <row r="76" spans="1:10">
      <c r="A76" s="169" t="s">
        <v>154</v>
      </c>
      <c r="B76" s="140">
        <v>250000</v>
      </c>
      <c r="C76" s="156">
        <v>88495.96</v>
      </c>
      <c r="D76" s="156">
        <v>147884.42000000001</v>
      </c>
      <c r="E76" s="119">
        <v>6809.8099999999831</v>
      </c>
      <c r="F76" s="120">
        <v>6809.8099999999831</v>
      </c>
      <c r="G76" s="120">
        <v>250000</v>
      </c>
      <c r="H76" s="118"/>
      <c r="I76" s="97"/>
      <c r="J76" s="114"/>
    </row>
    <row r="77" spans="1:10">
      <c r="A77" s="169" t="s">
        <v>155</v>
      </c>
      <c r="B77" s="119">
        <v>170000</v>
      </c>
      <c r="C77" s="178">
        <v>14946.04</v>
      </c>
      <c r="D77" s="144">
        <v>103532.63</v>
      </c>
      <c r="E77" s="119">
        <v>25760.664999999994</v>
      </c>
      <c r="F77" s="120">
        <v>25760.664999999994</v>
      </c>
      <c r="G77" s="120">
        <v>170000</v>
      </c>
      <c r="H77" s="118"/>
      <c r="I77" s="97"/>
      <c r="J77" s="97"/>
    </row>
    <row r="78" spans="1:10">
      <c r="A78" s="169" t="s">
        <v>156</v>
      </c>
      <c r="B78" s="120">
        <v>70000</v>
      </c>
      <c r="C78" s="156">
        <v>18456.84</v>
      </c>
      <c r="D78" s="156">
        <v>38076.959999999999</v>
      </c>
      <c r="E78" s="119">
        <v>6733.1000000000022</v>
      </c>
      <c r="F78" s="120">
        <v>6733.1000000000022</v>
      </c>
      <c r="G78" s="120">
        <v>70000.000000000015</v>
      </c>
      <c r="H78" s="118"/>
      <c r="I78" s="97"/>
      <c r="J78" s="114"/>
    </row>
    <row r="79" spans="1:10">
      <c r="A79" s="169" t="s">
        <v>157</v>
      </c>
      <c r="B79" s="120">
        <v>75000</v>
      </c>
      <c r="C79" s="156">
        <v>18520.509999999998</v>
      </c>
      <c r="D79" s="156">
        <v>7490.91</v>
      </c>
      <c r="E79" s="119">
        <v>24494.29</v>
      </c>
      <c r="F79" s="120">
        <v>24494.29</v>
      </c>
      <c r="G79" s="120">
        <v>75000</v>
      </c>
      <c r="H79" s="118"/>
      <c r="I79" s="97"/>
      <c r="J79" s="114"/>
    </row>
    <row r="80" spans="1:10">
      <c r="A80" s="169" t="s">
        <v>158</v>
      </c>
      <c r="B80" s="120">
        <v>300000</v>
      </c>
      <c r="C80" s="156">
        <v>34081.019999999997</v>
      </c>
      <c r="D80" s="156">
        <v>146605.97</v>
      </c>
      <c r="E80" s="119">
        <v>59656.50499999999</v>
      </c>
      <c r="F80" s="120">
        <v>59656.50499999999</v>
      </c>
      <c r="G80" s="120">
        <v>300000</v>
      </c>
      <c r="H80" s="118"/>
      <c r="I80" s="97"/>
      <c r="J80" s="114"/>
    </row>
    <row r="81" spans="1:12">
      <c r="A81" s="169" t="s">
        <v>159</v>
      </c>
      <c r="B81" s="120">
        <v>40000</v>
      </c>
      <c r="C81" s="156">
        <v>6913.76</v>
      </c>
      <c r="D81" s="156">
        <v>7705.85</v>
      </c>
      <c r="E81" s="119">
        <v>12690.195</v>
      </c>
      <c r="F81" s="120">
        <v>12690.195</v>
      </c>
      <c r="G81" s="120">
        <v>40000</v>
      </c>
      <c r="H81" s="118"/>
      <c r="I81" s="97"/>
      <c r="J81" s="114"/>
      <c r="K81" s="97"/>
      <c r="L81" s="97"/>
    </row>
    <row r="82" spans="1:12">
      <c r="A82" s="169" t="s">
        <v>160</v>
      </c>
      <c r="B82" s="120">
        <v>50000</v>
      </c>
      <c r="C82" s="156">
        <v>5010</v>
      </c>
      <c r="D82" s="156">
        <v>10103</v>
      </c>
      <c r="E82" s="119">
        <v>17443.5</v>
      </c>
      <c r="F82" s="120">
        <v>17443.5</v>
      </c>
      <c r="G82" s="120">
        <v>50000</v>
      </c>
      <c r="H82" s="118"/>
      <c r="I82" s="97"/>
      <c r="J82" s="114"/>
      <c r="K82" s="97"/>
      <c r="L82" s="97"/>
    </row>
    <row r="83" spans="1:12">
      <c r="A83" s="169" t="s">
        <v>161</v>
      </c>
      <c r="B83" s="120">
        <v>20000</v>
      </c>
      <c r="C83" s="156">
        <v>2911.07</v>
      </c>
      <c r="D83" s="156">
        <v>5015.1899999999996</v>
      </c>
      <c r="E83" s="119">
        <v>6036.8700000000008</v>
      </c>
      <c r="F83" s="120">
        <v>6036.8700000000008</v>
      </c>
      <c r="G83" s="120">
        <v>20000</v>
      </c>
      <c r="H83" s="118"/>
      <c r="I83" s="97"/>
      <c r="J83" s="114"/>
      <c r="K83" s="97"/>
      <c r="L83" s="97"/>
    </row>
    <row r="84" spans="1:12">
      <c r="A84" s="169" t="s">
        <v>162</v>
      </c>
      <c r="B84" s="120">
        <v>87000</v>
      </c>
      <c r="C84" s="156">
        <v>8380.39</v>
      </c>
      <c r="D84" s="156">
        <v>23517.25</v>
      </c>
      <c r="E84" s="119">
        <v>27551.18</v>
      </c>
      <c r="F84" s="120">
        <v>27551.18</v>
      </c>
      <c r="G84" s="120">
        <v>87000</v>
      </c>
      <c r="H84" s="118"/>
      <c r="I84" s="97"/>
      <c r="J84" s="114"/>
      <c r="K84" s="97"/>
      <c r="L84" s="97"/>
    </row>
    <row r="85" spans="1:12" ht="15">
      <c r="A85" s="169" t="s">
        <v>163</v>
      </c>
      <c r="B85" s="150">
        <v>163000</v>
      </c>
      <c r="C85" s="174">
        <v>20982.7</v>
      </c>
      <c r="D85" s="174">
        <v>19357.16</v>
      </c>
      <c r="E85" s="151">
        <v>61330.069999999992</v>
      </c>
      <c r="F85" s="150">
        <v>61330.069999999992</v>
      </c>
      <c r="G85" s="150">
        <v>163000</v>
      </c>
      <c r="H85" s="118"/>
      <c r="I85" s="97"/>
      <c r="J85" s="114"/>
      <c r="K85" s="97"/>
      <c r="L85" s="97"/>
    </row>
    <row r="86" spans="1:12">
      <c r="A86" s="168"/>
      <c r="B86" s="120">
        <v>2405000</v>
      </c>
      <c r="C86" s="140">
        <v>414069.31000000006</v>
      </c>
      <c r="D86" s="140">
        <v>888933.13</v>
      </c>
      <c r="E86" s="120">
        <v>550998.78</v>
      </c>
      <c r="F86" s="120">
        <v>550998.78</v>
      </c>
      <c r="G86" s="120">
        <v>2405000</v>
      </c>
      <c r="H86" s="118"/>
      <c r="I86" s="120"/>
      <c r="J86" s="97"/>
      <c r="K86" s="97"/>
      <c r="L86" s="114"/>
    </row>
    <row r="87" spans="1:12">
      <c r="A87" s="176" t="s">
        <v>164</v>
      </c>
      <c r="B87" s="120"/>
      <c r="C87" s="156"/>
      <c r="D87" s="156"/>
      <c r="E87" s="119"/>
      <c r="F87" s="120"/>
      <c r="G87" s="120"/>
      <c r="H87" s="118"/>
      <c r="I87" s="97"/>
      <c r="J87" s="97"/>
      <c r="K87" s="97"/>
      <c r="L87" s="97"/>
    </row>
    <row r="88" spans="1:12">
      <c r="A88" s="169" t="s">
        <v>165</v>
      </c>
      <c r="B88" s="120">
        <v>110000</v>
      </c>
      <c r="C88" s="156">
        <v>15335.63</v>
      </c>
      <c r="D88" s="156">
        <v>28712.37</v>
      </c>
      <c r="E88" s="119">
        <v>32976</v>
      </c>
      <c r="F88" s="120">
        <v>32976</v>
      </c>
      <c r="G88" s="120">
        <v>110000</v>
      </c>
      <c r="H88" s="118"/>
      <c r="I88" s="97"/>
      <c r="J88" s="97"/>
      <c r="K88" s="97"/>
      <c r="L88" s="97"/>
    </row>
    <row r="89" spans="1:12">
      <c r="A89" s="169" t="s">
        <v>166</v>
      </c>
      <c r="B89" s="120">
        <v>15000</v>
      </c>
      <c r="C89" s="156">
        <v>120</v>
      </c>
      <c r="D89" s="156">
        <v>0</v>
      </c>
      <c r="E89" s="119">
        <v>7440</v>
      </c>
      <c r="F89" s="120">
        <v>7440</v>
      </c>
      <c r="G89" s="120">
        <v>15000</v>
      </c>
      <c r="H89" s="118"/>
      <c r="I89" s="97"/>
      <c r="J89" s="97"/>
      <c r="K89" s="97"/>
      <c r="L89" s="97"/>
    </row>
    <row r="90" spans="1:12" ht="15">
      <c r="A90" s="169" t="s">
        <v>167</v>
      </c>
      <c r="B90" s="150">
        <v>0</v>
      </c>
      <c r="C90" s="174">
        <v>0</v>
      </c>
      <c r="D90" s="174">
        <v>-36309.79</v>
      </c>
      <c r="E90" s="151">
        <v>18154.895</v>
      </c>
      <c r="F90" s="150">
        <v>18154.895</v>
      </c>
      <c r="G90" s="150">
        <v>0</v>
      </c>
      <c r="H90" s="118"/>
      <c r="I90" s="97"/>
      <c r="J90" s="97"/>
      <c r="K90" s="97"/>
      <c r="L90" s="97"/>
    </row>
    <row r="91" spans="1:12">
      <c r="A91" s="168"/>
      <c r="B91" s="120">
        <v>125000</v>
      </c>
      <c r="C91" s="140">
        <v>15455.63</v>
      </c>
      <c r="D91" s="140">
        <v>-7597.4200000000019</v>
      </c>
      <c r="E91" s="120">
        <v>58570.895000000004</v>
      </c>
      <c r="F91" s="120">
        <v>58570.895000000004</v>
      </c>
      <c r="G91" s="120">
        <v>125000</v>
      </c>
      <c r="H91" s="118"/>
      <c r="I91" s="97"/>
      <c r="J91" s="97"/>
      <c r="K91" s="97"/>
      <c r="L91" s="97"/>
    </row>
    <row r="92" spans="1:12">
      <c r="A92" s="168"/>
      <c r="B92" s="120"/>
      <c r="C92" s="140"/>
      <c r="D92" s="140"/>
      <c r="E92" s="120"/>
      <c r="F92" s="120"/>
      <c r="G92" s="120"/>
      <c r="H92" s="118"/>
      <c r="I92" s="97"/>
      <c r="J92" s="97"/>
      <c r="K92" s="97"/>
      <c r="L92" s="97"/>
    </row>
    <row r="93" spans="1:12">
      <c r="A93" s="176" t="s">
        <v>168</v>
      </c>
      <c r="B93" s="120"/>
      <c r="C93" s="156"/>
      <c r="D93" s="156"/>
      <c r="E93" s="119"/>
      <c r="F93" s="120"/>
      <c r="G93" s="120"/>
      <c r="H93" s="118"/>
      <c r="I93" s="97"/>
      <c r="J93" s="97"/>
      <c r="K93" s="97"/>
      <c r="L93" s="97"/>
    </row>
    <row r="94" spans="1:12" ht="15">
      <c r="A94" s="169" t="s">
        <v>169</v>
      </c>
      <c r="B94" s="150">
        <v>300000</v>
      </c>
      <c r="C94" s="174">
        <v>39219.32</v>
      </c>
      <c r="D94" s="174">
        <v>216876.11</v>
      </c>
      <c r="E94" s="151">
        <v>21952.285000000003</v>
      </c>
      <c r="F94" s="150">
        <v>21952.285000000003</v>
      </c>
      <c r="G94" s="150">
        <v>300000</v>
      </c>
      <c r="H94" s="118"/>
      <c r="I94" s="97"/>
      <c r="J94" s="97"/>
      <c r="K94" s="97"/>
      <c r="L94" s="97"/>
    </row>
    <row r="95" spans="1:12">
      <c r="A95" s="168"/>
      <c r="B95" s="120">
        <v>300000</v>
      </c>
      <c r="C95" s="140">
        <v>39219.32</v>
      </c>
      <c r="D95" s="140">
        <v>216876.11</v>
      </c>
      <c r="E95" s="120">
        <v>21952.285000000003</v>
      </c>
      <c r="F95" s="120">
        <v>21952.285000000003</v>
      </c>
      <c r="G95" s="120">
        <v>300000</v>
      </c>
      <c r="H95" s="118"/>
      <c r="I95" s="97"/>
      <c r="J95" s="97"/>
      <c r="K95" s="97"/>
      <c r="L95" s="97"/>
    </row>
    <row r="96" spans="1:12">
      <c r="A96" s="168"/>
      <c r="B96" s="120"/>
      <c r="C96" s="140"/>
      <c r="D96" s="140"/>
      <c r="E96" s="120"/>
      <c r="F96" s="120"/>
      <c r="G96" s="120"/>
      <c r="H96" s="118"/>
      <c r="I96" s="97"/>
      <c r="J96" s="97"/>
      <c r="K96" s="97"/>
      <c r="L96" s="97"/>
    </row>
    <row r="97" spans="1:8">
      <c r="A97" s="176" t="s">
        <v>170</v>
      </c>
      <c r="B97" s="120"/>
      <c r="C97" s="156"/>
      <c r="D97" s="156"/>
      <c r="E97" s="119"/>
      <c r="F97" s="120"/>
      <c r="G97" s="120"/>
      <c r="H97" s="118"/>
    </row>
    <row r="98" spans="1:8">
      <c r="A98" s="169" t="s">
        <v>171</v>
      </c>
      <c r="B98" s="120">
        <v>61000</v>
      </c>
      <c r="C98" s="156">
        <v>0</v>
      </c>
      <c r="D98" s="156">
        <v>61000</v>
      </c>
      <c r="E98" s="119">
        <v>0</v>
      </c>
      <c r="F98" s="120">
        <v>0</v>
      </c>
      <c r="G98" s="120">
        <v>61000</v>
      </c>
      <c r="H98" s="118"/>
    </row>
    <row r="99" spans="1:8">
      <c r="A99" s="169" t="s">
        <v>172</v>
      </c>
      <c r="B99" s="120">
        <v>1800</v>
      </c>
      <c r="C99" s="156">
        <v>1600</v>
      </c>
      <c r="D99" s="156">
        <v>200</v>
      </c>
      <c r="E99" s="119">
        <v>0</v>
      </c>
      <c r="F99" s="120">
        <v>0</v>
      </c>
      <c r="G99" s="120">
        <v>1800</v>
      </c>
      <c r="H99" s="118"/>
    </row>
    <row r="100" spans="1:8">
      <c r="A100" s="169" t="s">
        <v>173</v>
      </c>
      <c r="B100" s="120">
        <v>5590</v>
      </c>
      <c r="C100" s="156">
        <v>5590</v>
      </c>
      <c r="D100" s="156">
        <v>0</v>
      </c>
      <c r="E100" s="119">
        <v>0</v>
      </c>
      <c r="F100" s="120">
        <v>0</v>
      </c>
      <c r="G100" s="120">
        <v>5590</v>
      </c>
      <c r="H100" s="118"/>
    </row>
    <row r="101" spans="1:8">
      <c r="A101" s="169" t="s">
        <v>174</v>
      </c>
      <c r="B101" s="120">
        <v>30000</v>
      </c>
      <c r="C101" s="156">
        <v>6988.01</v>
      </c>
      <c r="D101" s="156">
        <v>3312.22</v>
      </c>
      <c r="E101" s="119">
        <v>9849.8849999999984</v>
      </c>
      <c r="F101" s="120">
        <v>9849.8849999999984</v>
      </c>
      <c r="G101" s="120">
        <v>29999.999999999996</v>
      </c>
      <c r="H101" s="118"/>
    </row>
    <row r="102" spans="1:8">
      <c r="A102" s="169" t="s">
        <v>175</v>
      </c>
      <c r="B102" s="120">
        <v>1000</v>
      </c>
      <c r="C102" s="156">
        <v>0</v>
      </c>
      <c r="D102" s="156">
        <v>432.45</v>
      </c>
      <c r="E102" s="119">
        <v>283.77499999999998</v>
      </c>
      <c r="F102" s="120">
        <v>283.77499999999998</v>
      </c>
      <c r="G102" s="120">
        <v>999.99999999999989</v>
      </c>
      <c r="H102" s="118"/>
    </row>
    <row r="103" spans="1:8" ht="15">
      <c r="A103" s="169" t="s">
        <v>176</v>
      </c>
      <c r="B103" s="150">
        <v>40000</v>
      </c>
      <c r="C103" s="174">
        <v>3463.6</v>
      </c>
      <c r="D103" s="174">
        <v>21584.080000000002</v>
      </c>
      <c r="E103" s="151">
        <v>7476.16</v>
      </c>
      <c r="F103" s="150">
        <v>7476.16</v>
      </c>
      <c r="G103" s="150">
        <v>40000</v>
      </c>
      <c r="H103" s="118"/>
    </row>
    <row r="104" spans="1:8">
      <c r="A104" s="168"/>
      <c r="B104" s="120">
        <v>139390</v>
      </c>
      <c r="C104" s="120">
        <v>17641.61</v>
      </c>
      <c r="D104" s="120">
        <v>86528.75</v>
      </c>
      <c r="E104" s="120">
        <v>17609.82</v>
      </c>
      <c r="F104" s="120">
        <v>17609.82</v>
      </c>
      <c r="G104" s="120">
        <v>139390</v>
      </c>
      <c r="H104" s="118"/>
    </row>
    <row r="105" spans="1:8">
      <c r="A105" s="168"/>
      <c r="B105" s="120"/>
      <c r="C105" s="120"/>
      <c r="D105" s="120"/>
      <c r="E105" s="120"/>
      <c r="F105" s="120"/>
      <c r="G105" s="120"/>
      <c r="H105" s="118"/>
    </row>
    <row r="106" spans="1:8">
      <c r="A106" s="107" t="s">
        <v>21</v>
      </c>
      <c r="B106" s="146">
        <v>3009390</v>
      </c>
      <c r="C106" s="146">
        <v>486385.87000000005</v>
      </c>
      <c r="D106" s="146">
        <v>1200665.1000000001</v>
      </c>
      <c r="E106" s="146">
        <v>661169.51500000001</v>
      </c>
      <c r="F106" s="146">
        <v>661169.51500000001</v>
      </c>
      <c r="G106" s="146">
        <v>3009390</v>
      </c>
      <c r="H106" s="118">
        <v>3009390.0000000005</v>
      </c>
    </row>
    <row r="107" spans="1:8" ht="13.5" thickBot="1">
      <c r="A107" s="107"/>
      <c r="B107" s="146"/>
      <c r="C107" s="120"/>
      <c r="D107" s="120"/>
      <c r="E107" s="120"/>
      <c r="F107" s="120"/>
      <c r="G107" s="120"/>
      <c r="H107" s="118"/>
    </row>
    <row r="108" spans="1:8" ht="13.5" thickBot="1">
      <c r="A108" s="109" t="s">
        <v>10</v>
      </c>
      <c r="B108" s="145"/>
      <c r="C108" s="119"/>
      <c r="D108" s="119"/>
      <c r="E108" s="119"/>
      <c r="F108" s="120"/>
      <c r="G108" s="120"/>
      <c r="H108" s="118"/>
    </row>
    <row r="109" spans="1:8">
      <c r="A109" s="107"/>
      <c r="B109" s="146"/>
      <c r="C109" s="119"/>
      <c r="D109" s="119"/>
      <c r="E109" s="119"/>
      <c r="F109" s="120"/>
      <c r="G109" s="120"/>
      <c r="H109" s="118"/>
    </row>
    <row r="110" spans="1:8" ht="15">
      <c r="A110" s="176" t="s">
        <v>177</v>
      </c>
      <c r="B110" s="151"/>
      <c r="C110" s="151"/>
      <c r="D110" s="151"/>
      <c r="E110" s="151"/>
      <c r="F110" s="150"/>
      <c r="G110" s="150"/>
      <c r="H110" s="118"/>
    </row>
    <row r="111" spans="1:8" ht="15">
      <c r="A111" s="169" t="s">
        <v>178</v>
      </c>
      <c r="B111" s="151">
        <v>15000</v>
      </c>
      <c r="C111" s="151">
        <v>0</v>
      </c>
      <c r="D111" s="151">
        <v>9632</v>
      </c>
      <c r="E111" s="151">
        <v>2684</v>
      </c>
      <c r="F111" s="150">
        <v>2684</v>
      </c>
      <c r="G111" s="150">
        <v>15000</v>
      </c>
      <c r="H111" s="118"/>
    </row>
    <row r="112" spans="1:8">
      <c r="A112" s="169"/>
      <c r="B112" s="119">
        <v>15000</v>
      </c>
      <c r="C112" s="119">
        <v>0</v>
      </c>
      <c r="D112" s="119">
        <v>9632</v>
      </c>
      <c r="E112" s="119">
        <v>2684</v>
      </c>
      <c r="F112" s="119">
        <v>2684</v>
      </c>
      <c r="G112" s="119">
        <v>15000</v>
      </c>
      <c r="H112" s="118"/>
    </row>
    <row r="113" spans="1:8" ht="15">
      <c r="A113" s="169"/>
      <c r="B113" s="151"/>
      <c r="C113" s="151"/>
      <c r="D113" s="151"/>
      <c r="E113" s="151"/>
      <c r="F113" s="150"/>
      <c r="G113" s="150"/>
      <c r="H113" s="118"/>
    </row>
    <row r="114" spans="1:8">
      <c r="A114" s="107" t="s">
        <v>21</v>
      </c>
      <c r="B114" s="118">
        <v>15000</v>
      </c>
      <c r="C114" s="118">
        <v>0</v>
      </c>
      <c r="D114" s="118">
        <v>9632</v>
      </c>
      <c r="E114" s="118">
        <v>2684</v>
      </c>
      <c r="F114" s="118">
        <v>2684</v>
      </c>
      <c r="G114" s="118">
        <v>15000</v>
      </c>
      <c r="H114" s="118">
        <v>15000</v>
      </c>
    </row>
    <row r="115" spans="1:8" ht="13.5" thickBot="1">
      <c r="A115" s="107"/>
      <c r="B115" s="146"/>
      <c r="C115" s="120"/>
      <c r="D115" s="120"/>
      <c r="E115" s="120"/>
      <c r="F115" s="120"/>
      <c r="G115" s="120"/>
      <c r="H115" s="118"/>
    </row>
    <row r="116" spans="1:8" ht="13.5" thickBot="1">
      <c r="A116" s="109" t="s">
        <v>9</v>
      </c>
      <c r="B116" s="145"/>
      <c r="C116" s="119"/>
      <c r="D116" s="119"/>
      <c r="E116" s="119"/>
      <c r="F116" s="120"/>
      <c r="G116" s="120"/>
      <c r="H116" s="118"/>
    </row>
    <row r="117" spans="1:8">
      <c r="A117" s="107"/>
      <c r="B117" s="146"/>
      <c r="C117" s="119"/>
      <c r="D117" s="119"/>
      <c r="E117" s="119"/>
      <c r="F117" s="120"/>
      <c r="G117" s="120"/>
      <c r="H117" s="118"/>
    </row>
    <row r="118" spans="1:8" ht="15">
      <c r="A118" s="168" t="s">
        <v>179</v>
      </c>
      <c r="B118" s="151">
        <v>0</v>
      </c>
      <c r="C118" s="155">
        <v>0</v>
      </c>
      <c r="D118" s="151">
        <v>0</v>
      </c>
      <c r="E118" s="151">
        <v>0</v>
      </c>
      <c r="F118" s="150">
        <v>0</v>
      </c>
      <c r="G118" s="150">
        <v>0</v>
      </c>
      <c r="H118" s="118"/>
    </row>
    <row r="119" spans="1:8">
      <c r="A119" s="107" t="s">
        <v>21</v>
      </c>
      <c r="B119" s="146">
        <v>0</v>
      </c>
      <c r="C119" s="120">
        <v>0</v>
      </c>
      <c r="D119" s="120">
        <v>0</v>
      </c>
      <c r="E119" s="120">
        <v>0</v>
      </c>
      <c r="F119" s="120">
        <v>0</v>
      </c>
      <c r="G119" s="120">
        <v>0</v>
      </c>
      <c r="H119" s="118">
        <v>0</v>
      </c>
    </row>
    <row r="120" spans="1:8" ht="13.5" thickBot="1">
      <c r="A120" s="107"/>
      <c r="B120" s="146"/>
      <c r="C120" s="120"/>
      <c r="D120" s="120"/>
      <c r="E120" s="120"/>
      <c r="F120" s="120"/>
      <c r="G120" s="120"/>
      <c r="H120" s="118"/>
    </row>
    <row r="121" spans="1:8" ht="13.5" thickBot="1">
      <c r="A121" s="109" t="s">
        <v>11</v>
      </c>
      <c r="B121" s="145"/>
      <c r="C121" s="119"/>
      <c r="D121" s="119"/>
      <c r="E121" s="119"/>
      <c r="F121" s="120"/>
      <c r="G121" s="120"/>
      <c r="H121" s="118"/>
    </row>
    <row r="122" spans="1:8">
      <c r="A122" s="110"/>
      <c r="B122" s="145"/>
      <c r="C122" s="119"/>
      <c r="D122" s="119"/>
      <c r="E122" s="119"/>
      <c r="F122" s="120"/>
      <c r="G122" s="120"/>
      <c r="H122" s="118"/>
    </row>
    <row r="123" spans="1:8">
      <c r="A123" s="176" t="s">
        <v>180</v>
      </c>
      <c r="B123" s="145"/>
      <c r="C123" s="148"/>
      <c r="D123" s="119"/>
      <c r="E123" s="119"/>
      <c r="F123" s="120"/>
      <c r="G123" s="120"/>
      <c r="H123" s="118"/>
    </row>
    <row r="124" spans="1:8">
      <c r="A124" s="110"/>
      <c r="B124" s="145"/>
      <c r="C124" s="148"/>
      <c r="D124" s="119"/>
      <c r="E124" s="119"/>
      <c r="F124" s="120"/>
      <c r="G124" s="120"/>
      <c r="H124" s="118"/>
    </row>
    <row r="125" spans="1:8" ht="15">
      <c r="A125" s="169" t="s">
        <v>181</v>
      </c>
      <c r="B125" s="151">
        <v>1000</v>
      </c>
      <c r="C125" s="155">
        <v>0</v>
      </c>
      <c r="D125" s="151">
        <v>654</v>
      </c>
      <c r="E125" s="151">
        <v>173</v>
      </c>
      <c r="F125" s="150">
        <v>173</v>
      </c>
      <c r="G125" s="150">
        <v>1000</v>
      </c>
      <c r="H125" s="118"/>
    </row>
    <row r="126" spans="1:8">
      <c r="A126" s="168"/>
      <c r="B126" s="119">
        <v>1000</v>
      </c>
      <c r="C126" s="119">
        <v>0</v>
      </c>
      <c r="D126" s="119">
        <v>654</v>
      </c>
      <c r="E126" s="119">
        <v>173</v>
      </c>
      <c r="F126" s="119">
        <v>173</v>
      </c>
      <c r="G126" s="119">
        <v>1000</v>
      </c>
      <c r="H126" s="118"/>
    </row>
    <row r="127" spans="1:8">
      <c r="A127" s="110"/>
      <c r="B127" s="145"/>
      <c r="C127" s="148"/>
      <c r="D127" s="119"/>
      <c r="E127" s="119"/>
      <c r="F127" s="120"/>
      <c r="G127" s="120"/>
      <c r="H127" s="118"/>
    </row>
    <row r="128" spans="1:8">
      <c r="A128" s="176" t="s">
        <v>182</v>
      </c>
      <c r="B128" s="145"/>
      <c r="C128" s="148"/>
      <c r="D128" s="119"/>
      <c r="E128" s="119"/>
      <c r="F128" s="120"/>
      <c r="G128" s="120"/>
      <c r="H128" s="118"/>
    </row>
    <row r="129" spans="1:8">
      <c r="A129" s="110"/>
      <c r="B129" s="145"/>
      <c r="C129" s="148"/>
      <c r="D129" s="119"/>
      <c r="E129" s="119"/>
      <c r="F129" s="120"/>
      <c r="G129" s="120"/>
      <c r="H129" s="118"/>
    </row>
    <row r="130" spans="1:8" ht="15">
      <c r="A130" s="169" t="s">
        <v>181</v>
      </c>
      <c r="B130" s="151">
        <v>9000</v>
      </c>
      <c r="C130" s="155">
        <v>913.86</v>
      </c>
      <c r="D130" s="151">
        <v>0</v>
      </c>
      <c r="E130" s="151">
        <v>4043.07</v>
      </c>
      <c r="F130" s="150">
        <v>4043.07</v>
      </c>
      <c r="G130" s="150">
        <v>9000</v>
      </c>
      <c r="H130" s="118"/>
    </row>
    <row r="131" spans="1:8">
      <c r="A131" s="168"/>
      <c r="B131" s="119">
        <v>9000</v>
      </c>
      <c r="C131" s="119">
        <v>913.86</v>
      </c>
      <c r="D131" s="119">
        <v>0</v>
      </c>
      <c r="E131" s="119">
        <v>4043.07</v>
      </c>
      <c r="F131" s="119">
        <v>4043.07</v>
      </c>
      <c r="G131" s="119">
        <v>9000</v>
      </c>
      <c r="H131" s="118"/>
    </row>
    <row r="132" spans="1:8">
      <c r="A132" s="110"/>
      <c r="B132" s="145"/>
      <c r="C132" s="148"/>
      <c r="D132" s="119"/>
      <c r="E132" s="119"/>
      <c r="F132" s="120"/>
      <c r="G132" s="120"/>
      <c r="H132" s="118"/>
    </row>
    <row r="133" spans="1:8">
      <c r="A133" s="176" t="s">
        <v>183</v>
      </c>
      <c r="B133" s="119"/>
      <c r="C133" s="148"/>
      <c r="D133" s="119"/>
      <c r="E133" s="119"/>
      <c r="F133" s="120"/>
      <c r="G133" s="120"/>
      <c r="H133" s="118"/>
    </row>
    <row r="134" spans="1:8">
      <c r="A134" s="168"/>
      <c r="B134" s="119"/>
      <c r="C134" s="148"/>
      <c r="D134" s="119"/>
      <c r="E134" s="119"/>
      <c r="F134" s="120"/>
      <c r="G134" s="120"/>
      <c r="H134" s="118"/>
    </row>
    <row r="135" spans="1:8">
      <c r="A135" s="169" t="s">
        <v>184</v>
      </c>
      <c r="B135" s="119">
        <v>10000</v>
      </c>
      <c r="C135" s="178">
        <v>0</v>
      </c>
      <c r="D135" s="144">
        <v>3193.7</v>
      </c>
      <c r="E135" s="119">
        <v>3403.15</v>
      </c>
      <c r="F135" s="120">
        <v>3403.15</v>
      </c>
      <c r="G135" s="120">
        <v>10000</v>
      </c>
      <c r="H135" s="118"/>
    </row>
    <row r="136" spans="1:8">
      <c r="A136" s="169" t="s">
        <v>185</v>
      </c>
      <c r="B136" s="119">
        <v>250000</v>
      </c>
      <c r="C136" s="178">
        <v>33949.58</v>
      </c>
      <c r="D136" s="144">
        <v>178747.25</v>
      </c>
      <c r="E136" s="119">
        <v>18651.584999999992</v>
      </c>
      <c r="F136" s="120">
        <v>18651.584999999992</v>
      </c>
      <c r="G136" s="120">
        <v>250000</v>
      </c>
      <c r="H136" s="118"/>
    </row>
    <row r="137" spans="1:8">
      <c r="A137" s="169" t="s">
        <v>186</v>
      </c>
      <c r="B137" s="119">
        <v>25000</v>
      </c>
      <c r="C137" s="178">
        <v>0</v>
      </c>
      <c r="D137" s="144">
        <v>0</v>
      </c>
      <c r="E137" s="119">
        <v>12500</v>
      </c>
      <c r="F137" s="120">
        <v>12500</v>
      </c>
      <c r="G137" s="120">
        <v>25000</v>
      </c>
      <c r="H137" s="118"/>
    </row>
    <row r="138" spans="1:8">
      <c r="A138" s="169" t="s">
        <v>187</v>
      </c>
      <c r="B138" s="119">
        <v>175000</v>
      </c>
      <c r="C138" s="178">
        <v>69760.69</v>
      </c>
      <c r="D138" s="144">
        <v>50671.08</v>
      </c>
      <c r="E138" s="119">
        <v>27284.114999999998</v>
      </c>
      <c r="F138" s="120">
        <v>27284.114999999998</v>
      </c>
      <c r="G138" s="120">
        <v>175000</v>
      </c>
      <c r="H138" s="118"/>
    </row>
    <row r="139" spans="1:8">
      <c r="A139" s="169" t="s">
        <v>188</v>
      </c>
      <c r="B139" s="119">
        <v>50000</v>
      </c>
      <c r="C139" s="178">
        <v>0</v>
      </c>
      <c r="D139" s="144">
        <v>13500.08</v>
      </c>
      <c r="E139" s="119">
        <v>18249.96</v>
      </c>
      <c r="F139" s="120">
        <v>18249.96</v>
      </c>
      <c r="G139" s="120">
        <v>50000</v>
      </c>
      <c r="H139" s="118"/>
    </row>
    <row r="140" spans="1:8">
      <c r="A140" s="169" t="s">
        <v>189</v>
      </c>
      <c r="B140" s="119">
        <v>50000</v>
      </c>
      <c r="C140" s="178">
        <v>0</v>
      </c>
      <c r="D140" s="144">
        <v>10180.31</v>
      </c>
      <c r="E140" s="119">
        <v>19909.845000000001</v>
      </c>
      <c r="F140" s="120">
        <v>19909.845000000001</v>
      </c>
      <c r="G140" s="120">
        <v>50000</v>
      </c>
      <c r="H140" s="118"/>
    </row>
    <row r="141" spans="1:8">
      <c r="A141" s="169" t="s">
        <v>190</v>
      </c>
      <c r="B141" s="119">
        <v>160000</v>
      </c>
      <c r="C141" s="178">
        <v>35717.129999999997</v>
      </c>
      <c r="D141" s="144">
        <v>17464.62</v>
      </c>
      <c r="E141" s="119">
        <v>53409.125</v>
      </c>
      <c r="F141" s="120">
        <v>53409.125</v>
      </c>
      <c r="G141" s="120">
        <v>160000</v>
      </c>
      <c r="H141" s="118"/>
    </row>
    <row r="142" spans="1:8">
      <c r="A142" s="169" t="s">
        <v>191</v>
      </c>
      <c r="B142" s="119">
        <v>25000</v>
      </c>
      <c r="C142" s="178">
        <v>0</v>
      </c>
      <c r="D142" s="144">
        <v>23017.18</v>
      </c>
      <c r="E142" s="119">
        <v>991.40999999999985</v>
      </c>
      <c r="F142" s="120">
        <v>991.40999999999985</v>
      </c>
      <c r="G142" s="120">
        <v>25000</v>
      </c>
      <c r="H142" s="118"/>
    </row>
    <row r="143" spans="1:8">
      <c r="A143" s="169" t="s">
        <v>192</v>
      </c>
      <c r="B143" s="119">
        <v>50000</v>
      </c>
      <c r="C143" s="178">
        <v>4826.91</v>
      </c>
      <c r="D143" s="144">
        <v>8476.2999999999993</v>
      </c>
      <c r="E143" s="119">
        <v>18348.394999999997</v>
      </c>
      <c r="F143" s="120">
        <v>18348.394999999997</v>
      </c>
      <c r="G143" s="120">
        <v>49999.999999999993</v>
      </c>
      <c r="H143" s="118"/>
    </row>
    <row r="144" spans="1:8">
      <c r="A144" s="169" t="s">
        <v>193</v>
      </c>
      <c r="B144" s="119">
        <v>25000</v>
      </c>
      <c r="C144" s="178">
        <v>0</v>
      </c>
      <c r="D144" s="144">
        <v>1302.5999999999999</v>
      </c>
      <c r="E144" s="119">
        <v>11848.7</v>
      </c>
      <c r="F144" s="120">
        <v>11848.7</v>
      </c>
      <c r="G144" s="120">
        <v>25000</v>
      </c>
      <c r="H144" s="118"/>
    </row>
    <row r="145" spans="1:8">
      <c r="A145" s="169" t="s">
        <v>194</v>
      </c>
      <c r="B145" s="119">
        <v>1500</v>
      </c>
      <c r="C145" s="178">
        <v>0</v>
      </c>
      <c r="D145" s="144">
        <v>0</v>
      </c>
      <c r="E145" s="119">
        <v>750</v>
      </c>
      <c r="F145" s="120">
        <v>750</v>
      </c>
      <c r="G145" s="120">
        <v>1500</v>
      </c>
      <c r="H145" s="118"/>
    </row>
    <row r="146" spans="1:8">
      <c r="A146" s="169" t="s">
        <v>195</v>
      </c>
      <c r="B146" s="119">
        <v>4500</v>
      </c>
      <c r="C146" s="178">
        <v>0</v>
      </c>
      <c r="D146" s="144">
        <v>0</v>
      </c>
      <c r="E146" s="119">
        <v>2250</v>
      </c>
      <c r="F146" s="120">
        <v>2250</v>
      </c>
      <c r="G146" s="120">
        <v>4500</v>
      </c>
      <c r="H146" s="118"/>
    </row>
    <row r="147" spans="1:8">
      <c r="A147" s="169" t="s">
        <v>196</v>
      </c>
      <c r="B147" s="119">
        <v>50000</v>
      </c>
      <c r="C147" s="178">
        <v>9714.11</v>
      </c>
      <c r="D147" s="144">
        <v>16336.2</v>
      </c>
      <c r="E147" s="119">
        <v>11974.844999999999</v>
      </c>
      <c r="F147" s="120">
        <v>11974.844999999999</v>
      </c>
      <c r="G147" s="120">
        <v>50000</v>
      </c>
      <c r="H147" s="118"/>
    </row>
    <row r="148" spans="1:8">
      <c r="A148" s="169" t="s">
        <v>197</v>
      </c>
      <c r="B148" s="119">
        <v>20000</v>
      </c>
      <c r="C148" s="178">
        <v>0</v>
      </c>
      <c r="D148" s="144">
        <v>12936.58</v>
      </c>
      <c r="E148" s="119">
        <v>3531.71</v>
      </c>
      <c r="F148" s="120">
        <v>3531.71</v>
      </c>
      <c r="G148" s="120">
        <v>20000</v>
      </c>
      <c r="H148" s="118"/>
    </row>
    <row r="149" spans="1:8">
      <c r="A149" s="169" t="s">
        <v>198</v>
      </c>
      <c r="B149" s="119">
        <v>25000</v>
      </c>
      <c r="C149" s="178">
        <v>2714.31</v>
      </c>
      <c r="D149" s="144">
        <v>16289.73</v>
      </c>
      <c r="E149" s="119">
        <v>2997.9799999999996</v>
      </c>
      <c r="F149" s="120">
        <v>2997.9799999999996</v>
      </c>
      <c r="G149" s="120">
        <v>25000</v>
      </c>
      <c r="H149" s="118"/>
    </row>
    <row r="150" spans="1:8">
      <c r="A150" s="169" t="s">
        <v>199</v>
      </c>
      <c r="B150" s="119">
        <v>20000</v>
      </c>
      <c r="C150" s="178">
        <v>0</v>
      </c>
      <c r="D150" s="144">
        <v>0</v>
      </c>
      <c r="E150" s="119">
        <v>10000</v>
      </c>
      <c r="F150" s="120">
        <v>10000</v>
      </c>
      <c r="G150" s="120">
        <v>20000</v>
      </c>
      <c r="H150" s="118"/>
    </row>
    <row r="151" spans="1:8">
      <c r="A151" s="169" t="s">
        <v>200</v>
      </c>
      <c r="B151" s="119">
        <v>8000</v>
      </c>
      <c r="C151" s="178">
        <v>0</v>
      </c>
      <c r="D151" s="144">
        <v>0</v>
      </c>
      <c r="E151" s="119">
        <v>4000</v>
      </c>
      <c r="F151" s="120">
        <v>4000</v>
      </c>
      <c r="G151" s="120">
        <v>8000</v>
      </c>
      <c r="H151" s="118"/>
    </row>
    <row r="152" spans="1:8">
      <c r="A152" s="169" t="s">
        <v>201</v>
      </c>
      <c r="B152" s="119">
        <v>90000</v>
      </c>
      <c r="C152" s="178">
        <v>7613.01</v>
      </c>
      <c r="D152" s="144">
        <v>8052.37</v>
      </c>
      <c r="E152" s="119">
        <v>37167.310000000005</v>
      </c>
      <c r="F152" s="120">
        <v>37167.310000000005</v>
      </c>
      <c r="G152" s="120">
        <v>90000</v>
      </c>
      <c r="H152" s="118"/>
    </row>
    <row r="153" spans="1:8">
      <c r="A153" s="169" t="s">
        <v>202</v>
      </c>
      <c r="B153" s="119">
        <v>50000</v>
      </c>
      <c r="C153" s="178">
        <v>5345.91</v>
      </c>
      <c r="D153" s="144">
        <v>12844.51</v>
      </c>
      <c r="E153" s="119">
        <v>15904.789999999997</v>
      </c>
      <c r="F153" s="120">
        <v>15904.789999999997</v>
      </c>
      <c r="G153" s="120">
        <v>49999.999999999985</v>
      </c>
      <c r="H153" s="118"/>
    </row>
    <row r="154" spans="1:8">
      <c r="A154" s="169" t="s">
        <v>203</v>
      </c>
      <c r="B154" s="119">
        <v>50000</v>
      </c>
      <c r="C154" s="178">
        <v>0</v>
      </c>
      <c r="D154" s="144">
        <v>25750</v>
      </c>
      <c r="E154" s="119">
        <v>12125</v>
      </c>
      <c r="F154" s="120">
        <v>12125</v>
      </c>
      <c r="G154" s="120">
        <v>50000</v>
      </c>
      <c r="H154" s="118"/>
    </row>
    <row r="155" spans="1:8">
      <c r="A155" s="169" t="s">
        <v>204</v>
      </c>
      <c r="B155" s="119">
        <v>50000</v>
      </c>
      <c r="C155" s="178">
        <v>1118.31</v>
      </c>
      <c r="D155" s="144">
        <v>8656.73</v>
      </c>
      <c r="E155" s="119">
        <v>20112.480000000003</v>
      </c>
      <c r="F155" s="120">
        <v>20112.480000000003</v>
      </c>
      <c r="G155" s="120">
        <v>50000.000000000007</v>
      </c>
      <c r="H155" s="118"/>
    </row>
    <row r="156" spans="1:8">
      <c r="A156" s="169" t="s">
        <v>205</v>
      </c>
      <c r="B156" s="119">
        <v>90000</v>
      </c>
      <c r="C156" s="178">
        <v>20027.689999999999</v>
      </c>
      <c r="D156" s="144">
        <v>26149.99</v>
      </c>
      <c r="E156" s="119">
        <v>21911.159999999996</v>
      </c>
      <c r="F156" s="120">
        <v>21911.159999999996</v>
      </c>
      <c r="G156" s="120">
        <v>90000</v>
      </c>
      <c r="H156" s="118"/>
    </row>
    <row r="157" spans="1:8">
      <c r="A157" s="169" t="s">
        <v>206</v>
      </c>
      <c r="B157" s="119">
        <v>125000</v>
      </c>
      <c r="C157" s="178">
        <v>5337.75</v>
      </c>
      <c r="D157" s="144">
        <v>29594.400000000001</v>
      </c>
      <c r="E157" s="119">
        <v>45033.925000000003</v>
      </c>
      <c r="F157" s="120">
        <v>45033.925000000003</v>
      </c>
      <c r="G157" s="120">
        <v>125000.00000000001</v>
      </c>
      <c r="H157" s="118"/>
    </row>
    <row r="158" spans="1:8">
      <c r="A158" s="169" t="s">
        <v>207</v>
      </c>
      <c r="B158" s="119">
        <v>20000</v>
      </c>
      <c r="C158" s="178">
        <v>2845.1</v>
      </c>
      <c r="D158" s="144">
        <v>11486.33</v>
      </c>
      <c r="E158" s="119">
        <v>2834.2850000000008</v>
      </c>
      <c r="F158" s="120">
        <v>2834.2850000000008</v>
      </c>
      <c r="G158" s="120">
        <v>20000</v>
      </c>
      <c r="H158" s="118"/>
    </row>
    <row r="159" spans="1:8">
      <c r="A159" s="169" t="s">
        <v>208</v>
      </c>
      <c r="B159" s="119">
        <v>20000</v>
      </c>
      <c r="C159" s="178">
        <v>0</v>
      </c>
      <c r="D159" s="144">
        <v>4386.3</v>
      </c>
      <c r="E159" s="119">
        <v>7806.85</v>
      </c>
      <c r="F159" s="120">
        <v>7806.85</v>
      </c>
      <c r="G159" s="120">
        <v>20000</v>
      </c>
      <c r="H159" s="118"/>
    </row>
    <row r="160" spans="1:8">
      <c r="A160" s="169" t="s">
        <v>209</v>
      </c>
      <c r="B160" s="119">
        <v>150000</v>
      </c>
      <c r="C160" s="178">
        <v>5799.74</v>
      </c>
      <c r="D160" s="144">
        <v>35360.57</v>
      </c>
      <c r="E160" s="119">
        <v>54419.845000000001</v>
      </c>
      <c r="F160" s="120">
        <v>54419.845000000001</v>
      </c>
      <c r="G160" s="120">
        <v>150000</v>
      </c>
      <c r="H160" s="118"/>
    </row>
    <row r="161" spans="1:8">
      <c r="A161" s="169" t="s">
        <v>210</v>
      </c>
      <c r="B161" s="119">
        <v>20000</v>
      </c>
      <c r="C161" s="178">
        <v>1102.04</v>
      </c>
      <c r="D161" s="144">
        <v>8021.15</v>
      </c>
      <c r="E161" s="119">
        <v>5438.4049999999997</v>
      </c>
      <c r="F161" s="120">
        <v>5438.4049999999997</v>
      </c>
      <c r="G161" s="120">
        <v>19999.999999999996</v>
      </c>
      <c r="H161" s="118"/>
    </row>
    <row r="162" spans="1:8">
      <c r="A162" s="169" t="s">
        <v>211</v>
      </c>
      <c r="B162" s="119">
        <v>11000</v>
      </c>
      <c r="C162" s="178">
        <v>0</v>
      </c>
      <c r="D162" s="144">
        <v>8100</v>
      </c>
      <c r="E162" s="119">
        <v>1450</v>
      </c>
      <c r="F162" s="120">
        <v>1450</v>
      </c>
      <c r="G162" s="120">
        <v>11000</v>
      </c>
      <c r="H162" s="118"/>
    </row>
    <row r="163" spans="1:8">
      <c r="A163" s="169" t="s">
        <v>212</v>
      </c>
      <c r="B163" s="119">
        <v>50000</v>
      </c>
      <c r="C163" s="178">
        <v>0</v>
      </c>
      <c r="D163" s="144">
        <v>0</v>
      </c>
      <c r="E163" s="119">
        <v>25000</v>
      </c>
      <c r="F163" s="120">
        <v>25000</v>
      </c>
      <c r="G163" s="120">
        <v>50000</v>
      </c>
      <c r="H163" s="118"/>
    </row>
    <row r="164" spans="1:8">
      <c r="A164" s="169" t="s">
        <v>213</v>
      </c>
      <c r="B164" s="119">
        <v>50000</v>
      </c>
      <c r="C164" s="178">
        <v>0</v>
      </c>
      <c r="D164" s="144">
        <v>7619</v>
      </c>
      <c r="E164" s="119">
        <v>21190.5</v>
      </c>
      <c r="F164" s="120">
        <v>21190.5</v>
      </c>
      <c r="G164" s="120">
        <v>50000</v>
      </c>
      <c r="H164" s="118"/>
    </row>
    <row r="165" spans="1:8">
      <c r="A165" s="169" t="s">
        <v>214</v>
      </c>
      <c r="B165" s="119">
        <v>80000</v>
      </c>
      <c r="C165" s="178">
        <v>15233.81</v>
      </c>
      <c r="D165" s="144">
        <v>52813.58</v>
      </c>
      <c r="E165" s="119">
        <v>5976.3050000000003</v>
      </c>
      <c r="F165" s="120">
        <v>5976.3050000000003</v>
      </c>
      <c r="G165" s="120">
        <v>80000</v>
      </c>
      <c r="H165" s="118"/>
    </row>
    <row r="166" spans="1:8">
      <c r="A166" s="169" t="s">
        <v>215</v>
      </c>
      <c r="B166" s="119">
        <v>30000</v>
      </c>
      <c r="C166" s="178">
        <v>1315.16</v>
      </c>
      <c r="D166" s="144">
        <v>2046.23</v>
      </c>
      <c r="E166" s="119">
        <v>13319.305</v>
      </c>
      <c r="F166" s="120">
        <v>13319.305</v>
      </c>
      <c r="G166" s="120">
        <v>30000</v>
      </c>
      <c r="H166" s="118"/>
    </row>
    <row r="167" spans="1:8">
      <c r="A167" s="169" t="s">
        <v>216</v>
      </c>
      <c r="B167" s="119">
        <v>175000</v>
      </c>
      <c r="C167" s="178">
        <v>0</v>
      </c>
      <c r="D167" s="144">
        <v>96366.96</v>
      </c>
      <c r="E167" s="119">
        <v>39316.519999999997</v>
      </c>
      <c r="F167" s="120">
        <v>39316.519999999997</v>
      </c>
      <c r="G167" s="120">
        <v>175000</v>
      </c>
      <c r="H167" s="118"/>
    </row>
    <row r="168" spans="1:8">
      <c r="A168" s="169" t="s">
        <v>217</v>
      </c>
      <c r="B168" s="119">
        <v>150000</v>
      </c>
      <c r="C168" s="178">
        <v>11625.28</v>
      </c>
      <c r="D168" s="144">
        <v>55079.09</v>
      </c>
      <c r="E168" s="119">
        <v>41647.815000000002</v>
      </c>
      <c r="F168" s="120">
        <v>41647.815000000002</v>
      </c>
      <c r="G168" s="120">
        <v>150000</v>
      </c>
      <c r="H168" s="118"/>
    </row>
    <row r="169" spans="1:8">
      <c r="A169" s="169" t="s">
        <v>218</v>
      </c>
      <c r="B169" s="119">
        <v>100000</v>
      </c>
      <c r="C169" s="178">
        <v>18466.080000000002</v>
      </c>
      <c r="D169" s="144">
        <v>66162.34</v>
      </c>
      <c r="E169" s="119">
        <v>7685.7900000000009</v>
      </c>
      <c r="F169" s="120">
        <v>7685.7900000000009</v>
      </c>
      <c r="G169" s="120">
        <v>100000</v>
      </c>
      <c r="H169" s="118"/>
    </row>
    <row r="170" spans="1:8">
      <c r="A170" s="169" t="s">
        <v>219</v>
      </c>
      <c r="B170" s="119">
        <v>175000</v>
      </c>
      <c r="C170" s="178">
        <v>15004.07</v>
      </c>
      <c r="D170" s="144">
        <v>84414.05</v>
      </c>
      <c r="E170" s="119">
        <v>37790.939999999995</v>
      </c>
      <c r="F170" s="120">
        <v>37790.939999999995</v>
      </c>
      <c r="G170" s="120">
        <v>175000</v>
      </c>
      <c r="H170" s="118"/>
    </row>
    <row r="171" spans="1:8">
      <c r="A171" s="169" t="s">
        <v>220</v>
      </c>
      <c r="B171" s="119">
        <v>30000</v>
      </c>
      <c r="C171" s="178">
        <v>4587.3</v>
      </c>
      <c r="D171" s="144">
        <v>5791.92</v>
      </c>
      <c r="E171" s="119">
        <v>9810.39</v>
      </c>
      <c r="F171" s="120">
        <v>9810.39</v>
      </c>
      <c r="G171" s="120">
        <v>30000</v>
      </c>
      <c r="H171" s="118"/>
    </row>
    <row r="172" spans="1:8">
      <c r="A172" s="169" t="s">
        <v>221</v>
      </c>
      <c r="B172" s="119">
        <v>110000</v>
      </c>
      <c r="C172" s="178">
        <v>0</v>
      </c>
      <c r="D172" s="144">
        <v>43396.91</v>
      </c>
      <c r="E172" s="119">
        <v>33301.544999999998</v>
      </c>
      <c r="F172" s="120">
        <v>33301.544999999998</v>
      </c>
      <c r="G172" s="120">
        <v>110000</v>
      </c>
      <c r="H172" s="118"/>
    </row>
    <row r="173" spans="1:8">
      <c r="A173" s="169" t="s">
        <v>222</v>
      </c>
      <c r="B173" s="119">
        <v>20000</v>
      </c>
      <c r="C173" s="178">
        <v>0</v>
      </c>
      <c r="D173" s="144">
        <v>0</v>
      </c>
      <c r="E173" s="119">
        <v>10000</v>
      </c>
      <c r="F173" s="120">
        <v>10000</v>
      </c>
      <c r="G173" s="120">
        <v>20000</v>
      </c>
      <c r="H173" s="118"/>
    </row>
    <row r="174" spans="1:8">
      <c r="A174" s="169" t="s">
        <v>223</v>
      </c>
      <c r="B174" s="119">
        <v>200000</v>
      </c>
      <c r="C174" s="178">
        <v>37446.17</v>
      </c>
      <c r="D174" s="144">
        <v>84537.82</v>
      </c>
      <c r="E174" s="119">
        <v>39008.005000000005</v>
      </c>
      <c r="F174" s="120">
        <v>39008.005000000005</v>
      </c>
      <c r="G174" s="120">
        <v>200000</v>
      </c>
      <c r="H174" s="118"/>
    </row>
    <row r="175" spans="1:8">
      <c r="A175" s="169" t="s">
        <v>224</v>
      </c>
      <c r="B175" s="119">
        <v>10000</v>
      </c>
      <c r="C175" s="178">
        <v>0</v>
      </c>
      <c r="D175" s="144">
        <v>1060.5999999999999</v>
      </c>
      <c r="E175" s="119">
        <v>4469.7</v>
      </c>
      <c r="F175" s="120">
        <v>4469.7</v>
      </c>
      <c r="G175" s="120">
        <v>10000</v>
      </c>
      <c r="H175" s="118"/>
    </row>
    <row r="176" spans="1:8" ht="15">
      <c r="A176" s="169" t="s">
        <v>225</v>
      </c>
      <c r="B176" s="151">
        <v>125000</v>
      </c>
      <c r="C176" s="179">
        <v>27024.91</v>
      </c>
      <c r="D176" s="157">
        <v>79534.679999999993</v>
      </c>
      <c r="E176" s="151">
        <v>9220.2050000000017</v>
      </c>
      <c r="F176" s="150">
        <v>9220.2050000000017</v>
      </c>
      <c r="G176" s="150">
        <v>125000</v>
      </c>
      <c r="H176" s="118"/>
    </row>
    <row r="177" spans="1:8">
      <c r="A177" s="168"/>
      <c r="B177" s="119">
        <v>2930000</v>
      </c>
      <c r="C177" s="144">
        <v>336575.05999999994</v>
      </c>
      <c r="D177" s="144">
        <v>1109341.1599999999</v>
      </c>
      <c r="E177" s="119">
        <v>742041.8899999999</v>
      </c>
      <c r="F177" s="119">
        <v>742041.8899999999</v>
      </c>
      <c r="G177" s="119">
        <v>2930000</v>
      </c>
      <c r="H177" s="118"/>
    </row>
    <row r="178" spans="1:8">
      <c r="A178" s="168"/>
      <c r="B178" s="119"/>
      <c r="C178" s="178"/>
      <c r="D178" s="144"/>
      <c r="E178" s="119"/>
      <c r="F178" s="120"/>
      <c r="G178" s="120"/>
      <c r="H178" s="118"/>
    </row>
    <row r="179" spans="1:8" ht="15">
      <c r="A179" s="176" t="s">
        <v>226</v>
      </c>
      <c r="B179" s="150"/>
      <c r="C179" s="144"/>
      <c r="D179" s="144"/>
      <c r="E179" s="119"/>
      <c r="F179" s="120"/>
      <c r="G179" s="120"/>
      <c r="H179" s="118"/>
    </row>
    <row r="180" spans="1:8">
      <c r="A180" s="169" t="s">
        <v>227</v>
      </c>
      <c r="B180" s="120">
        <v>24908.03</v>
      </c>
      <c r="C180" s="144">
        <v>0</v>
      </c>
      <c r="D180" s="144">
        <v>24908.03</v>
      </c>
      <c r="E180" s="119">
        <v>0</v>
      </c>
      <c r="F180" s="120">
        <v>0</v>
      </c>
      <c r="G180" s="120">
        <v>24908.03</v>
      </c>
      <c r="H180" s="118"/>
    </row>
    <row r="181" spans="1:8">
      <c r="A181" s="169" t="s">
        <v>228</v>
      </c>
      <c r="B181" s="120">
        <v>4500</v>
      </c>
      <c r="C181" s="144">
        <v>4500</v>
      </c>
      <c r="D181" s="144">
        <v>0</v>
      </c>
      <c r="E181" s="119">
        <v>0</v>
      </c>
      <c r="F181" s="120">
        <v>0</v>
      </c>
      <c r="G181" s="120">
        <v>4500</v>
      </c>
      <c r="H181" s="118"/>
    </row>
    <row r="182" spans="1:8">
      <c r="A182" s="169" t="s">
        <v>229</v>
      </c>
      <c r="B182" s="120">
        <v>47730</v>
      </c>
      <c r="C182" s="144">
        <v>47730</v>
      </c>
      <c r="D182" s="144">
        <v>0</v>
      </c>
      <c r="E182" s="119">
        <v>0</v>
      </c>
      <c r="F182" s="120">
        <v>0</v>
      </c>
      <c r="G182" s="120">
        <v>47730</v>
      </c>
      <c r="H182" s="118"/>
    </row>
    <row r="183" spans="1:8">
      <c r="A183" s="169" t="s">
        <v>230</v>
      </c>
      <c r="B183" s="120">
        <v>6280.7</v>
      </c>
      <c r="C183" s="144">
        <v>0</v>
      </c>
      <c r="D183" s="144">
        <v>6280.7</v>
      </c>
      <c r="E183" s="119">
        <v>0</v>
      </c>
      <c r="F183" s="120">
        <v>0</v>
      </c>
      <c r="G183" s="120">
        <v>6280.7</v>
      </c>
      <c r="H183" s="118"/>
    </row>
    <row r="184" spans="1:8">
      <c r="A184" s="169" t="s">
        <v>231</v>
      </c>
      <c r="B184" s="120">
        <v>2856</v>
      </c>
      <c r="C184" s="144">
        <v>0</v>
      </c>
      <c r="D184" s="144">
        <v>2856</v>
      </c>
      <c r="E184" s="119">
        <v>0</v>
      </c>
      <c r="F184" s="120">
        <v>0</v>
      </c>
      <c r="G184" s="120">
        <v>2856</v>
      </c>
      <c r="H184" s="118"/>
    </row>
    <row r="185" spans="1:8">
      <c r="A185" s="169" t="s">
        <v>232</v>
      </c>
      <c r="B185" s="120">
        <v>250000</v>
      </c>
      <c r="C185" s="144">
        <v>0</v>
      </c>
      <c r="D185" s="144">
        <v>93150</v>
      </c>
      <c r="E185" s="119">
        <v>78425</v>
      </c>
      <c r="F185" s="120">
        <v>78425</v>
      </c>
      <c r="G185" s="120">
        <v>250000</v>
      </c>
      <c r="H185" s="118"/>
    </row>
    <row r="186" spans="1:8">
      <c r="A186" s="169" t="s">
        <v>233</v>
      </c>
      <c r="B186" s="120">
        <v>59144.42</v>
      </c>
      <c r="C186" s="144">
        <v>0</v>
      </c>
      <c r="D186" s="144">
        <v>11504.42</v>
      </c>
      <c r="E186" s="119">
        <v>23820</v>
      </c>
      <c r="F186" s="120">
        <v>23820</v>
      </c>
      <c r="G186" s="120">
        <v>59144.42</v>
      </c>
      <c r="H186" s="118"/>
    </row>
    <row r="187" spans="1:8">
      <c r="A187" s="169" t="s">
        <v>234</v>
      </c>
      <c r="B187" s="120">
        <v>7459</v>
      </c>
      <c r="C187" s="119">
        <v>0</v>
      </c>
      <c r="D187" s="119">
        <v>0</v>
      </c>
      <c r="E187" s="119">
        <v>3729.5</v>
      </c>
      <c r="F187" s="120">
        <v>3729.5</v>
      </c>
      <c r="G187" s="120">
        <v>7459</v>
      </c>
      <c r="H187" s="118"/>
    </row>
    <row r="188" spans="1:8">
      <c r="A188" s="169" t="s">
        <v>235</v>
      </c>
      <c r="B188" s="120">
        <v>16539</v>
      </c>
      <c r="C188" s="119">
        <v>0</v>
      </c>
      <c r="D188" s="119">
        <v>0</v>
      </c>
      <c r="E188" s="119">
        <v>8269.5</v>
      </c>
      <c r="F188" s="120">
        <v>8269.5</v>
      </c>
      <c r="G188" s="120">
        <v>16539</v>
      </c>
      <c r="H188" s="118"/>
    </row>
    <row r="189" spans="1:8">
      <c r="A189" s="169" t="s">
        <v>236</v>
      </c>
      <c r="B189" s="120">
        <v>19682.850000000002</v>
      </c>
      <c r="C189" s="119">
        <v>0</v>
      </c>
      <c r="D189" s="119">
        <v>4589.5200000000004</v>
      </c>
      <c r="E189" s="119">
        <v>7546.6650000000009</v>
      </c>
      <c r="F189" s="120">
        <v>7546.6650000000009</v>
      </c>
      <c r="G189" s="120">
        <v>19682.850000000002</v>
      </c>
      <c r="H189" s="118"/>
    </row>
    <row r="190" spans="1:8">
      <c r="A190" s="169" t="s">
        <v>237</v>
      </c>
      <c r="B190" s="120">
        <v>500</v>
      </c>
      <c r="C190" s="119">
        <v>0</v>
      </c>
      <c r="D190" s="119">
        <v>0</v>
      </c>
      <c r="E190" s="119">
        <v>250</v>
      </c>
      <c r="F190" s="120">
        <v>250</v>
      </c>
      <c r="G190" s="120">
        <v>500</v>
      </c>
      <c r="H190" s="118"/>
    </row>
    <row r="191" spans="1:8" ht="15">
      <c r="A191" s="169" t="s">
        <v>238</v>
      </c>
      <c r="B191" s="150">
        <v>45000</v>
      </c>
      <c r="C191" s="151">
        <v>0</v>
      </c>
      <c r="D191" s="151">
        <v>0</v>
      </c>
      <c r="E191" s="151">
        <v>22500</v>
      </c>
      <c r="F191" s="150">
        <v>22500</v>
      </c>
      <c r="G191" s="150">
        <v>45000</v>
      </c>
      <c r="H191" s="118"/>
    </row>
    <row r="192" spans="1:8">
      <c r="A192" s="168"/>
      <c r="B192" s="120">
        <v>484599.99999999994</v>
      </c>
      <c r="C192" s="120">
        <v>52230</v>
      </c>
      <c r="D192" s="120">
        <v>143288.66999999998</v>
      </c>
      <c r="E192" s="120">
        <v>144540.66500000001</v>
      </c>
      <c r="F192" s="120">
        <v>144540.66500000001</v>
      </c>
      <c r="G192" s="120">
        <v>484599.99999999994</v>
      </c>
      <c r="H192" s="118"/>
    </row>
    <row r="193" spans="1:8" ht="15">
      <c r="A193" s="168"/>
      <c r="B193" s="150"/>
      <c r="C193" s="151"/>
      <c r="D193" s="151"/>
      <c r="E193" s="151"/>
      <c r="F193" s="150"/>
      <c r="G193" s="150"/>
      <c r="H193" s="118"/>
    </row>
    <row r="194" spans="1:8">
      <c r="A194" s="107" t="s">
        <v>21</v>
      </c>
      <c r="B194" s="146">
        <v>3424600</v>
      </c>
      <c r="C194" s="146">
        <v>389718.91999999993</v>
      </c>
      <c r="D194" s="146">
        <v>1253283.8299999998</v>
      </c>
      <c r="E194" s="146">
        <v>890798.62499999988</v>
      </c>
      <c r="F194" s="146">
        <v>890798.62499999988</v>
      </c>
      <c r="G194" s="146">
        <v>3424600</v>
      </c>
      <c r="H194" s="118">
        <v>3424599.9999999995</v>
      </c>
    </row>
    <row r="195" spans="1:8" ht="13.5" thickBot="1">
      <c r="A195" s="107"/>
      <c r="B195" s="146"/>
      <c r="C195" s="120"/>
      <c r="D195" s="120"/>
      <c r="E195" s="120"/>
      <c r="F195" s="120"/>
      <c r="G195" s="120"/>
      <c r="H195" s="118"/>
    </row>
    <row r="196" spans="1:8" ht="13.5" thickBot="1">
      <c r="A196" s="109" t="s">
        <v>12</v>
      </c>
      <c r="B196" s="145"/>
      <c r="C196" s="119"/>
      <c r="D196" s="119"/>
      <c r="E196" s="119"/>
      <c r="F196" s="120"/>
      <c r="G196" s="120"/>
      <c r="H196" s="118"/>
    </row>
    <row r="197" spans="1:8">
      <c r="A197" s="107"/>
      <c r="B197" s="146"/>
      <c r="C197" s="148"/>
      <c r="D197" s="152"/>
      <c r="E197" s="119"/>
      <c r="F197" s="120"/>
      <c r="G197" s="120"/>
      <c r="H197" s="118"/>
    </row>
    <row r="198" spans="1:8">
      <c r="A198" s="176" t="s">
        <v>239</v>
      </c>
      <c r="B198" s="119"/>
      <c r="C198" s="147"/>
      <c r="D198" s="152"/>
      <c r="E198" s="119"/>
      <c r="F198" s="120"/>
      <c r="G198" s="120"/>
      <c r="H198" s="118"/>
    </row>
    <row r="199" spans="1:8">
      <c r="A199" s="169" t="s">
        <v>240</v>
      </c>
      <c r="B199" s="119">
        <v>3700</v>
      </c>
      <c r="C199" s="147">
        <v>0</v>
      </c>
      <c r="D199" s="152">
        <v>0</v>
      </c>
      <c r="E199" s="119">
        <v>1850</v>
      </c>
      <c r="F199" s="120">
        <v>1850</v>
      </c>
      <c r="G199" s="120">
        <v>3700</v>
      </c>
      <c r="H199" s="118"/>
    </row>
    <row r="200" spans="1:8">
      <c r="A200" s="169" t="s">
        <v>241</v>
      </c>
      <c r="B200" s="119">
        <v>100000</v>
      </c>
      <c r="C200" s="147">
        <v>9938.0499999999993</v>
      </c>
      <c r="D200" s="152">
        <v>14533.37</v>
      </c>
      <c r="E200" s="119">
        <v>37764.29</v>
      </c>
      <c r="F200" s="120">
        <v>37764.29</v>
      </c>
      <c r="G200" s="120">
        <v>100000</v>
      </c>
      <c r="H200" s="118"/>
    </row>
    <row r="201" spans="1:8">
      <c r="A201" s="169" t="s">
        <v>242</v>
      </c>
      <c r="B201" s="119">
        <v>17000</v>
      </c>
      <c r="C201" s="147">
        <v>0</v>
      </c>
      <c r="D201" s="152">
        <v>8000</v>
      </c>
      <c r="E201" s="119">
        <v>4500</v>
      </c>
      <c r="F201" s="120">
        <v>4500</v>
      </c>
      <c r="G201" s="120">
        <v>17000</v>
      </c>
      <c r="H201" s="118"/>
    </row>
    <row r="202" spans="1:8">
      <c r="A202" s="169" t="s">
        <v>243</v>
      </c>
      <c r="B202" s="119">
        <v>906999.99999999988</v>
      </c>
      <c r="C202" s="147">
        <v>30104.38</v>
      </c>
      <c r="D202" s="152">
        <v>121916.7</v>
      </c>
      <c r="E202" s="119">
        <v>377489.45999999996</v>
      </c>
      <c r="F202" s="120">
        <v>377489.45999999996</v>
      </c>
      <c r="G202" s="120">
        <v>906999.99999999988</v>
      </c>
      <c r="H202" s="118"/>
    </row>
    <row r="203" spans="1:8">
      <c r="A203" s="169" t="s">
        <v>244</v>
      </c>
      <c r="B203" s="119">
        <v>5000</v>
      </c>
      <c r="C203" s="147">
        <v>0</v>
      </c>
      <c r="D203" s="152">
        <v>0</v>
      </c>
      <c r="E203" s="119">
        <v>2500</v>
      </c>
      <c r="F203" s="120">
        <v>2500</v>
      </c>
      <c r="G203" s="120">
        <v>5000</v>
      </c>
      <c r="H203" s="118"/>
    </row>
    <row r="204" spans="1:8">
      <c r="A204" s="169" t="s">
        <v>245</v>
      </c>
      <c r="B204" s="119">
        <v>25000</v>
      </c>
      <c r="C204" s="147">
        <v>3674.5</v>
      </c>
      <c r="D204" s="152">
        <v>8088</v>
      </c>
      <c r="E204" s="119">
        <v>6618.75</v>
      </c>
      <c r="F204" s="120">
        <v>6618.75</v>
      </c>
      <c r="G204" s="120">
        <v>25000</v>
      </c>
      <c r="H204" s="118"/>
    </row>
    <row r="205" spans="1:8">
      <c r="A205" s="169" t="s">
        <v>246</v>
      </c>
      <c r="B205" s="119">
        <v>25000</v>
      </c>
      <c r="C205" s="147">
        <v>0</v>
      </c>
      <c r="D205" s="152">
        <v>0</v>
      </c>
      <c r="E205" s="119">
        <v>12500</v>
      </c>
      <c r="F205" s="120">
        <v>12500</v>
      </c>
      <c r="G205" s="120">
        <v>25000</v>
      </c>
      <c r="H205" s="118"/>
    </row>
    <row r="206" spans="1:8">
      <c r="A206" s="169" t="s">
        <v>247</v>
      </c>
      <c r="B206" s="119">
        <v>6400</v>
      </c>
      <c r="C206" s="147">
        <v>0</v>
      </c>
      <c r="D206" s="152">
        <v>0</v>
      </c>
      <c r="E206" s="119">
        <v>3200</v>
      </c>
      <c r="F206" s="120">
        <v>3200</v>
      </c>
      <c r="G206" s="120">
        <v>6400</v>
      </c>
      <c r="H206" s="118"/>
    </row>
    <row r="207" spans="1:8">
      <c r="A207" s="169" t="s">
        <v>248</v>
      </c>
      <c r="B207" s="119">
        <v>27260</v>
      </c>
      <c r="C207" s="147">
        <v>0</v>
      </c>
      <c r="D207" s="152">
        <v>0</v>
      </c>
      <c r="E207" s="119">
        <v>13630</v>
      </c>
      <c r="F207" s="120">
        <v>13630</v>
      </c>
      <c r="G207" s="120">
        <v>27260</v>
      </c>
      <c r="H207" s="118"/>
    </row>
    <row r="208" spans="1:8">
      <c r="A208" s="169" t="s">
        <v>249</v>
      </c>
      <c r="B208" s="119">
        <v>4150</v>
      </c>
      <c r="C208" s="147">
        <v>0</v>
      </c>
      <c r="D208" s="152">
        <v>1663.2</v>
      </c>
      <c r="E208" s="119">
        <v>1243.4000000000001</v>
      </c>
      <c r="F208" s="120">
        <v>1243.4000000000001</v>
      </c>
      <c r="G208" s="120">
        <v>4150</v>
      </c>
      <c r="H208" s="118"/>
    </row>
    <row r="209" spans="1:8">
      <c r="A209" s="169" t="s">
        <v>250</v>
      </c>
      <c r="B209" s="119">
        <v>4000</v>
      </c>
      <c r="C209" s="147">
        <v>0</v>
      </c>
      <c r="D209" s="152">
        <v>0</v>
      </c>
      <c r="E209" s="119">
        <v>2000</v>
      </c>
      <c r="F209" s="120">
        <v>2000</v>
      </c>
      <c r="G209" s="120">
        <v>4000</v>
      </c>
      <c r="H209" s="118"/>
    </row>
    <row r="210" spans="1:8">
      <c r="A210" s="169" t="s">
        <v>251</v>
      </c>
      <c r="B210" s="119">
        <v>10000</v>
      </c>
      <c r="C210" s="147">
        <v>0</v>
      </c>
      <c r="D210" s="152">
        <v>9999</v>
      </c>
      <c r="E210" s="119">
        <v>0.5</v>
      </c>
      <c r="F210" s="120">
        <v>0.5</v>
      </c>
      <c r="G210" s="120">
        <v>10000</v>
      </c>
      <c r="H210" s="118"/>
    </row>
    <row r="211" spans="1:8">
      <c r="A211" s="169" t="s">
        <v>252</v>
      </c>
      <c r="B211" s="119">
        <v>5000</v>
      </c>
      <c r="C211" s="147">
        <v>0</v>
      </c>
      <c r="D211" s="152">
        <v>600</v>
      </c>
      <c r="E211" s="119">
        <v>2200</v>
      </c>
      <c r="F211" s="120">
        <v>2200</v>
      </c>
      <c r="G211" s="120">
        <v>5000</v>
      </c>
      <c r="H211" s="118"/>
    </row>
    <row r="212" spans="1:8" ht="15">
      <c r="A212" s="169" t="s">
        <v>253</v>
      </c>
      <c r="B212" s="151">
        <v>50000</v>
      </c>
      <c r="C212" s="153">
        <v>3744.99</v>
      </c>
      <c r="D212" s="154">
        <v>16554.27</v>
      </c>
      <c r="E212" s="151">
        <v>14850.37</v>
      </c>
      <c r="F212" s="150">
        <v>14850.37</v>
      </c>
      <c r="G212" s="150">
        <v>50000.000000000007</v>
      </c>
      <c r="H212" s="118"/>
    </row>
    <row r="213" spans="1:8">
      <c r="A213" s="169"/>
      <c r="B213" s="119">
        <v>1189510</v>
      </c>
      <c r="C213" s="119">
        <v>47461.919999999998</v>
      </c>
      <c r="D213" s="119">
        <v>181354.54</v>
      </c>
      <c r="E213" s="119">
        <v>480346.76999999996</v>
      </c>
      <c r="F213" s="119">
        <v>480346.76999999996</v>
      </c>
      <c r="G213" s="119">
        <v>1189510</v>
      </c>
      <c r="H213" s="118"/>
    </row>
    <row r="214" spans="1:8" ht="15">
      <c r="A214" s="169"/>
      <c r="B214" s="151"/>
      <c r="C214" s="153"/>
      <c r="D214" s="154"/>
      <c r="E214" s="151"/>
      <c r="F214" s="150"/>
      <c r="G214" s="150"/>
      <c r="H214" s="118"/>
    </row>
    <row r="215" spans="1:8">
      <c r="A215" s="107" t="s">
        <v>21</v>
      </c>
      <c r="B215" s="146">
        <v>1189510</v>
      </c>
      <c r="C215" s="146">
        <v>47461.919999999998</v>
      </c>
      <c r="D215" s="146">
        <v>181354.54</v>
      </c>
      <c r="E215" s="146">
        <v>480346.76999999996</v>
      </c>
      <c r="F215" s="146">
        <v>480346.76999999996</v>
      </c>
      <c r="G215" s="146">
        <v>1189510</v>
      </c>
      <c r="H215" s="118">
        <v>1189510</v>
      </c>
    </row>
    <row r="216" spans="1:8">
      <c r="A216" s="107"/>
      <c r="B216" s="146"/>
      <c r="C216" s="118"/>
      <c r="D216" s="118"/>
      <c r="E216" s="118"/>
      <c r="F216" s="118"/>
      <c r="G216" s="118"/>
      <c r="H216" s="118"/>
    </row>
    <row r="217" spans="1:8">
      <c r="A217" s="108" t="s">
        <v>13</v>
      </c>
      <c r="B217" s="137"/>
      <c r="C217" s="149"/>
      <c r="D217" s="152"/>
      <c r="E217" s="119"/>
      <c r="F217" s="120"/>
      <c r="G217" s="120"/>
      <c r="H217" s="118"/>
    </row>
    <row r="218" spans="1:8">
      <c r="A218" s="107"/>
      <c r="B218" s="146"/>
      <c r="C218" s="148"/>
      <c r="D218" s="119"/>
      <c r="E218" s="119"/>
      <c r="F218" s="120"/>
      <c r="G218" s="120"/>
      <c r="H218" s="118"/>
    </row>
    <row r="219" spans="1:8" ht="15">
      <c r="A219" s="168" t="s">
        <v>179</v>
      </c>
      <c r="B219" s="151">
        <v>0</v>
      </c>
      <c r="C219" s="155">
        <v>0</v>
      </c>
      <c r="D219" s="151">
        <v>0</v>
      </c>
      <c r="E219" s="151">
        <v>0</v>
      </c>
      <c r="F219" s="150">
        <v>0</v>
      </c>
      <c r="G219" s="150">
        <v>0</v>
      </c>
      <c r="H219" s="118"/>
    </row>
    <row r="220" spans="1:8">
      <c r="A220" s="107" t="s">
        <v>21</v>
      </c>
      <c r="B220" s="146">
        <v>0</v>
      </c>
      <c r="C220" s="118">
        <v>0</v>
      </c>
      <c r="D220" s="118">
        <v>0</v>
      </c>
      <c r="E220" s="118">
        <v>0</v>
      </c>
      <c r="F220" s="118">
        <v>0</v>
      </c>
      <c r="G220" s="118">
        <v>0</v>
      </c>
      <c r="H220" s="118">
        <v>0</v>
      </c>
    </row>
    <row r="221" spans="1:8">
      <c r="A221" s="107"/>
      <c r="B221" s="146"/>
      <c r="C221" s="118"/>
      <c r="D221" s="118"/>
      <c r="E221" s="118"/>
      <c r="F221" s="118"/>
      <c r="G221" s="118"/>
      <c r="H221" s="118"/>
    </row>
    <row r="222" spans="1:8">
      <c r="A222" s="112" t="s">
        <v>14</v>
      </c>
      <c r="B222" s="145"/>
      <c r="C222" s="138"/>
      <c r="D222" s="143"/>
      <c r="E222" s="146"/>
      <c r="F222" s="120"/>
      <c r="G222" s="120"/>
      <c r="H222" s="118"/>
    </row>
    <row r="223" spans="1:8">
      <c r="A223" s="106"/>
      <c r="B223" s="140"/>
      <c r="C223" s="156"/>
      <c r="D223" s="141"/>
      <c r="E223" s="156"/>
      <c r="F223" s="140"/>
      <c r="G223" s="140"/>
      <c r="H223" s="172"/>
    </row>
    <row r="224" spans="1:8">
      <c r="A224" s="176" t="s">
        <v>254</v>
      </c>
      <c r="B224" s="140"/>
      <c r="C224" s="156"/>
      <c r="D224" s="141"/>
      <c r="E224" s="156"/>
      <c r="F224" s="140"/>
      <c r="G224" s="140"/>
      <c r="H224" s="172"/>
    </row>
    <row r="225" spans="1:8">
      <c r="A225" s="170" t="s">
        <v>255</v>
      </c>
      <c r="B225" s="144">
        <v>727761.9800000001</v>
      </c>
      <c r="C225" s="156">
        <v>60750</v>
      </c>
      <c r="D225" s="141">
        <v>246130.62</v>
      </c>
      <c r="E225" s="156">
        <v>210440.68000000005</v>
      </c>
      <c r="F225" s="140">
        <v>210440.68000000005</v>
      </c>
      <c r="G225" s="140">
        <v>727761.9800000001</v>
      </c>
      <c r="H225" s="172"/>
    </row>
    <row r="226" spans="1:8">
      <c r="A226" s="170" t="s">
        <v>256</v>
      </c>
      <c r="B226" s="144">
        <v>-1570</v>
      </c>
      <c r="C226" s="156">
        <v>0</v>
      </c>
      <c r="D226" s="141">
        <v>-1570</v>
      </c>
      <c r="E226" s="156">
        <v>0</v>
      </c>
      <c r="F226" s="140">
        <v>0</v>
      </c>
      <c r="G226" s="140">
        <v>-1570</v>
      </c>
      <c r="H226" s="172"/>
    </row>
    <row r="227" spans="1:8">
      <c r="A227" s="170" t="s">
        <v>257</v>
      </c>
      <c r="B227" s="144">
        <v>650000</v>
      </c>
      <c r="C227" s="156">
        <v>56428.25</v>
      </c>
      <c r="D227" s="141">
        <v>256757.25</v>
      </c>
      <c r="E227" s="156">
        <v>168407.25</v>
      </c>
      <c r="F227" s="140">
        <v>168407.25</v>
      </c>
      <c r="G227" s="140">
        <v>650000</v>
      </c>
      <c r="H227" s="172"/>
    </row>
    <row r="228" spans="1:8" ht="15">
      <c r="A228" s="170" t="s">
        <v>258</v>
      </c>
      <c r="B228" s="157">
        <v>124320</v>
      </c>
      <c r="C228" s="174">
        <v>0</v>
      </c>
      <c r="D228" s="159">
        <v>57087.66</v>
      </c>
      <c r="E228" s="174">
        <v>33616.17</v>
      </c>
      <c r="F228" s="160">
        <v>33616.17</v>
      </c>
      <c r="G228" s="160">
        <v>124320</v>
      </c>
      <c r="H228" s="172"/>
    </row>
    <row r="229" spans="1:8">
      <c r="A229" s="117"/>
      <c r="B229" s="144">
        <v>1500511.98</v>
      </c>
      <c r="C229" s="144">
        <v>117178.25</v>
      </c>
      <c r="D229" s="144">
        <v>558405.53</v>
      </c>
      <c r="E229" s="144">
        <v>412464.10000000003</v>
      </c>
      <c r="F229" s="144">
        <v>412464.10000000003</v>
      </c>
      <c r="G229" s="144">
        <v>1500511.98</v>
      </c>
      <c r="H229" s="172"/>
    </row>
    <row r="230" spans="1:8" ht="15">
      <c r="A230" s="117"/>
      <c r="B230" s="157"/>
      <c r="C230" s="158"/>
      <c r="D230" s="159"/>
      <c r="E230" s="157"/>
      <c r="F230" s="160"/>
      <c r="G230" s="160"/>
      <c r="H230" s="172"/>
    </row>
    <row r="231" spans="1:8">
      <c r="A231" s="107" t="s">
        <v>21</v>
      </c>
      <c r="B231" s="143">
        <v>1500511.98</v>
      </c>
      <c r="C231" s="143">
        <v>117178.25</v>
      </c>
      <c r="D231" s="143">
        <v>558405.53</v>
      </c>
      <c r="E231" s="143">
        <v>412464.10000000003</v>
      </c>
      <c r="F231" s="143">
        <v>412464.10000000003</v>
      </c>
      <c r="G231" s="143">
        <v>1500511.98</v>
      </c>
      <c r="H231" s="118">
        <v>1500511.9800000002</v>
      </c>
    </row>
    <row r="232" spans="1:8" ht="13.5" thickBot="1">
      <c r="A232" s="107"/>
      <c r="B232" s="146"/>
      <c r="C232" s="118"/>
      <c r="D232" s="118"/>
      <c r="E232" s="118"/>
      <c r="F232" s="118"/>
      <c r="G232" s="118"/>
      <c r="H232" s="118"/>
    </row>
    <row r="233" spans="1:8" ht="16.5" thickBot="1">
      <c r="A233" s="103" t="s">
        <v>23</v>
      </c>
      <c r="B233" s="165">
        <v>9139011.9800000004</v>
      </c>
      <c r="C233" s="175">
        <v>1040744.96</v>
      </c>
      <c r="D233" s="175">
        <v>3203341</v>
      </c>
      <c r="E233" s="175">
        <v>2447463.0099999998</v>
      </c>
      <c r="F233" s="175">
        <v>2447463.0099999998</v>
      </c>
      <c r="G233" s="175">
        <v>9139011.9800000004</v>
      </c>
      <c r="H233" s="118"/>
    </row>
    <row r="234" spans="1:8">
      <c r="A234" s="107"/>
      <c r="B234" s="146"/>
      <c r="C234" s="118"/>
      <c r="D234" s="118"/>
      <c r="E234" s="118"/>
      <c r="F234" s="118"/>
      <c r="G234" s="118"/>
      <c r="H234" s="118"/>
    </row>
    <row r="235" spans="1:8" ht="18">
      <c r="A235" s="113" t="s">
        <v>259</v>
      </c>
      <c r="B235" s="161">
        <v>19630788.530000001</v>
      </c>
      <c r="C235" s="162">
        <v>3637471.91</v>
      </c>
      <c r="D235" s="162">
        <v>5546568.6299999999</v>
      </c>
      <c r="E235" s="162">
        <v>5083087.5764999995</v>
      </c>
      <c r="F235" s="162">
        <v>5363660.4234999996</v>
      </c>
      <c r="G235" s="163">
        <v>19630788.539999999</v>
      </c>
      <c r="H235" s="118"/>
    </row>
    <row r="239" spans="1:8">
      <c r="A239" s="107"/>
      <c r="B239" s="116"/>
      <c r="C239" s="115"/>
      <c r="D239" s="115"/>
      <c r="E239" s="97"/>
      <c r="F239" s="97"/>
      <c r="G239" s="97"/>
      <c r="H239" s="97"/>
    </row>
    <row r="245" spans="2:8">
      <c r="B245" s="100"/>
      <c r="C245" s="100"/>
      <c r="D245" s="100"/>
      <c r="E245" s="100"/>
      <c r="F245" s="100"/>
      <c r="G245" s="100"/>
      <c r="H245" s="97"/>
    </row>
    <row r="246" spans="2:8">
      <c r="B246" s="100"/>
      <c r="C246" s="100"/>
      <c r="D246" s="100"/>
      <c r="E246" s="100"/>
      <c r="F246" s="100"/>
      <c r="G246" s="100"/>
      <c r="H246" s="97"/>
    </row>
    <row r="247" spans="2:8">
      <c r="B247" s="100"/>
      <c r="C247" s="100"/>
      <c r="D247" s="100"/>
      <c r="E247" s="100"/>
      <c r="F247" s="100"/>
      <c r="G247" s="100"/>
      <c r="H247" s="97"/>
    </row>
    <row r="248" spans="2:8">
      <c r="B248" s="100"/>
      <c r="C248" s="100"/>
      <c r="D248" s="100"/>
      <c r="E248" s="100"/>
      <c r="F248" s="100"/>
      <c r="G248" s="100"/>
      <c r="H248" s="97"/>
    </row>
    <row r="249" spans="2:8">
      <c r="B249" s="100"/>
      <c r="C249" s="100"/>
      <c r="D249" s="100"/>
      <c r="E249" s="100"/>
      <c r="F249" s="100"/>
      <c r="G249" s="100"/>
      <c r="H249" s="97"/>
    </row>
    <row r="250" spans="2:8">
      <c r="B250" s="100"/>
      <c r="C250" s="100"/>
      <c r="D250" s="100"/>
      <c r="E250" s="100"/>
      <c r="F250" s="100"/>
      <c r="G250" s="100"/>
      <c r="H250" s="100"/>
    </row>
    <row r="251" spans="2:8">
      <c r="B251" s="100"/>
      <c r="C251" s="100"/>
      <c r="D251" s="100"/>
      <c r="E251" s="100"/>
      <c r="F251" s="100"/>
      <c r="G251" s="100"/>
      <c r="H251" s="100"/>
    </row>
    <row r="252" spans="2:8">
      <c r="B252" s="100"/>
      <c r="C252" s="100"/>
      <c r="D252" s="100"/>
      <c r="E252" s="100"/>
      <c r="F252" s="100"/>
      <c r="G252" s="100"/>
      <c r="H252" s="100"/>
    </row>
    <row r="253" spans="2:8">
      <c r="B253" s="100"/>
      <c r="C253" s="100"/>
      <c r="D253" s="100"/>
      <c r="E253" s="100"/>
      <c r="F253" s="100"/>
      <c r="G253" s="100"/>
      <c r="H253" s="100"/>
    </row>
    <row r="254" spans="2:8">
      <c r="B254" s="100"/>
      <c r="C254" s="100"/>
      <c r="D254" s="100"/>
      <c r="E254" s="100"/>
      <c r="F254" s="100"/>
      <c r="G254" s="100"/>
      <c r="H254" s="100"/>
    </row>
    <row r="255" spans="2:8">
      <c r="B255" s="100"/>
      <c r="C255" s="100"/>
      <c r="D255" s="100"/>
      <c r="E255" s="100"/>
      <c r="F255" s="100"/>
      <c r="G255" s="100"/>
      <c r="H255" s="100"/>
    </row>
    <row r="256" spans="2:8">
      <c r="B256" s="100"/>
      <c r="C256" s="100"/>
      <c r="D256" s="100"/>
      <c r="E256" s="100"/>
      <c r="F256" s="100"/>
      <c r="G256" s="100"/>
      <c r="H256" s="100"/>
    </row>
    <row r="257" spans="2:8">
      <c r="B257" s="100"/>
      <c r="C257" s="100"/>
      <c r="D257" s="100"/>
      <c r="E257" s="100"/>
      <c r="F257" s="100"/>
      <c r="G257" s="100"/>
      <c r="H257" s="100"/>
    </row>
    <row r="258" spans="2:8">
      <c r="B258" s="100"/>
      <c r="C258" s="100"/>
      <c r="D258" s="100"/>
      <c r="E258" s="100"/>
      <c r="F258" s="100"/>
      <c r="G258" s="100"/>
      <c r="H258" s="100"/>
    </row>
    <row r="259" spans="2:8">
      <c r="B259" s="100"/>
      <c r="C259" s="100"/>
      <c r="D259" s="100"/>
      <c r="E259" s="100"/>
      <c r="F259" s="100"/>
      <c r="G259" s="100"/>
      <c r="H259" s="100"/>
    </row>
    <row r="260" spans="2:8">
      <c r="B260" s="100"/>
      <c r="C260" s="100"/>
      <c r="D260" s="100"/>
      <c r="E260" s="100"/>
      <c r="F260" s="100"/>
      <c r="G260" s="100"/>
      <c r="H260" s="100"/>
    </row>
    <row r="261" spans="2:8">
      <c r="B261" s="100"/>
      <c r="C261" s="100"/>
      <c r="D261" s="100"/>
      <c r="E261" s="100"/>
      <c r="F261" s="100"/>
      <c r="G261" s="100"/>
      <c r="H261" s="100"/>
    </row>
    <row r="262" spans="2:8">
      <c r="B262" s="100"/>
      <c r="C262" s="100"/>
      <c r="D262" s="100"/>
      <c r="E262" s="100"/>
      <c r="F262" s="100"/>
      <c r="G262" s="100"/>
      <c r="H262" s="100"/>
    </row>
    <row r="263" spans="2:8">
      <c r="B263" s="100"/>
      <c r="C263" s="100"/>
      <c r="D263" s="100"/>
      <c r="E263" s="100"/>
      <c r="F263" s="100"/>
      <c r="G263" s="100"/>
      <c r="H263" s="100"/>
    </row>
    <row r="264" spans="2:8">
      <c r="B264" s="100"/>
      <c r="C264" s="100"/>
      <c r="D264" s="100"/>
      <c r="E264" s="100"/>
      <c r="F264" s="100"/>
      <c r="G264" s="100"/>
      <c r="H264" s="100"/>
    </row>
    <row r="265" spans="2:8">
      <c r="B265" s="100"/>
      <c r="C265" s="100"/>
      <c r="D265" s="100"/>
      <c r="E265" s="100"/>
      <c r="F265" s="100"/>
      <c r="G265" s="100"/>
      <c r="H265" s="100"/>
    </row>
    <row r="266" spans="2:8">
      <c r="B266" s="100"/>
      <c r="C266" s="100"/>
      <c r="D266" s="100"/>
      <c r="E266" s="100"/>
      <c r="F266" s="100"/>
      <c r="G266" s="100"/>
      <c r="H266" s="100"/>
    </row>
    <row r="267" spans="2:8">
      <c r="B267" s="100"/>
      <c r="C267" s="100"/>
      <c r="D267" s="100"/>
      <c r="E267" s="100"/>
      <c r="F267" s="100"/>
      <c r="G267" s="100"/>
      <c r="H267" s="100"/>
    </row>
    <row r="268" spans="2:8">
      <c r="B268" s="100"/>
      <c r="C268" s="100"/>
      <c r="D268" s="100"/>
      <c r="E268" s="100"/>
      <c r="F268" s="100"/>
      <c r="G268" s="100"/>
      <c r="H268" s="100"/>
    </row>
    <row r="269" spans="2:8">
      <c r="B269" s="100"/>
      <c r="C269" s="100"/>
      <c r="D269" s="100"/>
      <c r="E269" s="100"/>
      <c r="F269" s="100"/>
      <c r="G269" s="100"/>
      <c r="H269" s="100"/>
    </row>
    <row r="270" spans="2:8">
      <c r="B270" s="100"/>
      <c r="C270" s="100"/>
      <c r="D270" s="100"/>
      <c r="E270" s="100"/>
      <c r="F270" s="100"/>
      <c r="G270" s="100"/>
      <c r="H270" s="100"/>
    </row>
    <row r="271" spans="2:8">
      <c r="B271" s="100"/>
      <c r="C271" s="100"/>
      <c r="D271" s="100"/>
      <c r="E271" s="100"/>
      <c r="F271" s="100"/>
      <c r="G271" s="100"/>
      <c r="H271" s="100"/>
    </row>
    <row r="272" spans="2:8">
      <c r="B272" s="100"/>
      <c r="C272" s="100"/>
      <c r="D272" s="100"/>
      <c r="E272" s="100"/>
      <c r="F272" s="100"/>
      <c r="G272" s="100"/>
      <c r="H272" s="100"/>
    </row>
    <row r="273" spans="2:8">
      <c r="B273" s="100"/>
      <c r="C273" s="100"/>
      <c r="D273" s="100"/>
      <c r="E273" s="100"/>
      <c r="F273" s="100"/>
      <c r="G273" s="100"/>
      <c r="H273" s="100"/>
    </row>
    <row r="274" spans="2:8">
      <c r="B274" s="100"/>
      <c r="C274" s="100"/>
      <c r="D274" s="100"/>
      <c r="E274" s="100"/>
      <c r="F274" s="100"/>
      <c r="G274" s="100"/>
      <c r="H274" s="100"/>
    </row>
    <row r="275" spans="2:8">
      <c r="B275" s="100"/>
      <c r="C275" s="100"/>
      <c r="D275" s="100"/>
      <c r="E275" s="100"/>
      <c r="F275" s="100"/>
      <c r="G275" s="100"/>
      <c r="H275" s="100"/>
    </row>
    <row r="276" spans="2:8">
      <c r="B276" s="100"/>
      <c r="C276" s="100"/>
      <c r="D276" s="100"/>
      <c r="E276" s="100"/>
      <c r="F276" s="100"/>
      <c r="G276" s="100"/>
      <c r="H276" s="100"/>
    </row>
    <row r="277" spans="2:8">
      <c r="B277" s="100"/>
      <c r="C277" s="100"/>
      <c r="D277" s="100"/>
      <c r="E277" s="100"/>
      <c r="F277" s="100"/>
      <c r="G277" s="100"/>
      <c r="H277" s="100"/>
    </row>
    <row r="278" spans="2:8">
      <c r="B278" s="100"/>
      <c r="C278" s="100"/>
      <c r="D278" s="100"/>
      <c r="E278" s="100"/>
      <c r="F278" s="100"/>
      <c r="G278" s="100"/>
      <c r="H278" s="100"/>
    </row>
    <row r="279" spans="2:8">
      <c r="B279" s="100"/>
      <c r="C279" s="100"/>
      <c r="D279" s="100"/>
      <c r="E279" s="100"/>
      <c r="F279" s="100"/>
      <c r="G279" s="100"/>
      <c r="H279" s="100"/>
    </row>
    <row r="280" spans="2:8">
      <c r="B280" s="100"/>
      <c r="C280" s="100"/>
      <c r="D280" s="100"/>
      <c r="E280" s="100"/>
      <c r="F280" s="100"/>
      <c r="G280" s="100"/>
      <c r="H280" s="100"/>
    </row>
    <row r="281" spans="2:8">
      <c r="B281" s="100"/>
      <c r="C281" s="100"/>
      <c r="D281" s="100"/>
      <c r="E281" s="100"/>
      <c r="F281" s="100"/>
      <c r="G281" s="100"/>
      <c r="H281" s="100"/>
    </row>
    <row r="282" spans="2:8">
      <c r="B282" s="100"/>
      <c r="C282" s="100"/>
      <c r="D282" s="100"/>
      <c r="E282" s="100"/>
      <c r="F282" s="100"/>
      <c r="G282" s="100"/>
      <c r="H282" s="100"/>
    </row>
    <row r="283" spans="2:8">
      <c r="B283" s="100"/>
      <c r="C283" s="100"/>
      <c r="D283" s="100"/>
      <c r="E283" s="100"/>
      <c r="F283" s="100"/>
      <c r="G283" s="100"/>
      <c r="H283" s="100"/>
    </row>
    <row r="284" spans="2:8">
      <c r="B284" s="100"/>
      <c r="C284" s="100"/>
      <c r="D284" s="100"/>
      <c r="E284" s="100"/>
      <c r="F284" s="100"/>
      <c r="G284" s="100"/>
      <c r="H284" s="100"/>
    </row>
    <row r="285" spans="2:8">
      <c r="B285" s="100"/>
      <c r="C285" s="100"/>
      <c r="D285" s="100"/>
      <c r="E285" s="100"/>
      <c r="F285" s="100"/>
      <c r="G285" s="100"/>
      <c r="H285" s="100"/>
    </row>
    <row r="289" spans="2:8">
      <c r="B289" s="100"/>
      <c r="C289" s="100"/>
      <c r="D289" s="100"/>
      <c r="E289" s="100"/>
      <c r="F289" s="100"/>
      <c r="G289" s="100"/>
      <c r="H289" s="10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92"/>
  <sheetViews>
    <sheetView workbookViewId="0">
      <selection activeCell="A87" sqref="A87"/>
    </sheetView>
  </sheetViews>
  <sheetFormatPr defaultRowHeight="12.75"/>
  <cols>
    <col min="1" max="1" width="63.7109375" bestFit="1" customWidth="1"/>
    <col min="2" max="2" width="18" bestFit="1" customWidth="1"/>
    <col min="3" max="6" width="16.28515625" bestFit="1" customWidth="1"/>
    <col min="7" max="7" width="18" bestFit="1" customWidth="1"/>
  </cols>
  <sheetData>
    <row r="1" spans="1:7" ht="15">
      <c r="A1" s="181" t="s">
        <v>113</v>
      </c>
      <c r="B1" s="181"/>
      <c r="C1" s="180"/>
      <c r="D1" s="180"/>
      <c r="E1" s="180"/>
      <c r="F1" s="180"/>
      <c r="G1" s="180"/>
    </row>
    <row r="2" spans="1:7" ht="15">
      <c r="A2" s="181"/>
      <c r="B2" s="181"/>
      <c r="C2" s="180"/>
      <c r="D2" s="180"/>
      <c r="E2" s="180"/>
      <c r="F2" s="180"/>
      <c r="G2" s="180"/>
    </row>
    <row r="3" spans="1:7" ht="19.5" thickBot="1">
      <c r="A3" s="198" t="s">
        <v>260</v>
      </c>
      <c r="B3" s="183"/>
      <c r="C3" s="199"/>
      <c r="D3" s="199"/>
      <c r="E3" s="200"/>
      <c r="F3" s="184"/>
      <c r="G3" s="184"/>
    </row>
    <row r="4" spans="1:7" ht="51.75" thickBot="1">
      <c r="A4" s="185"/>
      <c r="B4" s="201" t="s">
        <v>24</v>
      </c>
      <c r="C4" s="202" t="s">
        <v>16</v>
      </c>
      <c r="D4" s="203" t="s">
        <v>17</v>
      </c>
      <c r="E4" s="204" t="s">
        <v>18</v>
      </c>
      <c r="F4" s="205" t="s">
        <v>19</v>
      </c>
      <c r="G4" s="205" t="s">
        <v>20</v>
      </c>
    </row>
    <row r="5" spans="1:7" ht="13.5" thickBot="1">
      <c r="A5" s="185"/>
      <c r="B5" s="206"/>
      <c r="C5" s="207"/>
      <c r="D5" s="207"/>
      <c r="E5" s="208"/>
      <c r="F5" s="208"/>
      <c r="G5" s="208"/>
    </row>
    <row r="6" spans="1:7" ht="16.5" thickBot="1">
      <c r="A6" s="186" t="s">
        <v>7</v>
      </c>
      <c r="B6" s="209"/>
      <c r="C6" s="210"/>
      <c r="D6" s="210"/>
      <c r="E6" s="211"/>
      <c r="F6" s="185"/>
      <c r="G6" s="185"/>
    </row>
    <row r="7" spans="1:7" ht="16.5" thickBot="1">
      <c r="A7" s="187"/>
      <c r="B7" s="185"/>
      <c r="C7" s="185"/>
      <c r="D7" s="185"/>
      <c r="E7" s="185"/>
      <c r="F7" s="185"/>
      <c r="G7" s="185"/>
    </row>
    <row r="8" spans="1:7" ht="13.5" thickBot="1">
      <c r="A8" s="188" t="s">
        <v>1</v>
      </c>
      <c r="B8" s="212"/>
      <c r="C8" s="213"/>
      <c r="D8" s="213"/>
      <c r="E8" s="192"/>
      <c r="F8" s="189"/>
      <c r="G8" s="189"/>
    </row>
    <row r="9" spans="1:7" ht="15">
      <c r="A9" s="180"/>
      <c r="B9" s="196"/>
      <c r="C9" s="214">
        <v>4709663.9349999996</v>
      </c>
      <c r="D9" s="215">
        <v>4709663.9349999996</v>
      </c>
      <c r="E9" s="214">
        <v>4709663.9349999996</v>
      </c>
      <c r="F9" s="214">
        <v>4709663.9349999996</v>
      </c>
      <c r="G9" s="216">
        <v>18838655.739999998</v>
      </c>
    </row>
    <row r="10" spans="1:7" ht="15">
      <c r="A10" s="180"/>
      <c r="B10" s="196"/>
      <c r="C10" s="214"/>
      <c r="D10" s="215"/>
      <c r="E10" s="214"/>
      <c r="F10" s="216"/>
      <c r="G10" s="216">
        <v>0</v>
      </c>
    </row>
    <row r="11" spans="1:7">
      <c r="A11" s="190"/>
      <c r="B11" s="217"/>
      <c r="C11" s="218"/>
      <c r="D11" s="219"/>
      <c r="E11" s="214"/>
      <c r="F11" s="216"/>
      <c r="G11" s="216">
        <v>0</v>
      </c>
    </row>
    <row r="12" spans="1:7">
      <c r="A12" s="220" t="s">
        <v>21</v>
      </c>
      <c r="B12" s="221">
        <v>18838655.739999998</v>
      </c>
      <c r="C12" s="222">
        <v>4709663.9349999996</v>
      </c>
      <c r="D12" s="222">
        <v>4709663.9349999996</v>
      </c>
      <c r="E12" s="222">
        <v>4709663.9349999996</v>
      </c>
      <c r="F12" s="222">
        <v>4709663.9349999996</v>
      </c>
      <c r="G12" s="222">
        <v>18838655.739999998</v>
      </c>
    </row>
    <row r="13" spans="1:7" ht="15">
      <c r="A13" s="191" t="s">
        <v>2</v>
      </c>
      <c r="B13" s="180"/>
      <c r="C13" s="213"/>
      <c r="D13" s="223"/>
      <c r="E13" s="224"/>
      <c r="F13" s="180"/>
      <c r="G13" s="180"/>
    </row>
    <row r="14" spans="1:7" ht="15">
      <c r="A14" s="180"/>
      <c r="B14" s="225"/>
      <c r="C14" s="214">
        <v>255709.66500000001</v>
      </c>
      <c r="D14" s="215">
        <v>127854.8325</v>
      </c>
      <c r="E14" s="214">
        <v>63927.416250000002</v>
      </c>
      <c r="F14" s="214">
        <v>63927.416250000002</v>
      </c>
      <c r="G14" s="216">
        <v>511419.33</v>
      </c>
    </row>
    <row r="15" spans="1:7">
      <c r="A15" s="190"/>
      <c r="B15" s="226"/>
      <c r="C15" s="218"/>
      <c r="D15" s="215"/>
      <c r="E15" s="214"/>
      <c r="F15" s="216"/>
      <c r="G15" s="216">
        <v>0</v>
      </c>
    </row>
    <row r="16" spans="1:7" ht="15">
      <c r="A16" s="180"/>
      <c r="B16" s="225"/>
      <c r="C16" s="214"/>
      <c r="D16" s="215"/>
      <c r="E16" s="214"/>
      <c r="F16" s="216"/>
      <c r="G16" s="216">
        <v>0</v>
      </c>
    </row>
    <row r="17" spans="1:7">
      <c r="A17" s="220" t="s">
        <v>21</v>
      </c>
      <c r="B17" s="221">
        <v>511419.33</v>
      </c>
      <c r="C17" s="222">
        <v>255709.66500000001</v>
      </c>
      <c r="D17" s="222">
        <v>127854.8325</v>
      </c>
      <c r="E17" s="222">
        <v>63927.416250000002</v>
      </c>
      <c r="F17" s="222">
        <v>63927.416250000002</v>
      </c>
      <c r="G17" s="222">
        <v>511419.33</v>
      </c>
    </row>
    <row r="18" spans="1:7">
      <c r="A18" s="191" t="s">
        <v>3</v>
      </c>
      <c r="B18" s="212"/>
      <c r="C18" s="214"/>
      <c r="D18" s="215"/>
      <c r="E18" s="214"/>
      <c r="F18" s="216"/>
      <c r="G18" s="216"/>
    </row>
    <row r="19" spans="1:7" ht="15">
      <c r="A19" s="180"/>
      <c r="B19" s="196"/>
      <c r="C19" s="214">
        <v>57500</v>
      </c>
      <c r="D19" s="215">
        <v>28750</v>
      </c>
      <c r="E19" s="214">
        <v>14375</v>
      </c>
      <c r="F19" s="216">
        <v>14375</v>
      </c>
      <c r="G19" s="216">
        <v>115000</v>
      </c>
    </row>
    <row r="20" spans="1:7" ht="15">
      <c r="A20" s="180"/>
      <c r="B20" s="196"/>
      <c r="C20" s="214"/>
      <c r="D20" s="215"/>
      <c r="E20" s="214"/>
      <c r="F20" s="216"/>
      <c r="G20" s="216">
        <v>0</v>
      </c>
    </row>
    <row r="21" spans="1:7">
      <c r="A21" s="190"/>
      <c r="B21" s="217"/>
      <c r="C21" s="227"/>
      <c r="D21" s="215"/>
      <c r="E21" s="228"/>
      <c r="F21" s="216"/>
      <c r="G21" s="216">
        <v>0</v>
      </c>
    </row>
    <row r="22" spans="1:7" ht="13.5" thickBot="1">
      <c r="A22" s="220" t="s">
        <v>21</v>
      </c>
      <c r="B22" s="221">
        <v>115000</v>
      </c>
      <c r="C22" s="222">
        <v>57500</v>
      </c>
      <c r="D22" s="222">
        <v>28750</v>
      </c>
      <c r="E22" s="222">
        <v>14375</v>
      </c>
      <c r="F22" s="222">
        <v>14375</v>
      </c>
      <c r="G22" s="222">
        <v>115000</v>
      </c>
    </row>
    <row r="23" spans="1:7" ht="13.5" thickBot="1">
      <c r="A23" s="193" t="s">
        <v>5</v>
      </c>
      <c r="B23" s="195"/>
      <c r="C23" s="228"/>
      <c r="D23" s="214"/>
      <c r="E23" s="229"/>
      <c r="F23" s="230"/>
      <c r="G23" s="230"/>
    </row>
    <row r="24" spans="1:7">
      <c r="A24" s="182"/>
      <c r="B24" s="196"/>
      <c r="C24" s="230">
        <v>2671147.35</v>
      </c>
      <c r="D24" s="218">
        <v>1335573.675</v>
      </c>
      <c r="E24" s="229">
        <v>667786.83750000002</v>
      </c>
      <c r="F24" s="230">
        <v>667786.83750000002</v>
      </c>
      <c r="G24" s="230">
        <v>115000</v>
      </c>
    </row>
    <row r="25" spans="1:7">
      <c r="A25" s="182"/>
      <c r="B25" s="196"/>
      <c r="C25" s="230"/>
      <c r="D25" s="218"/>
      <c r="E25" s="229"/>
      <c r="F25" s="230"/>
      <c r="G25" s="216"/>
    </row>
    <row r="26" spans="1:7">
      <c r="A26" s="182"/>
      <c r="B26" s="196"/>
      <c r="C26" s="230"/>
      <c r="D26" s="218"/>
      <c r="E26" s="229"/>
      <c r="F26" s="230"/>
      <c r="G26" s="216"/>
    </row>
    <row r="27" spans="1:7">
      <c r="A27" s="220" t="s">
        <v>21</v>
      </c>
      <c r="B27" s="221">
        <v>5342294.7</v>
      </c>
      <c r="C27" s="222">
        <v>2671147.35</v>
      </c>
      <c r="D27" s="222">
        <v>1335573.675</v>
      </c>
      <c r="E27" s="222">
        <v>667786.83750000002</v>
      </c>
      <c r="F27" s="222">
        <v>667786.83750000002</v>
      </c>
      <c r="G27" s="222">
        <v>5342294.7000000011</v>
      </c>
    </row>
    <row r="28" spans="1:7">
      <c r="A28" s="191" t="s">
        <v>4</v>
      </c>
      <c r="B28" s="212"/>
      <c r="C28" s="231"/>
      <c r="D28" s="214"/>
      <c r="E28" s="229"/>
      <c r="F28" s="230"/>
      <c r="G28" s="230"/>
    </row>
    <row r="29" spans="1:7" ht="15">
      <c r="A29" s="180"/>
      <c r="B29" s="196"/>
      <c r="C29" s="216">
        <v>167200</v>
      </c>
      <c r="D29" s="216">
        <v>137500</v>
      </c>
      <c r="E29" s="228">
        <v>145200</v>
      </c>
      <c r="F29" s="216">
        <v>100100</v>
      </c>
      <c r="G29" s="216">
        <v>550000</v>
      </c>
    </row>
    <row r="30" spans="1:7" ht="15">
      <c r="A30" s="180"/>
      <c r="B30" s="196"/>
      <c r="C30" s="216"/>
      <c r="D30" s="216"/>
      <c r="E30" s="228"/>
      <c r="F30" s="216"/>
      <c r="G30" s="216"/>
    </row>
    <row r="31" spans="1:7" ht="13.5" thickBot="1">
      <c r="A31" s="220" t="s">
        <v>21</v>
      </c>
      <c r="B31" s="221">
        <v>550000</v>
      </c>
      <c r="C31" s="222">
        <v>167200</v>
      </c>
      <c r="D31" s="222">
        <v>137500</v>
      </c>
      <c r="E31" s="222">
        <v>145200</v>
      </c>
      <c r="F31" s="222">
        <v>100100</v>
      </c>
      <c r="G31" s="222">
        <v>550000</v>
      </c>
    </row>
    <row r="32" spans="1:7" ht="16.5" thickBot="1">
      <c r="A32" s="186" t="s">
        <v>22</v>
      </c>
      <c r="B32" s="232">
        <v>25357369.77</v>
      </c>
      <c r="C32" s="233">
        <v>7861220.9499999993</v>
      </c>
      <c r="D32" s="233">
        <v>6339342.4424999999</v>
      </c>
      <c r="E32" s="233">
        <v>5600953.1887499997</v>
      </c>
      <c r="F32" s="233">
        <v>5555853.1887499997</v>
      </c>
      <c r="G32" s="234">
        <v>25357369.77</v>
      </c>
    </row>
    <row r="33" spans="1:7" ht="13.5" thickBot="1">
      <c r="A33" s="190"/>
      <c r="B33" s="217"/>
      <c r="C33" s="216"/>
      <c r="D33" s="216"/>
      <c r="E33" s="216"/>
      <c r="F33" s="216"/>
      <c r="G33" s="216"/>
    </row>
    <row r="34" spans="1:7" ht="16.5" thickBot="1">
      <c r="A34" s="186" t="s">
        <v>6</v>
      </c>
      <c r="B34" s="209"/>
      <c r="C34" s="182"/>
      <c r="D34" s="182"/>
      <c r="E34" s="182"/>
      <c r="F34" s="180"/>
      <c r="G34" s="180"/>
    </row>
    <row r="35" spans="1:7" ht="16.5" thickBot="1">
      <c r="A35" s="194"/>
      <c r="B35" s="209"/>
      <c r="C35" s="231"/>
      <c r="D35" s="214"/>
      <c r="E35" s="228"/>
      <c r="F35" s="216"/>
      <c r="G35" s="216"/>
    </row>
    <row r="36" spans="1:7">
      <c r="A36" s="256" t="s">
        <v>8</v>
      </c>
      <c r="B36" s="195"/>
      <c r="C36" s="214"/>
      <c r="D36" s="214"/>
      <c r="E36" s="228"/>
      <c r="F36" s="216"/>
      <c r="G36" s="216"/>
    </row>
    <row r="37" spans="1:7" ht="15">
      <c r="A37" s="257" t="s">
        <v>261</v>
      </c>
      <c r="B37" s="235">
        <v>60300</v>
      </c>
      <c r="C37" s="214">
        <v>15075</v>
      </c>
      <c r="D37" s="214">
        <v>15075</v>
      </c>
      <c r="E37" s="214">
        <v>15075</v>
      </c>
      <c r="F37" s="214">
        <v>15075</v>
      </c>
      <c r="G37" s="236">
        <v>60300</v>
      </c>
    </row>
    <row r="38" spans="1:7" ht="15">
      <c r="A38" s="257" t="s">
        <v>262</v>
      </c>
      <c r="B38" s="235">
        <v>89338</v>
      </c>
      <c r="C38" s="214">
        <v>22334.5</v>
      </c>
      <c r="D38" s="214">
        <v>22335</v>
      </c>
      <c r="E38" s="214">
        <v>22335</v>
      </c>
      <c r="F38" s="214">
        <v>22335</v>
      </c>
      <c r="G38" s="236">
        <v>89339.5</v>
      </c>
    </row>
    <row r="39" spans="1:7">
      <c r="A39" s="238" t="s">
        <v>263</v>
      </c>
      <c r="B39" s="237">
        <v>75000</v>
      </c>
      <c r="C39" s="214">
        <v>18750</v>
      </c>
      <c r="D39" s="214">
        <v>18750</v>
      </c>
      <c r="E39" s="214">
        <v>18750</v>
      </c>
      <c r="F39" s="214">
        <v>18750</v>
      </c>
      <c r="G39" s="236">
        <v>75000</v>
      </c>
    </row>
    <row r="40" spans="1:7" ht="13.5" thickBot="1">
      <c r="A40" s="220" t="s">
        <v>21</v>
      </c>
      <c r="B40" s="239">
        <v>224638</v>
      </c>
      <c r="C40" s="222">
        <v>56159.5</v>
      </c>
      <c r="D40" s="222">
        <v>56160</v>
      </c>
      <c r="E40" s="222">
        <v>56160</v>
      </c>
      <c r="F40" s="222">
        <v>56160</v>
      </c>
      <c r="G40" s="222">
        <v>224639.5</v>
      </c>
    </row>
    <row r="41" spans="1:7" ht="13.5" thickBot="1">
      <c r="A41" s="193" t="s">
        <v>10</v>
      </c>
      <c r="B41" s="195"/>
      <c r="C41" s="228"/>
      <c r="D41" s="216"/>
      <c r="E41" s="216"/>
      <c r="F41" s="216"/>
      <c r="G41" s="216"/>
    </row>
    <row r="42" spans="1:7">
      <c r="A42" s="195"/>
      <c r="B42" s="195"/>
      <c r="C42" s="228"/>
      <c r="D42" s="228"/>
      <c r="E42" s="228"/>
      <c r="F42" s="216"/>
      <c r="G42" s="216"/>
    </row>
    <row r="43" spans="1:7">
      <c r="A43" s="198" t="s">
        <v>264</v>
      </c>
      <c r="B43" s="190"/>
      <c r="C43" s="228"/>
      <c r="D43" s="228"/>
      <c r="E43" s="228"/>
      <c r="F43" s="216"/>
      <c r="G43" s="216">
        <v>0</v>
      </c>
    </row>
    <row r="44" spans="1:7">
      <c r="A44" s="190"/>
      <c r="B44" s="190"/>
      <c r="C44" s="229"/>
      <c r="D44" s="228"/>
      <c r="E44" s="228"/>
      <c r="F44" s="216"/>
      <c r="G44" s="216">
        <v>0</v>
      </c>
    </row>
    <row r="45" spans="1:7" ht="13.5" thickBot="1">
      <c r="A45" s="190" t="s">
        <v>21</v>
      </c>
      <c r="B45" s="190"/>
      <c r="C45" s="216">
        <v>0</v>
      </c>
      <c r="D45" s="216">
        <v>0</v>
      </c>
      <c r="E45" s="216">
        <v>0</v>
      </c>
      <c r="F45" s="216">
        <v>0</v>
      </c>
      <c r="G45" s="216">
        <v>0</v>
      </c>
    </row>
    <row r="46" spans="1:7" ht="15.75" thickBot="1">
      <c r="A46" s="193" t="s">
        <v>9</v>
      </c>
      <c r="B46" s="195"/>
      <c r="C46" s="228"/>
      <c r="D46" s="182"/>
      <c r="E46" s="182"/>
      <c r="F46" s="180"/>
      <c r="G46" s="180"/>
    </row>
    <row r="47" spans="1:7">
      <c r="A47" s="190"/>
      <c r="B47" s="190"/>
      <c r="C47" s="228"/>
      <c r="D47" s="228"/>
      <c r="E47" s="228"/>
      <c r="F47" s="216"/>
      <c r="G47" s="216">
        <v>0</v>
      </c>
    </row>
    <row r="48" spans="1:7">
      <c r="A48" s="198" t="s">
        <v>264</v>
      </c>
      <c r="B48" s="190"/>
      <c r="C48" s="228"/>
      <c r="D48" s="228"/>
      <c r="E48" s="228"/>
      <c r="F48" s="216"/>
      <c r="G48" s="216">
        <v>0</v>
      </c>
    </row>
    <row r="49" spans="1:7">
      <c r="A49" s="190"/>
      <c r="B49" s="190"/>
      <c r="C49" s="228"/>
      <c r="D49" s="228"/>
      <c r="E49" s="228"/>
      <c r="F49" s="216"/>
      <c r="G49" s="216">
        <v>0</v>
      </c>
    </row>
    <row r="50" spans="1:7" ht="13.5" thickBot="1">
      <c r="A50" s="190" t="s">
        <v>21</v>
      </c>
      <c r="B50" s="190"/>
      <c r="C50" s="216">
        <v>0</v>
      </c>
      <c r="D50" s="216">
        <v>0</v>
      </c>
      <c r="E50" s="216">
        <v>0</v>
      </c>
      <c r="F50" s="216">
        <v>0</v>
      </c>
      <c r="G50" s="216">
        <v>0</v>
      </c>
    </row>
    <row r="51" spans="1:7">
      <c r="A51" s="256" t="s">
        <v>11</v>
      </c>
      <c r="B51" s="195"/>
      <c r="C51" s="228"/>
      <c r="D51" s="216"/>
      <c r="E51" s="216"/>
      <c r="F51" s="216"/>
      <c r="G51" s="216">
        <v>0</v>
      </c>
    </row>
    <row r="52" spans="1:7" ht="15">
      <c r="A52" s="257" t="s">
        <v>265</v>
      </c>
      <c r="B52" s="240">
        <v>15000</v>
      </c>
      <c r="C52" s="214">
        <v>3750</v>
      </c>
      <c r="D52" s="228">
        <v>3750</v>
      </c>
      <c r="E52" s="228">
        <v>3750</v>
      </c>
      <c r="F52" s="228">
        <v>3750</v>
      </c>
      <c r="G52" s="216">
        <v>15000</v>
      </c>
    </row>
    <row r="53" spans="1:7" ht="15">
      <c r="A53" s="257" t="s">
        <v>266</v>
      </c>
      <c r="B53" s="240">
        <v>30000</v>
      </c>
      <c r="C53" s="214">
        <v>7500</v>
      </c>
      <c r="D53" s="228">
        <v>7500</v>
      </c>
      <c r="E53" s="228">
        <v>7500</v>
      </c>
      <c r="F53" s="228">
        <v>7500</v>
      </c>
      <c r="G53" s="216">
        <v>30000</v>
      </c>
    </row>
    <row r="54" spans="1:7" ht="15">
      <c r="A54" s="257" t="s">
        <v>267</v>
      </c>
      <c r="B54" s="241">
        <v>30000</v>
      </c>
      <c r="C54" s="214">
        <v>7500</v>
      </c>
      <c r="D54" s="228">
        <v>7500</v>
      </c>
      <c r="E54" s="228">
        <v>7500</v>
      </c>
      <c r="F54" s="228">
        <v>7500</v>
      </c>
      <c r="G54" s="216">
        <v>30000</v>
      </c>
    </row>
    <row r="55" spans="1:7" ht="15">
      <c r="A55" s="257" t="s">
        <v>268</v>
      </c>
      <c r="B55" s="240">
        <v>40000</v>
      </c>
      <c r="C55" s="214">
        <v>10000</v>
      </c>
      <c r="D55" s="228">
        <v>10000</v>
      </c>
      <c r="E55" s="228">
        <v>10000</v>
      </c>
      <c r="F55" s="228">
        <v>10000</v>
      </c>
      <c r="G55" s="216">
        <v>40000</v>
      </c>
    </row>
    <row r="56" spans="1:7">
      <c r="A56" s="258" t="s">
        <v>269</v>
      </c>
      <c r="B56" s="241">
        <v>545000</v>
      </c>
      <c r="C56" s="214">
        <v>136250</v>
      </c>
      <c r="D56" s="228">
        <v>136250</v>
      </c>
      <c r="E56" s="228">
        <v>136250</v>
      </c>
      <c r="F56" s="228">
        <v>136250</v>
      </c>
      <c r="G56" s="216">
        <v>545000</v>
      </c>
    </row>
    <row r="57" spans="1:7">
      <c r="A57" s="238" t="s">
        <v>270</v>
      </c>
      <c r="B57" s="241">
        <v>9999</v>
      </c>
      <c r="C57" s="214">
        <v>2499.75</v>
      </c>
      <c r="D57" s="228">
        <v>2499.75</v>
      </c>
      <c r="E57" s="228">
        <v>2499.75</v>
      </c>
      <c r="F57" s="228">
        <v>2499.75</v>
      </c>
      <c r="G57" s="216">
        <v>9999</v>
      </c>
    </row>
    <row r="58" spans="1:7">
      <c r="A58" s="238" t="s">
        <v>271</v>
      </c>
      <c r="B58" s="241">
        <v>100000</v>
      </c>
      <c r="C58" s="214">
        <v>25000</v>
      </c>
      <c r="D58" s="228">
        <v>25000</v>
      </c>
      <c r="E58" s="228">
        <v>25000</v>
      </c>
      <c r="F58" s="228">
        <v>25000</v>
      </c>
      <c r="G58" s="216">
        <v>100000</v>
      </c>
    </row>
    <row r="59" spans="1:7">
      <c r="A59" s="238" t="s">
        <v>272</v>
      </c>
      <c r="B59" s="241">
        <v>175000</v>
      </c>
      <c r="C59" s="214">
        <v>43750</v>
      </c>
      <c r="D59" s="228">
        <v>43750</v>
      </c>
      <c r="E59" s="228">
        <v>43750</v>
      </c>
      <c r="F59" s="228">
        <v>43750</v>
      </c>
      <c r="G59" s="216">
        <v>175000</v>
      </c>
    </row>
    <row r="60" spans="1:7">
      <c r="A60" s="238" t="s">
        <v>273</v>
      </c>
      <c r="B60" s="241">
        <v>5028</v>
      </c>
      <c r="C60" s="214">
        <v>1257</v>
      </c>
      <c r="D60" s="228">
        <v>1257</v>
      </c>
      <c r="E60" s="228">
        <v>1257</v>
      </c>
      <c r="F60" s="228">
        <v>1257</v>
      </c>
      <c r="G60" s="216">
        <v>5028</v>
      </c>
    </row>
    <row r="61" spans="1:7">
      <c r="A61" s="238" t="s">
        <v>274</v>
      </c>
      <c r="B61" s="241">
        <v>5000</v>
      </c>
      <c r="C61" s="214">
        <v>1250</v>
      </c>
      <c r="D61" s="228">
        <v>1250</v>
      </c>
      <c r="E61" s="228">
        <v>1250</v>
      </c>
      <c r="F61" s="228">
        <v>1250</v>
      </c>
      <c r="G61" s="216">
        <v>5000</v>
      </c>
    </row>
    <row r="62" spans="1:7">
      <c r="A62" s="238" t="s">
        <v>275</v>
      </c>
      <c r="B62" s="241">
        <v>15000</v>
      </c>
      <c r="C62" s="214">
        <v>3750</v>
      </c>
      <c r="D62" s="228">
        <v>3750</v>
      </c>
      <c r="E62" s="228">
        <v>3750</v>
      </c>
      <c r="F62" s="228">
        <v>3750</v>
      </c>
      <c r="G62" s="216">
        <v>15000</v>
      </c>
    </row>
    <row r="63" spans="1:7">
      <c r="A63" s="238" t="s">
        <v>276</v>
      </c>
      <c r="B63" s="241">
        <v>163000</v>
      </c>
      <c r="C63" s="214">
        <v>40750</v>
      </c>
      <c r="D63" s="228">
        <v>40750</v>
      </c>
      <c r="E63" s="228">
        <v>40750</v>
      </c>
      <c r="F63" s="228">
        <v>40750</v>
      </c>
      <c r="G63" s="216">
        <v>163000</v>
      </c>
    </row>
    <row r="64" spans="1:7">
      <c r="A64" s="238" t="s">
        <v>277</v>
      </c>
      <c r="B64" s="241">
        <v>5100</v>
      </c>
      <c r="C64" s="214">
        <v>1275</v>
      </c>
      <c r="D64" s="228">
        <v>1275</v>
      </c>
      <c r="E64" s="228">
        <v>1275</v>
      </c>
      <c r="F64" s="228">
        <v>1275</v>
      </c>
      <c r="G64" s="216">
        <v>5100</v>
      </c>
    </row>
    <row r="65" spans="1:9" ht="15">
      <c r="A65" s="238" t="s">
        <v>278</v>
      </c>
      <c r="B65" s="241">
        <v>36446</v>
      </c>
      <c r="C65" s="242">
        <v>9111.5</v>
      </c>
      <c r="D65" s="228">
        <v>9111.5</v>
      </c>
      <c r="E65" s="228">
        <v>9111.5</v>
      </c>
      <c r="F65" s="216">
        <v>9111.5</v>
      </c>
      <c r="G65" s="216">
        <v>36446</v>
      </c>
      <c r="H65" s="180"/>
      <c r="I65" s="180"/>
    </row>
    <row r="67" spans="1:9" ht="15.75" thickBot="1">
      <c r="A67" s="220" t="s">
        <v>21</v>
      </c>
      <c r="B67" s="239">
        <v>1174573</v>
      </c>
      <c r="C67" s="243">
        <v>293643.25</v>
      </c>
      <c r="D67" s="243">
        <v>293643.25</v>
      </c>
      <c r="E67" s="243">
        <v>293643.25</v>
      </c>
      <c r="F67" s="243">
        <v>293643.25</v>
      </c>
      <c r="G67" s="243">
        <v>1174573</v>
      </c>
      <c r="H67" s="180"/>
      <c r="I67" s="180"/>
    </row>
    <row r="68" spans="1:9" ht="15.75" thickBot="1">
      <c r="A68" s="193" t="s">
        <v>12</v>
      </c>
      <c r="B68" s="195"/>
      <c r="C68" s="228"/>
      <c r="D68" s="182"/>
      <c r="E68" s="182"/>
      <c r="F68" s="180"/>
      <c r="G68" s="180"/>
      <c r="H68" s="180"/>
      <c r="I68" s="180"/>
    </row>
    <row r="69" spans="1:9" ht="15">
      <c r="A69" s="180"/>
      <c r="B69" s="195"/>
      <c r="C69" s="244"/>
      <c r="D69" s="245"/>
      <c r="E69" s="228"/>
      <c r="F69" s="216"/>
      <c r="G69" s="216"/>
      <c r="H69" s="180"/>
      <c r="I69" s="180"/>
    </row>
    <row r="70" spans="1:9" ht="15">
      <c r="A70" s="198" t="s">
        <v>264</v>
      </c>
      <c r="B70" s="195"/>
      <c r="C70" s="244"/>
      <c r="D70" s="245"/>
      <c r="E70" s="228"/>
      <c r="F70" s="216"/>
      <c r="G70" s="216">
        <v>0</v>
      </c>
      <c r="H70" s="180"/>
      <c r="I70" s="180"/>
    </row>
    <row r="71" spans="1:9" ht="15">
      <c r="A71" s="190" t="s">
        <v>15</v>
      </c>
      <c r="B71" s="190"/>
      <c r="C71" s="246"/>
      <c r="D71" s="245"/>
      <c r="E71" s="228"/>
      <c r="F71" s="216"/>
      <c r="G71" s="216">
        <v>0</v>
      </c>
      <c r="H71" s="180"/>
      <c r="I71" s="180"/>
    </row>
    <row r="72" spans="1:9" ht="15">
      <c r="A72" s="190" t="s">
        <v>21</v>
      </c>
      <c r="B72" s="190"/>
      <c r="C72" s="230">
        <v>0</v>
      </c>
      <c r="D72" s="230">
        <v>0</v>
      </c>
      <c r="E72" s="230">
        <v>0</v>
      </c>
      <c r="F72" s="230">
        <v>0</v>
      </c>
      <c r="G72" s="230">
        <v>0</v>
      </c>
      <c r="H72" s="180"/>
      <c r="I72" s="180"/>
    </row>
    <row r="73" spans="1:9" ht="15">
      <c r="A73" s="191" t="s">
        <v>13</v>
      </c>
      <c r="B73" s="212"/>
      <c r="C73" s="246"/>
      <c r="D73" s="182"/>
      <c r="E73" s="182"/>
      <c r="F73" s="180"/>
      <c r="G73" s="180"/>
      <c r="H73" s="180"/>
      <c r="I73" s="180"/>
    </row>
    <row r="74" spans="1:9" ht="15">
      <c r="A74" s="195"/>
      <c r="B74" s="195"/>
      <c r="C74" s="244"/>
      <c r="D74" s="245"/>
      <c r="E74" s="228"/>
      <c r="F74" s="216"/>
      <c r="G74" s="216"/>
      <c r="H74" s="180"/>
      <c r="I74" s="247"/>
    </row>
    <row r="75" spans="1:9" ht="15">
      <c r="A75" s="198" t="s">
        <v>264</v>
      </c>
      <c r="B75" s="190"/>
      <c r="C75" s="244"/>
      <c r="D75" s="228"/>
      <c r="E75" s="228"/>
      <c r="F75" s="216"/>
      <c r="G75" s="216"/>
      <c r="H75" s="180"/>
      <c r="I75" s="180"/>
    </row>
    <row r="76" spans="1:9" ht="15">
      <c r="A76" s="190"/>
      <c r="B76" s="190"/>
      <c r="C76" s="248"/>
      <c r="D76" s="228"/>
      <c r="E76" s="228"/>
      <c r="F76" s="216"/>
      <c r="G76" s="216">
        <v>0</v>
      </c>
      <c r="H76" s="180"/>
      <c r="I76" s="180"/>
    </row>
    <row r="77" spans="1:9" ht="15">
      <c r="A77" s="190" t="s">
        <v>21</v>
      </c>
      <c r="B77" s="190"/>
      <c r="C77" s="230">
        <v>0</v>
      </c>
      <c r="D77" s="230">
        <v>0</v>
      </c>
      <c r="E77" s="230">
        <v>0</v>
      </c>
      <c r="F77" s="230">
        <v>0</v>
      </c>
      <c r="G77" s="230">
        <v>0</v>
      </c>
      <c r="H77" s="180"/>
      <c r="I77" s="180"/>
    </row>
    <row r="78" spans="1:9" ht="15">
      <c r="A78" s="259" t="s">
        <v>14</v>
      </c>
      <c r="B78" s="195"/>
      <c r="C78" s="214"/>
      <c r="D78" s="182"/>
      <c r="E78" s="182"/>
      <c r="F78" s="180"/>
      <c r="G78" s="180"/>
      <c r="H78" s="180"/>
      <c r="I78" s="180"/>
    </row>
    <row r="79" spans="1:9" ht="15">
      <c r="A79" s="238" t="s">
        <v>279</v>
      </c>
      <c r="B79" s="254">
        <v>72494</v>
      </c>
      <c r="C79" s="214">
        <v>18123.5</v>
      </c>
      <c r="D79" s="245">
        <v>18124</v>
      </c>
      <c r="E79" s="245">
        <v>18124</v>
      </c>
      <c r="F79" s="245">
        <v>18122</v>
      </c>
      <c r="G79" s="245">
        <v>18124</v>
      </c>
      <c r="H79" s="180"/>
      <c r="I79" s="180"/>
    </row>
    <row r="80" spans="1:9" ht="15">
      <c r="A80" s="238" t="s">
        <v>280</v>
      </c>
      <c r="B80" s="254">
        <v>83895</v>
      </c>
      <c r="C80" s="214">
        <v>20973.75</v>
      </c>
      <c r="D80" s="245">
        <v>20974</v>
      </c>
      <c r="E80" s="245">
        <v>20974</v>
      </c>
      <c r="F80" s="245">
        <v>20974</v>
      </c>
      <c r="G80" s="245">
        <v>20974</v>
      </c>
      <c r="H80" s="180"/>
      <c r="I80" s="180"/>
    </row>
    <row r="81" spans="1:9" ht="15">
      <c r="A81" s="255" t="s">
        <v>281</v>
      </c>
      <c r="B81" s="254">
        <v>122107</v>
      </c>
      <c r="C81" s="214">
        <v>30526.75</v>
      </c>
      <c r="D81" s="245">
        <v>30527</v>
      </c>
      <c r="E81" s="245">
        <v>30527</v>
      </c>
      <c r="F81" s="245">
        <v>30525</v>
      </c>
      <c r="G81" s="245">
        <v>30527</v>
      </c>
      <c r="H81" s="180"/>
      <c r="I81" s="180"/>
    </row>
    <row r="82" spans="1:9">
      <c r="A82" s="217"/>
      <c r="B82" s="217"/>
      <c r="C82" s="227"/>
      <c r="D82" s="215"/>
      <c r="E82" s="250"/>
      <c r="F82" s="249"/>
      <c r="G82" s="196"/>
      <c r="H82" s="196"/>
      <c r="I82" s="196"/>
    </row>
    <row r="83" spans="1:9">
      <c r="A83" s="220" t="s">
        <v>21</v>
      </c>
      <c r="B83" s="251">
        <v>278496</v>
      </c>
      <c r="C83" s="222">
        <v>69624</v>
      </c>
      <c r="D83" s="222">
        <v>69625</v>
      </c>
      <c r="E83" s="222">
        <v>69625</v>
      </c>
      <c r="F83" s="222">
        <v>69621</v>
      </c>
      <c r="G83" s="222">
        <v>278495</v>
      </c>
      <c r="H83" s="196"/>
      <c r="I83" s="196"/>
    </row>
    <row r="84" spans="1:9" ht="13.5" thickBot="1">
      <c r="A84" s="190"/>
      <c r="B84" s="252"/>
      <c r="C84" s="230"/>
      <c r="D84" s="230"/>
      <c r="E84" s="230"/>
      <c r="F84" s="230"/>
      <c r="G84" s="230"/>
      <c r="H84" s="196"/>
      <c r="I84" s="196"/>
    </row>
    <row r="85" spans="1:9" ht="16.5" thickBot="1">
      <c r="A85" s="186" t="s">
        <v>23</v>
      </c>
      <c r="B85" s="232">
        <v>1677707</v>
      </c>
      <c r="C85" s="232">
        <v>419426.75</v>
      </c>
      <c r="D85" s="232">
        <v>419428.25</v>
      </c>
      <c r="E85" s="232">
        <v>419428.25</v>
      </c>
      <c r="F85" s="232">
        <v>419424.25</v>
      </c>
      <c r="G85" s="232">
        <v>1677707.5</v>
      </c>
      <c r="H85" s="181"/>
      <c r="I85" s="230"/>
    </row>
    <row r="86" spans="1:9" ht="15">
      <c r="A86" s="190"/>
      <c r="B86" s="190"/>
      <c r="C86" s="230"/>
      <c r="D86" s="182"/>
      <c r="E86" s="182"/>
      <c r="F86" s="180"/>
      <c r="G86" s="180"/>
      <c r="H86" s="180"/>
      <c r="I86" s="180"/>
    </row>
    <row r="87" spans="1:9" ht="18">
      <c r="A87" s="197" t="s">
        <v>282</v>
      </c>
      <c r="B87" s="253">
        <v>27035076.77</v>
      </c>
      <c r="C87" s="253">
        <v>8280647.6999999993</v>
      </c>
      <c r="D87" s="253">
        <v>6758770.6924999999</v>
      </c>
      <c r="E87" s="253">
        <v>6020381.4387499997</v>
      </c>
      <c r="F87" s="253">
        <v>5975277.4387499997</v>
      </c>
      <c r="G87" s="253">
        <v>27035077.27</v>
      </c>
      <c r="H87" s="181"/>
      <c r="I87" s="181"/>
    </row>
    <row r="88" spans="1:9" ht="15">
      <c r="A88" s="180"/>
      <c r="B88" s="180"/>
      <c r="C88" s="180"/>
      <c r="D88" s="182"/>
      <c r="E88" s="182"/>
      <c r="F88" s="180"/>
      <c r="G88" s="180"/>
      <c r="H88" s="180"/>
      <c r="I88" s="180"/>
    </row>
    <row r="91" spans="1:9" ht="15">
      <c r="A91" s="190"/>
      <c r="B91" s="190"/>
      <c r="C91" s="213"/>
      <c r="D91" s="180"/>
      <c r="E91" s="180"/>
      <c r="F91" s="180"/>
      <c r="G91" s="180"/>
      <c r="H91" s="180"/>
      <c r="I91" s="180"/>
    </row>
    <row r="92" spans="1:9" ht="15">
      <c r="A92" s="180"/>
      <c r="B92" s="180"/>
      <c r="C92" s="180"/>
      <c r="D92" s="213"/>
      <c r="E92" s="180"/>
      <c r="F92" s="180"/>
      <c r="G92" s="180"/>
      <c r="H92" s="180"/>
      <c r="I92" s="18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39"/>
  <sheetViews>
    <sheetView topLeftCell="A106" workbookViewId="0">
      <selection activeCell="A135" sqref="A135"/>
    </sheetView>
  </sheetViews>
  <sheetFormatPr defaultRowHeight="12.75"/>
  <cols>
    <col min="1" max="1" width="67" bestFit="1" customWidth="1"/>
    <col min="2" max="2" width="17.28515625" customWidth="1"/>
    <col min="3" max="7" width="18" bestFit="1" customWidth="1"/>
    <col min="8" max="8" width="11.7109375" bestFit="1" customWidth="1"/>
  </cols>
  <sheetData>
    <row r="1" spans="1:7">
      <c r="A1" s="261" t="s">
        <v>113</v>
      </c>
      <c r="B1" s="313"/>
      <c r="C1" s="260"/>
      <c r="D1" s="260"/>
      <c r="E1" s="260"/>
      <c r="F1" s="260"/>
      <c r="G1" s="260"/>
    </row>
    <row r="2" spans="1:7">
      <c r="A2" s="261"/>
      <c r="B2" s="313"/>
      <c r="C2" s="260"/>
      <c r="D2" s="260"/>
      <c r="E2" s="260"/>
      <c r="F2" s="260"/>
      <c r="G2" s="260"/>
    </row>
    <row r="3" spans="1:7" ht="19.5" thickBot="1">
      <c r="A3" s="264" t="s">
        <v>283</v>
      </c>
      <c r="B3" s="314"/>
      <c r="C3" s="265"/>
      <c r="D3" s="265"/>
      <c r="E3" s="266"/>
      <c r="F3" s="267"/>
      <c r="G3" s="267"/>
    </row>
    <row r="4" spans="1:7" ht="51.75" thickBot="1">
      <c r="A4" s="268"/>
      <c r="B4" s="315" t="s">
        <v>24</v>
      </c>
      <c r="C4" s="269" t="s">
        <v>16</v>
      </c>
      <c r="D4" s="270" t="s">
        <v>17</v>
      </c>
      <c r="E4" s="271" t="s">
        <v>18</v>
      </c>
      <c r="F4" s="272" t="s">
        <v>19</v>
      </c>
      <c r="G4" s="272" t="s">
        <v>20</v>
      </c>
    </row>
    <row r="5" spans="1:7" ht="13.5" thickBot="1">
      <c r="A5" s="268"/>
      <c r="B5" s="316"/>
      <c r="C5" s="273"/>
      <c r="D5" s="273"/>
      <c r="E5" s="274"/>
      <c r="F5" s="274"/>
      <c r="G5" s="274"/>
    </row>
    <row r="6" spans="1:7" ht="16.5" thickBot="1">
      <c r="A6" s="275" t="s">
        <v>7</v>
      </c>
      <c r="B6" s="317"/>
      <c r="C6" s="276"/>
      <c r="D6" s="276"/>
      <c r="E6" s="277"/>
      <c r="F6" s="268"/>
      <c r="G6" s="268"/>
    </row>
    <row r="7" spans="1:7" ht="16.5" thickBot="1">
      <c r="A7" s="278"/>
      <c r="B7" s="318"/>
      <c r="C7" s="268"/>
      <c r="D7" s="268"/>
      <c r="E7" s="268"/>
      <c r="F7" s="268"/>
      <c r="G7" s="268"/>
    </row>
    <row r="8" spans="1:7" ht="13.5" thickBot="1">
      <c r="A8" s="279" t="s">
        <v>1</v>
      </c>
      <c r="B8" s="319"/>
      <c r="C8" s="280"/>
      <c r="D8" s="280"/>
      <c r="E8" s="262"/>
      <c r="F8" s="281"/>
      <c r="G8" s="281"/>
    </row>
    <row r="9" spans="1:7">
      <c r="A9" s="260"/>
      <c r="B9" s="283">
        <v>32927502.469999999</v>
      </c>
      <c r="C9" s="283">
        <v>8529046.4700000007</v>
      </c>
      <c r="D9" s="284">
        <v>8753773.5899999999</v>
      </c>
      <c r="E9" s="283">
        <v>7822341.2049999982</v>
      </c>
      <c r="F9" s="285">
        <v>7822341.2049999982</v>
      </c>
      <c r="G9" s="285">
        <v>32927502.469999999</v>
      </c>
    </row>
    <row r="10" spans="1:7">
      <c r="A10" s="286"/>
      <c r="B10" s="283"/>
      <c r="C10" s="287"/>
      <c r="D10" s="288"/>
      <c r="E10" s="283"/>
      <c r="F10" s="285"/>
      <c r="G10" s="285">
        <v>0</v>
      </c>
    </row>
    <row r="11" spans="1:7">
      <c r="A11" s="286" t="s">
        <v>21</v>
      </c>
      <c r="B11" s="325">
        <v>32927502.469999999</v>
      </c>
      <c r="C11" s="325">
        <v>8529046.4700000007</v>
      </c>
      <c r="D11" s="325">
        <v>8753773.5899999999</v>
      </c>
      <c r="E11" s="325">
        <v>7822341.2049999982</v>
      </c>
      <c r="F11" s="325">
        <v>7822341.2049999982</v>
      </c>
      <c r="G11" s="325">
        <v>32927502.469999999</v>
      </c>
    </row>
    <row r="12" spans="1:7">
      <c r="A12" s="289" t="s">
        <v>2</v>
      </c>
      <c r="B12" s="283"/>
      <c r="C12" s="280"/>
      <c r="D12" s="290"/>
      <c r="E12" s="291"/>
      <c r="F12" s="260"/>
      <c r="G12" s="260"/>
    </row>
    <row r="13" spans="1:7">
      <c r="A13" s="260"/>
      <c r="B13" s="283">
        <v>3517948.21</v>
      </c>
      <c r="C13" s="283">
        <v>697835.75</v>
      </c>
      <c r="D13" s="284">
        <v>1336417.68</v>
      </c>
      <c r="E13" s="283">
        <v>741847.39</v>
      </c>
      <c r="F13" s="285">
        <v>741847.39</v>
      </c>
      <c r="G13" s="285">
        <v>3517948.21</v>
      </c>
    </row>
    <row r="14" spans="1:7">
      <c r="A14" s="260"/>
      <c r="B14" s="283"/>
      <c r="C14" s="283"/>
      <c r="D14" s="284"/>
      <c r="E14" s="283"/>
      <c r="F14" s="285"/>
      <c r="G14" s="285">
        <v>0</v>
      </c>
    </row>
    <row r="15" spans="1:7">
      <c r="A15" s="286" t="s">
        <v>21</v>
      </c>
      <c r="B15" s="325">
        <v>3517948.21</v>
      </c>
      <c r="C15" s="325">
        <v>697835.75</v>
      </c>
      <c r="D15" s="325">
        <v>1336417.68</v>
      </c>
      <c r="E15" s="325">
        <v>741847.39</v>
      </c>
      <c r="F15" s="325">
        <v>741847.39</v>
      </c>
      <c r="G15" s="325">
        <v>3517948.21</v>
      </c>
    </row>
    <row r="16" spans="1:7">
      <c r="A16" s="289" t="s">
        <v>3</v>
      </c>
      <c r="B16" s="283"/>
      <c r="C16" s="283"/>
      <c r="D16" s="284"/>
      <c r="E16" s="283"/>
      <c r="F16" s="285"/>
      <c r="G16" s="285"/>
    </row>
    <row r="17" spans="1:8">
      <c r="A17" s="260"/>
      <c r="B17" s="283">
        <v>1841272.38</v>
      </c>
      <c r="C17" s="283">
        <v>598211.59</v>
      </c>
      <c r="D17" s="284">
        <v>424466.48</v>
      </c>
      <c r="E17" s="283">
        <v>409297.15499999997</v>
      </c>
      <c r="F17" s="285">
        <v>409297.15499999997</v>
      </c>
      <c r="G17" s="285">
        <v>1841272.38</v>
      </c>
      <c r="H17" s="260"/>
    </row>
    <row r="18" spans="1:8">
      <c r="A18" s="286"/>
      <c r="B18" s="283"/>
      <c r="C18" s="292"/>
      <c r="D18" s="284"/>
      <c r="E18" s="293"/>
      <c r="F18" s="285"/>
      <c r="G18" s="285">
        <v>0</v>
      </c>
      <c r="H18" s="260"/>
    </row>
    <row r="19" spans="1:8" ht="13.5" thickBot="1">
      <c r="A19" s="286" t="s">
        <v>21</v>
      </c>
      <c r="B19" s="325">
        <v>1841272.38</v>
      </c>
      <c r="C19" s="325">
        <v>598211.59</v>
      </c>
      <c r="D19" s="325">
        <v>424466.48</v>
      </c>
      <c r="E19" s="325">
        <v>409297.15499999997</v>
      </c>
      <c r="F19" s="325">
        <v>409297.15499999997</v>
      </c>
      <c r="G19" s="325">
        <v>1841272.38</v>
      </c>
      <c r="H19" s="261"/>
    </row>
    <row r="20" spans="1:8" ht="13.5" thickBot="1">
      <c r="A20" s="294" t="s">
        <v>5</v>
      </c>
      <c r="B20" s="283"/>
      <c r="C20" s="293"/>
      <c r="D20" s="283"/>
      <c r="E20" s="296"/>
      <c r="F20" s="297"/>
      <c r="G20" s="297"/>
      <c r="H20" s="261"/>
    </row>
    <row r="21" spans="1:8">
      <c r="A21" s="263"/>
      <c r="B21" s="283">
        <v>10271142.18</v>
      </c>
      <c r="C21" s="285">
        <v>2725340.96</v>
      </c>
      <c r="D21" s="283">
        <v>2798988.8</v>
      </c>
      <c r="E21" s="293">
        <v>2373406.21</v>
      </c>
      <c r="F21" s="285">
        <v>2373406.21</v>
      </c>
      <c r="G21" s="285">
        <v>10271142.18</v>
      </c>
      <c r="H21" s="261"/>
    </row>
    <row r="22" spans="1:8">
      <c r="A22" s="263"/>
      <c r="B22" s="283"/>
      <c r="C22" s="285"/>
      <c r="D22" s="283"/>
      <c r="E22" s="293"/>
      <c r="F22" s="285"/>
      <c r="G22" s="285"/>
      <c r="H22" s="261"/>
    </row>
    <row r="23" spans="1:8">
      <c r="A23" s="286" t="s">
        <v>21</v>
      </c>
      <c r="B23" s="325">
        <v>10271142.18</v>
      </c>
      <c r="C23" s="325">
        <v>2725340.96</v>
      </c>
      <c r="D23" s="325">
        <v>2798988.8</v>
      </c>
      <c r="E23" s="325">
        <v>2373406.21</v>
      </c>
      <c r="F23" s="325">
        <v>2373406.21</v>
      </c>
      <c r="G23" s="325">
        <v>10271142.18</v>
      </c>
      <c r="H23" s="261"/>
    </row>
    <row r="24" spans="1:8">
      <c r="A24" s="289" t="s">
        <v>4</v>
      </c>
      <c r="B24" s="283"/>
      <c r="C24" s="298"/>
      <c r="D24" s="283"/>
      <c r="E24" s="296"/>
      <c r="F24" s="297"/>
      <c r="G24" s="297"/>
      <c r="H24" s="261"/>
    </row>
    <row r="25" spans="1:8">
      <c r="A25" s="260"/>
      <c r="B25" s="283">
        <v>1573502.4</v>
      </c>
      <c r="C25" s="285">
        <v>1225174.53</v>
      </c>
      <c r="D25" s="285">
        <v>1031819.77</v>
      </c>
      <c r="E25" s="293">
        <v>0</v>
      </c>
      <c r="F25" s="285">
        <v>0</v>
      </c>
      <c r="G25" s="285">
        <v>2256994.2999999998</v>
      </c>
      <c r="H25" s="260"/>
    </row>
    <row r="26" spans="1:8">
      <c r="A26" s="260"/>
      <c r="B26" s="283"/>
      <c r="C26" s="285"/>
      <c r="D26" s="285"/>
      <c r="E26" s="293"/>
      <c r="F26" s="285"/>
      <c r="G26" s="285"/>
      <c r="H26" s="260"/>
    </row>
    <row r="27" spans="1:8">
      <c r="A27" s="286" t="s">
        <v>21</v>
      </c>
      <c r="B27" s="325">
        <v>1573502.4</v>
      </c>
      <c r="C27" s="325">
        <v>1225174.53</v>
      </c>
      <c r="D27" s="325">
        <v>1031819.77</v>
      </c>
      <c r="E27" s="325">
        <v>0</v>
      </c>
      <c r="F27" s="325">
        <v>0</v>
      </c>
      <c r="G27" s="325">
        <v>2256994.2999999998</v>
      </c>
      <c r="H27" s="261"/>
    </row>
    <row r="28" spans="1:8" ht="13.5" thickBot="1">
      <c r="A28" s="286"/>
      <c r="B28" s="283"/>
      <c r="C28" s="285"/>
      <c r="D28" s="285"/>
      <c r="E28" s="285"/>
      <c r="F28" s="285"/>
      <c r="G28" s="285"/>
      <c r="H28" s="260"/>
    </row>
    <row r="29" spans="1:8" ht="16.5" thickBot="1">
      <c r="A29" s="275" t="s">
        <v>22</v>
      </c>
      <c r="B29" s="317"/>
      <c r="C29" s="299">
        <v>13775609.300000001</v>
      </c>
      <c r="D29" s="299">
        <v>14345466.32</v>
      </c>
      <c r="E29" s="299">
        <v>11346891.959999997</v>
      </c>
      <c r="F29" s="299">
        <v>11346891.959999997</v>
      </c>
      <c r="G29" s="299">
        <v>50814859.539999999</v>
      </c>
      <c r="H29" s="285">
        <v>50814859.539999992</v>
      </c>
    </row>
    <row r="30" spans="1:8" ht="13.5" thickBot="1">
      <c r="A30" s="286"/>
      <c r="B30" s="321"/>
      <c r="C30" s="285"/>
      <c r="D30" s="285"/>
      <c r="E30" s="285"/>
      <c r="F30" s="285"/>
      <c r="G30" s="285"/>
      <c r="H30" s="260"/>
    </row>
    <row r="31" spans="1:8" ht="16.5" thickBot="1">
      <c r="A31" s="275" t="s">
        <v>6</v>
      </c>
      <c r="B31" s="317"/>
      <c r="C31" s="263"/>
      <c r="D31" s="263"/>
      <c r="E31" s="263"/>
      <c r="F31" s="260"/>
      <c r="G31" s="260"/>
      <c r="H31" s="260"/>
    </row>
    <row r="32" spans="1:8" ht="16.5" thickBot="1">
      <c r="A32" s="300"/>
      <c r="B32" s="317"/>
      <c r="C32" s="298"/>
      <c r="D32" s="283"/>
      <c r="E32" s="293"/>
      <c r="F32" s="285"/>
      <c r="G32" s="285"/>
      <c r="H32" s="260"/>
    </row>
    <row r="33" spans="1:7" ht="13.5" thickBot="1">
      <c r="A33" s="294" t="s">
        <v>8</v>
      </c>
      <c r="B33" s="322"/>
      <c r="C33" s="283"/>
      <c r="D33" s="283"/>
      <c r="E33" s="293"/>
      <c r="F33" s="285"/>
      <c r="G33" s="285"/>
    </row>
    <row r="34" spans="1:7">
      <c r="A34" s="295"/>
      <c r="B34" s="322"/>
      <c r="C34" s="283"/>
      <c r="D34" s="293"/>
      <c r="E34" s="301"/>
      <c r="F34" s="285"/>
      <c r="G34" s="285"/>
    </row>
    <row r="35" spans="1:7">
      <c r="A35" s="263" t="s">
        <v>284</v>
      </c>
      <c r="B35" s="311">
        <v>16200.05</v>
      </c>
      <c r="C35" s="283">
        <v>0</v>
      </c>
      <c r="D35" s="283">
        <v>0</v>
      </c>
      <c r="E35" s="283">
        <v>12960.04</v>
      </c>
      <c r="F35" s="310">
        <v>3240.0099999999993</v>
      </c>
      <c r="G35" s="285">
        <v>16200.05</v>
      </c>
    </row>
    <row r="36" spans="1:7">
      <c r="A36" s="263" t="s">
        <v>285</v>
      </c>
      <c r="B36" s="311">
        <v>84000</v>
      </c>
      <c r="C36" s="283">
        <v>0</v>
      </c>
      <c r="D36" s="283">
        <v>0</v>
      </c>
      <c r="E36" s="283">
        <v>67200</v>
      </c>
      <c r="F36" s="310">
        <v>16799.999999999996</v>
      </c>
      <c r="G36" s="285">
        <v>84000</v>
      </c>
    </row>
    <row r="37" spans="1:7">
      <c r="A37" s="263" t="s">
        <v>286</v>
      </c>
      <c r="B37" s="311">
        <v>10000</v>
      </c>
      <c r="C37" s="283">
        <v>0</v>
      </c>
      <c r="D37" s="283">
        <v>0</v>
      </c>
      <c r="E37" s="283">
        <v>8000</v>
      </c>
      <c r="F37" s="310">
        <v>1999.9999999999995</v>
      </c>
      <c r="G37" s="285">
        <v>10000</v>
      </c>
    </row>
    <row r="38" spans="1:7">
      <c r="A38" s="263" t="s">
        <v>287</v>
      </c>
      <c r="B38" s="311">
        <v>33799.949999999997</v>
      </c>
      <c r="C38" s="283">
        <v>33196.75</v>
      </c>
      <c r="D38" s="283">
        <v>0</v>
      </c>
      <c r="E38" s="283">
        <v>482.55999999999915</v>
      </c>
      <c r="F38" s="310">
        <v>120.63999999999828</v>
      </c>
      <c r="G38" s="285">
        <v>33799.949999999997</v>
      </c>
    </row>
    <row r="39" spans="1:7">
      <c r="A39" s="263" t="s">
        <v>288</v>
      </c>
      <c r="B39" s="311">
        <v>7500</v>
      </c>
      <c r="C39" s="283">
        <v>0</v>
      </c>
      <c r="D39" s="283">
        <v>0</v>
      </c>
      <c r="E39" s="283">
        <v>6000</v>
      </c>
      <c r="F39" s="310">
        <v>1499.9999999999998</v>
      </c>
      <c r="G39" s="285">
        <v>7500</v>
      </c>
    </row>
    <row r="40" spans="1:7">
      <c r="A40" s="263" t="s">
        <v>289</v>
      </c>
      <c r="B40" s="311">
        <v>10000</v>
      </c>
      <c r="C40" s="283">
        <v>0</v>
      </c>
      <c r="D40" s="283">
        <v>0</v>
      </c>
      <c r="E40" s="283">
        <v>8000</v>
      </c>
      <c r="F40" s="310">
        <v>1999.9999999999995</v>
      </c>
      <c r="G40" s="285">
        <v>10000</v>
      </c>
    </row>
    <row r="41" spans="1:7">
      <c r="A41" s="263" t="s">
        <v>290</v>
      </c>
      <c r="B41" s="311">
        <v>30000</v>
      </c>
      <c r="C41" s="283">
        <v>0</v>
      </c>
      <c r="D41" s="283">
        <v>0</v>
      </c>
      <c r="E41" s="283">
        <v>24000</v>
      </c>
      <c r="F41" s="310">
        <v>5999.9999999999991</v>
      </c>
      <c r="G41" s="285">
        <v>30000</v>
      </c>
    </row>
    <row r="42" spans="1:7">
      <c r="A42" s="263" t="s">
        <v>291</v>
      </c>
      <c r="B42" s="311">
        <v>10000</v>
      </c>
      <c r="C42" s="283">
        <v>0</v>
      </c>
      <c r="D42" s="283">
        <v>0</v>
      </c>
      <c r="E42" s="283">
        <v>8000</v>
      </c>
      <c r="F42" s="310">
        <v>1999.9999999999995</v>
      </c>
      <c r="G42" s="285">
        <v>10000</v>
      </c>
    </row>
    <row r="43" spans="1:7">
      <c r="A43" s="263" t="s">
        <v>292</v>
      </c>
      <c r="B43" s="311">
        <v>228010</v>
      </c>
      <c r="C43" s="283">
        <v>0</v>
      </c>
      <c r="D43" s="283">
        <v>0</v>
      </c>
      <c r="E43" s="283">
        <v>182408</v>
      </c>
      <c r="F43" s="310">
        <v>45601.999999999993</v>
      </c>
      <c r="G43" s="285">
        <v>228010</v>
      </c>
    </row>
    <row r="44" spans="1:7">
      <c r="A44" s="263" t="s">
        <v>293</v>
      </c>
      <c r="B44" s="311">
        <v>50000</v>
      </c>
      <c r="C44" s="283">
        <v>27600</v>
      </c>
      <c r="D44" s="283">
        <v>0</v>
      </c>
      <c r="E44" s="283">
        <v>17920</v>
      </c>
      <c r="F44" s="310">
        <v>4479.9999999999955</v>
      </c>
      <c r="G44" s="285">
        <v>49999.999999999993</v>
      </c>
    </row>
    <row r="45" spans="1:7">
      <c r="A45" s="263" t="s">
        <v>294</v>
      </c>
      <c r="B45" s="311">
        <v>9000</v>
      </c>
      <c r="C45" s="283">
        <v>0</v>
      </c>
      <c r="D45" s="283">
        <v>0</v>
      </c>
      <c r="E45" s="283">
        <v>7200</v>
      </c>
      <c r="F45" s="310">
        <v>1799.9999999999995</v>
      </c>
      <c r="G45" s="285">
        <v>9000</v>
      </c>
    </row>
    <row r="46" spans="1:7">
      <c r="A46" s="263" t="s">
        <v>295</v>
      </c>
      <c r="B46" s="311">
        <v>50000</v>
      </c>
      <c r="C46" s="283">
        <v>49344.4</v>
      </c>
      <c r="D46" s="283">
        <v>0</v>
      </c>
      <c r="E46" s="283">
        <v>524.48000000000047</v>
      </c>
      <c r="F46" s="310">
        <v>131.12000000000123</v>
      </c>
      <c r="G46" s="285">
        <v>50000.000000000007</v>
      </c>
    </row>
    <row r="47" spans="1:7">
      <c r="A47" s="263" t="s">
        <v>296</v>
      </c>
      <c r="B47" s="311">
        <v>10666766</v>
      </c>
      <c r="C47" s="283">
        <v>999964.2</v>
      </c>
      <c r="D47" s="283">
        <v>610860.80000000005</v>
      </c>
      <c r="E47" s="283">
        <v>9055941</v>
      </c>
      <c r="F47" s="310">
        <v>0</v>
      </c>
      <c r="G47" s="285">
        <v>10666766</v>
      </c>
    </row>
    <row r="48" spans="1:7">
      <c r="A48" s="263" t="s">
        <v>297</v>
      </c>
      <c r="B48" s="311">
        <v>360000</v>
      </c>
      <c r="C48" s="283">
        <v>246000</v>
      </c>
      <c r="D48" s="283">
        <v>0</v>
      </c>
      <c r="E48" s="283">
        <v>91200.000000000015</v>
      </c>
      <c r="F48" s="310">
        <v>22799.999999999967</v>
      </c>
      <c r="G48" s="285">
        <v>359999.99999999994</v>
      </c>
    </row>
    <row r="49" spans="1:8">
      <c r="A49" s="263" t="s">
        <v>298</v>
      </c>
      <c r="B49" s="311">
        <v>0</v>
      </c>
      <c r="C49" s="283">
        <v>0</v>
      </c>
      <c r="D49" s="283">
        <v>0</v>
      </c>
      <c r="E49" s="283">
        <v>0</v>
      </c>
      <c r="F49" s="310">
        <v>0</v>
      </c>
      <c r="G49" s="285">
        <v>0</v>
      </c>
      <c r="H49" s="260"/>
    </row>
    <row r="50" spans="1:8">
      <c r="A50" s="263" t="s">
        <v>299</v>
      </c>
      <c r="B50" s="311">
        <v>30000</v>
      </c>
      <c r="C50" s="283">
        <v>0</v>
      </c>
      <c r="D50" s="283">
        <v>0</v>
      </c>
      <c r="E50" s="283">
        <v>24000</v>
      </c>
      <c r="F50" s="310">
        <v>5999.9999999999991</v>
      </c>
      <c r="G50" s="285">
        <v>30000</v>
      </c>
      <c r="H50" s="260"/>
    </row>
    <row r="51" spans="1:8">
      <c r="A51" s="263" t="s">
        <v>300</v>
      </c>
      <c r="B51" s="311">
        <v>7500</v>
      </c>
      <c r="C51" s="283">
        <v>0</v>
      </c>
      <c r="D51" s="283">
        <v>0</v>
      </c>
      <c r="E51" s="283">
        <v>6000</v>
      </c>
      <c r="F51" s="310">
        <v>1499.9999999999998</v>
      </c>
      <c r="G51" s="285">
        <v>7500</v>
      </c>
      <c r="H51" s="260"/>
    </row>
    <row r="52" spans="1:8">
      <c r="A52" s="263" t="s">
        <v>301</v>
      </c>
      <c r="B52" s="311">
        <v>0</v>
      </c>
      <c r="C52" s="283">
        <v>0</v>
      </c>
      <c r="D52" s="283">
        <v>0</v>
      </c>
      <c r="E52" s="283">
        <v>0</v>
      </c>
      <c r="F52" s="310">
        <v>0</v>
      </c>
      <c r="G52" s="285">
        <v>0</v>
      </c>
      <c r="H52" s="260"/>
    </row>
    <row r="53" spans="1:8">
      <c r="A53" s="263" t="s">
        <v>302</v>
      </c>
      <c r="B53" s="311">
        <v>0</v>
      </c>
      <c r="C53" s="283">
        <v>0</v>
      </c>
      <c r="D53" s="283">
        <v>0</v>
      </c>
      <c r="E53" s="283">
        <v>0</v>
      </c>
      <c r="F53" s="310">
        <v>0</v>
      </c>
      <c r="G53" s="285">
        <v>0</v>
      </c>
      <c r="H53" s="260"/>
    </row>
    <row r="54" spans="1:8" ht="13.5" thickBot="1">
      <c r="A54" s="286" t="s">
        <v>21</v>
      </c>
      <c r="B54" s="312">
        <v>11602776</v>
      </c>
      <c r="C54" s="297">
        <v>1356105.3499999999</v>
      </c>
      <c r="D54" s="297">
        <v>610860.80000000005</v>
      </c>
      <c r="E54" s="297">
        <v>9519836.0800000001</v>
      </c>
      <c r="F54" s="297">
        <v>115973.76999999996</v>
      </c>
      <c r="G54" s="297">
        <v>11602776</v>
      </c>
      <c r="H54" s="297">
        <v>11602776</v>
      </c>
    </row>
    <row r="55" spans="1:8" ht="13.5" thickBot="1">
      <c r="A55" s="294" t="s">
        <v>10</v>
      </c>
      <c r="B55" s="322"/>
      <c r="C55" s="293"/>
      <c r="D55" s="293"/>
      <c r="E55" s="293"/>
      <c r="F55" s="285"/>
      <c r="G55" s="285"/>
      <c r="H55" s="260"/>
    </row>
    <row r="56" spans="1:8">
      <c r="A56" s="309" t="s">
        <v>179</v>
      </c>
      <c r="B56" s="322"/>
      <c r="C56" s="293"/>
      <c r="D56" s="293"/>
      <c r="E56" s="293"/>
      <c r="F56" s="285"/>
      <c r="G56" s="285">
        <v>0</v>
      </c>
      <c r="H56" s="260"/>
    </row>
    <row r="57" spans="1:8">
      <c r="A57" s="286"/>
      <c r="B57" s="312"/>
      <c r="C57" s="293"/>
      <c r="D57" s="293"/>
      <c r="E57" s="293"/>
      <c r="F57" s="285"/>
      <c r="G57" s="285">
        <v>0</v>
      </c>
      <c r="H57" s="260"/>
    </row>
    <row r="58" spans="1:8">
      <c r="A58" s="286"/>
      <c r="B58" s="312"/>
      <c r="C58" s="296"/>
      <c r="D58" s="293"/>
      <c r="E58" s="293"/>
      <c r="F58" s="285"/>
      <c r="G58" s="285">
        <v>0</v>
      </c>
      <c r="H58" s="260"/>
    </row>
    <row r="59" spans="1:8" ht="13.5" thickBot="1">
      <c r="A59" s="286" t="s">
        <v>21</v>
      </c>
      <c r="B59" s="312">
        <v>0</v>
      </c>
      <c r="C59" s="285">
        <v>0</v>
      </c>
      <c r="D59" s="285">
        <v>0</v>
      </c>
      <c r="E59" s="285">
        <v>0</v>
      </c>
      <c r="F59" s="285">
        <v>0</v>
      </c>
      <c r="G59" s="285">
        <v>0</v>
      </c>
      <c r="H59" s="285">
        <v>0</v>
      </c>
    </row>
    <row r="60" spans="1:8" ht="13.5" thickBot="1">
      <c r="A60" s="294" t="s">
        <v>9</v>
      </c>
      <c r="B60" s="322"/>
      <c r="C60" s="293"/>
      <c r="D60" s="293"/>
      <c r="E60" s="293"/>
      <c r="F60" s="285"/>
      <c r="G60" s="285"/>
      <c r="H60" s="260"/>
    </row>
    <row r="61" spans="1:8">
      <c r="A61" s="309" t="s">
        <v>179</v>
      </c>
      <c r="B61" s="322"/>
      <c r="C61" s="293"/>
      <c r="D61" s="293"/>
      <c r="E61" s="293"/>
      <c r="F61" s="285"/>
      <c r="G61" s="285">
        <v>0</v>
      </c>
      <c r="H61" s="260"/>
    </row>
    <row r="62" spans="1:8">
      <c r="A62" s="286"/>
      <c r="B62" s="312"/>
      <c r="C62" s="296"/>
      <c r="D62" s="293"/>
      <c r="E62" s="293"/>
      <c r="F62" s="285"/>
      <c r="G62" s="285">
        <v>0</v>
      </c>
      <c r="H62" s="260"/>
    </row>
    <row r="63" spans="1:8">
      <c r="A63" s="286"/>
      <c r="B63" s="312"/>
      <c r="C63" s="296"/>
      <c r="D63" s="293"/>
      <c r="E63" s="293"/>
      <c r="F63" s="285"/>
      <c r="G63" s="285">
        <v>0</v>
      </c>
      <c r="H63" s="260"/>
    </row>
    <row r="64" spans="1:8" ht="13.5" thickBot="1">
      <c r="A64" s="286" t="s">
        <v>21</v>
      </c>
      <c r="B64" s="312">
        <v>0</v>
      </c>
      <c r="C64" s="285">
        <v>0</v>
      </c>
      <c r="D64" s="285">
        <v>0</v>
      </c>
      <c r="E64" s="285">
        <v>0</v>
      </c>
      <c r="F64" s="285">
        <v>0</v>
      </c>
      <c r="G64" s="285">
        <v>0</v>
      </c>
      <c r="H64" s="260"/>
    </row>
    <row r="65" spans="1:7" ht="13.5" thickBot="1">
      <c r="A65" s="294" t="s">
        <v>11</v>
      </c>
      <c r="B65" s="322"/>
      <c r="C65" s="293"/>
      <c r="D65" s="293"/>
      <c r="E65" s="293"/>
      <c r="F65" s="285"/>
      <c r="G65" s="285"/>
    </row>
    <row r="66" spans="1:7">
      <c r="A66" s="295"/>
      <c r="B66" s="322"/>
      <c r="C66" s="301"/>
      <c r="D66" s="293"/>
      <c r="E66" s="293"/>
      <c r="F66" s="285"/>
      <c r="G66" s="285"/>
    </row>
    <row r="67" spans="1:7">
      <c r="A67" s="263" t="s">
        <v>303</v>
      </c>
      <c r="B67" s="311">
        <v>6000</v>
      </c>
      <c r="C67" s="283">
        <v>0</v>
      </c>
      <c r="D67" s="283">
        <v>0</v>
      </c>
      <c r="E67" s="293">
        <v>4800</v>
      </c>
      <c r="F67" s="285">
        <v>1199.9999999999998</v>
      </c>
      <c r="G67" s="285">
        <v>6000</v>
      </c>
    </row>
    <row r="68" spans="1:7">
      <c r="A68" s="263" t="s">
        <v>304</v>
      </c>
      <c r="B68" s="311">
        <v>36564</v>
      </c>
      <c r="C68" s="283">
        <v>0</v>
      </c>
      <c r="D68" s="283">
        <v>0</v>
      </c>
      <c r="E68" s="293">
        <v>29251.200000000001</v>
      </c>
      <c r="F68" s="285">
        <v>7312.7999999999984</v>
      </c>
      <c r="G68" s="285">
        <v>36564</v>
      </c>
    </row>
    <row r="69" spans="1:7">
      <c r="A69" s="263" t="s">
        <v>305</v>
      </c>
      <c r="B69" s="311">
        <v>0</v>
      </c>
      <c r="C69" s="283">
        <v>0</v>
      </c>
      <c r="D69" s="283">
        <v>0</v>
      </c>
      <c r="E69" s="293">
        <v>0</v>
      </c>
      <c r="F69" s="285">
        <v>0</v>
      </c>
      <c r="G69" s="285">
        <v>0</v>
      </c>
    </row>
    <row r="70" spans="1:7">
      <c r="A70" s="263" t="s">
        <v>306</v>
      </c>
      <c r="B70" s="311">
        <v>5000</v>
      </c>
      <c r="C70" s="283">
        <v>0</v>
      </c>
      <c r="D70" s="283">
        <v>0</v>
      </c>
      <c r="E70" s="293">
        <v>4000</v>
      </c>
      <c r="F70" s="285">
        <v>999.99999999999977</v>
      </c>
      <c r="G70" s="285">
        <v>5000</v>
      </c>
    </row>
    <row r="71" spans="1:7">
      <c r="A71" s="263" t="s">
        <v>307</v>
      </c>
      <c r="B71" s="311">
        <v>1294</v>
      </c>
      <c r="C71" s="283">
        <v>0</v>
      </c>
      <c r="D71" s="283">
        <v>0</v>
      </c>
      <c r="E71" s="293">
        <v>1035.2</v>
      </c>
      <c r="F71" s="285">
        <v>258.79999999999995</v>
      </c>
      <c r="G71" s="285">
        <v>1294</v>
      </c>
    </row>
    <row r="72" spans="1:7">
      <c r="A72" s="263" t="s">
        <v>308</v>
      </c>
      <c r="B72" s="311">
        <v>5665</v>
      </c>
      <c r="C72" s="283">
        <v>0</v>
      </c>
      <c r="D72" s="283">
        <v>0</v>
      </c>
      <c r="E72" s="293">
        <v>4532</v>
      </c>
      <c r="F72" s="285">
        <v>1132.9999999999998</v>
      </c>
      <c r="G72" s="285">
        <v>5665</v>
      </c>
    </row>
    <row r="73" spans="1:7">
      <c r="A73" s="263" t="s">
        <v>309</v>
      </c>
      <c r="B73" s="311">
        <v>50000</v>
      </c>
      <c r="C73" s="283">
        <v>0</v>
      </c>
      <c r="D73" s="283">
        <v>0</v>
      </c>
      <c r="E73" s="293">
        <v>40000</v>
      </c>
      <c r="F73" s="285">
        <v>9999.9999999999982</v>
      </c>
      <c r="G73" s="285">
        <v>50000</v>
      </c>
    </row>
    <row r="74" spans="1:7">
      <c r="A74" s="263" t="s">
        <v>310</v>
      </c>
      <c r="B74" s="311">
        <v>3706</v>
      </c>
      <c r="C74" s="283">
        <v>3706</v>
      </c>
      <c r="D74" s="283">
        <v>0</v>
      </c>
      <c r="E74" s="293">
        <v>0</v>
      </c>
      <c r="F74" s="285">
        <v>0</v>
      </c>
      <c r="G74" s="285">
        <v>3706</v>
      </c>
    </row>
    <row r="75" spans="1:7">
      <c r="A75" s="260" t="s">
        <v>311</v>
      </c>
      <c r="B75" s="311">
        <v>937</v>
      </c>
      <c r="C75" s="283">
        <v>0</v>
      </c>
      <c r="D75" s="283">
        <v>0</v>
      </c>
      <c r="E75" s="293">
        <v>749.6</v>
      </c>
      <c r="F75" s="285">
        <v>187.39999999999995</v>
      </c>
      <c r="G75" s="285">
        <v>937</v>
      </c>
    </row>
    <row r="76" spans="1:7">
      <c r="A76" s="263" t="s">
        <v>312</v>
      </c>
      <c r="B76" s="311">
        <v>11904.93</v>
      </c>
      <c r="C76" s="283">
        <v>0</v>
      </c>
      <c r="D76" s="283">
        <v>7100</v>
      </c>
      <c r="E76" s="293">
        <v>3843.944</v>
      </c>
      <c r="F76" s="285">
        <v>960.98599999999999</v>
      </c>
      <c r="G76" s="285">
        <v>11904.93</v>
      </c>
    </row>
    <row r="77" spans="1:7">
      <c r="A77" s="263" t="s">
        <v>313</v>
      </c>
      <c r="B77" s="311">
        <v>0</v>
      </c>
      <c r="C77" s="283">
        <v>0</v>
      </c>
      <c r="D77" s="283">
        <v>0</v>
      </c>
      <c r="E77" s="293">
        <v>0</v>
      </c>
      <c r="F77" s="285">
        <v>0</v>
      </c>
      <c r="G77" s="285">
        <v>0</v>
      </c>
    </row>
    <row r="78" spans="1:7">
      <c r="A78" s="263" t="s">
        <v>314</v>
      </c>
      <c r="B78" s="311">
        <v>40000</v>
      </c>
      <c r="C78" s="283">
        <v>40000</v>
      </c>
      <c r="D78" s="283">
        <v>3.637978807091713E-12</v>
      </c>
      <c r="E78" s="293">
        <v>0</v>
      </c>
      <c r="F78" s="285">
        <v>0</v>
      </c>
      <c r="G78" s="285">
        <v>40000</v>
      </c>
    </row>
    <row r="79" spans="1:7">
      <c r="A79" s="263" t="s">
        <v>315</v>
      </c>
      <c r="B79" s="311">
        <v>10000</v>
      </c>
      <c r="C79" s="283">
        <v>10000</v>
      </c>
      <c r="D79" s="283">
        <v>0</v>
      </c>
      <c r="E79" s="293">
        <v>0</v>
      </c>
      <c r="F79" s="285">
        <v>0</v>
      </c>
      <c r="G79" s="285">
        <v>10000</v>
      </c>
    </row>
    <row r="80" spans="1:7">
      <c r="A80" s="263" t="s">
        <v>316</v>
      </c>
      <c r="B80" s="311">
        <v>30000</v>
      </c>
      <c r="C80" s="283">
        <v>0</v>
      </c>
      <c r="D80" s="283">
        <v>0</v>
      </c>
      <c r="E80" s="293">
        <v>24000</v>
      </c>
      <c r="F80" s="285">
        <v>5999.9999999999991</v>
      </c>
      <c r="G80" s="285">
        <v>30000</v>
      </c>
    </row>
    <row r="81" spans="1:7">
      <c r="A81" s="263" t="s">
        <v>317</v>
      </c>
      <c r="B81" s="311">
        <v>18531</v>
      </c>
      <c r="C81" s="283">
        <v>0</v>
      </c>
      <c r="D81" s="283">
        <v>0</v>
      </c>
      <c r="E81" s="293">
        <v>14824.800000000001</v>
      </c>
      <c r="F81" s="285">
        <v>3706.1999999999994</v>
      </c>
      <c r="G81" s="285">
        <v>18531</v>
      </c>
    </row>
    <row r="82" spans="1:7">
      <c r="A82" s="263" t="s">
        <v>318</v>
      </c>
      <c r="B82" s="311">
        <v>60000</v>
      </c>
      <c r="C82" s="283">
        <v>47330</v>
      </c>
      <c r="D82" s="283">
        <v>0</v>
      </c>
      <c r="E82" s="293">
        <v>10135.999999999998</v>
      </c>
      <c r="F82" s="285">
        <v>2534.0000000000009</v>
      </c>
      <c r="G82" s="285">
        <v>60000</v>
      </c>
    </row>
    <row r="83" spans="1:7">
      <c r="A83" s="263" t="s">
        <v>319</v>
      </c>
      <c r="B83" s="311">
        <v>5000</v>
      </c>
      <c r="C83" s="283">
        <v>0</v>
      </c>
      <c r="D83" s="283">
        <v>0</v>
      </c>
      <c r="E83" s="293">
        <v>4000</v>
      </c>
      <c r="F83" s="285">
        <v>999.99999999999977</v>
      </c>
      <c r="G83" s="285">
        <v>5000</v>
      </c>
    </row>
    <row r="84" spans="1:7">
      <c r="A84" s="263" t="s">
        <v>320</v>
      </c>
      <c r="B84" s="311">
        <v>165000</v>
      </c>
      <c r="C84" s="283">
        <v>165000</v>
      </c>
      <c r="D84" s="283">
        <v>0</v>
      </c>
      <c r="E84" s="293">
        <v>0</v>
      </c>
      <c r="F84" s="285">
        <v>0</v>
      </c>
      <c r="G84" s="285">
        <v>165000</v>
      </c>
    </row>
    <row r="85" spans="1:7">
      <c r="A85" s="263" t="s">
        <v>321</v>
      </c>
      <c r="B85" s="311">
        <v>75000</v>
      </c>
      <c r="C85" s="283">
        <v>24748.840000000004</v>
      </c>
      <c r="D85" s="283">
        <v>0</v>
      </c>
      <c r="E85" s="293">
        <v>40200.928000000007</v>
      </c>
      <c r="F85" s="285">
        <v>10050.231999999987</v>
      </c>
      <c r="G85" s="285">
        <v>75000</v>
      </c>
    </row>
    <row r="86" spans="1:7">
      <c r="A86" s="263" t="s">
        <v>322</v>
      </c>
      <c r="B86" s="311">
        <v>50000</v>
      </c>
      <c r="C86" s="283">
        <v>31845.38</v>
      </c>
      <c r="D86" s="283">
        <v>0</v>
      </c>
      <c r="E86" s="293">
        <v>14523.696</v>
      </c>
      <c r="F86" s="285">
        <v>3630.9240000000023</v>
      </c>
      <c r="G86" s="285">
        <v>50000</v>
      </c>
    </row>
    <row r="87" spans="1:7">
      <c r="A87" s="263" t="s">
        <v>323</v>
      </c>
      <c r="B87" s="311">
        <v>38000</v>
      </c>
      <c r="C87" s="283">
        <v>0</v>
      </c>
      <c r="D87" s="283">
        <v>0</v>
      </c>
      <c r="E87" s="293">
        <v>30400</v>
      </c>
      <c r="F87" s="285">
        <v>7599.9999999999982</v>
      </c>
      <c r="G87" s="285">
        <v>38000</v>
      </c>
    </row>
    <row r="88" spans="1:7">
      <c r="A88" s="263" t="s">
        <v>324</v>
      </c>
      <c r="B88" s="311">
        <v>40000</v>
      </c>
      <c r="C88" s="283">
        <v>0</v>
      </c>
      <c r="D88" s="283">
        <v>0</v>
      </c>
      <c r="E88" s="293">
        <v>32000</v>
      </c>
      <c r="F88" s="285">
        <v>7999.9999999999982</v>
      </c>
      <c r="G88" s="285">
        <v>40000</v>
      </c>
    </row>
    <row r="89" spans="1:7">
      <c r="A89" s="263" t="s">
        <v>325</v>
      </c>
      <c r="B89" s="311">
        <v>5445</v>
      </c>
      <c r="C89" s="283">
        <v>5445</v>
      </c>
      <c r="D89" s="283">
        <v>0</v>
      </c>
      <c r="E89" s="293">
        <v>0</v>
      </c>
      <c r="F89" s="285">
        <v>0</v>
      </c>
      <c r="G89" s="285">
        <v>5445</v>
      </c>
    </row>
    <row r="90" spans="1:7">
      <c r="A90" s="263" t="s">
        <v>326</v>
      </c>
      <c r="B90" s="311">
        <v>3000</v>
      </c>
      <c r="C90" s="283">
        <v>0</v>
      </c>
      <c r="D90" s="283">
        <v>2900</v>
      </c>
      <c r="E90" s="293">
        <v>79.999999999999986</v>
      </c>
      <c r="F90" s="285">
        <v>20.000000000000128</v>
      </c>
      <c r="G90" s="285">
        <v>3000</v>
      </c>
    </row>
    <row r="91" spans="1:7">
      <c r="A91" s="263" t="s">
        <v>327</v>
      </c>
      <c r="B91" s="311">
        <v>250000</v>
      </c>
      <c r="C91" s="283">
        <v>39079.360000000001</v>
      </c>
      <c r="D91" s="283">
        <v>78626.2</v>
      </c>
      <c r="E91" s="293">
        <v>105835.55200000001</v>
      </c>
      <c r="F91" s="285">
        <v>26458.888000000014</v>
      </c>
      <c r="G91" s="285">
        <v>250000.00000000003</v>
      </c>
    </row>
    <row r="92" spans="1:7">
      <c r="A92" s="263" t="s">
        <v>328</v>
      </c>
      <c r="B92" s="311">
        <v>32000</v>
      </c>
      <c r="C92" s="283">
        <v>0</v>
      </c>
      <c r="D92" s="283">
        <v>0</v>
      </c>
      <c r="E92" s="293">
        <v>25600</v>
      </c>
      <c r="F92" s="285">
        <v>6399.9999999999982</v>
      </c>
      <c r="G92" s="285">
        <v>32000</v>
      </c>
    </row>
    <row r="93" spans="1:7">
      <c r="A93" s="263" t="s">
        <v>329</v>
      </c>
      <c r="B93" s="311">
        <v>72686</v>
      </c>
      <c r="C93" s="283">
        <v>0</v>
      </c>
      <c r="D93" s="283">
        <v>72686</v>
      </c>
      <c r="E93" s="293">
        <v>0</v>
      </c>
      <c r="F93" s="285">
        <v>0</v>
      </c>
      <c r="G93" s="285">
        <v>72686</v>
      </c>
    </row>
    <row r="94" spans="1:7">
      <c r="A94" s="263" t="s">
        <v>330</v>
      </c>
      <c r="B94" s="311">
        <v>78890</v>
      </c>
      <c r="C94" s="283">
        <v>38890</v>
      </c>
      <c r="D94" s="283">
        <v>0</v>
      </c>
      <c r="E94" s="293">
        <v>32000.000000000004</v>
      </c>
      <c r="F94" s="285">
        <v>8000.0000000000009</v>
      </c>
      <c r="G94" s="285">
        <v>78890</v>
      </c>
    </row>
    <row r="95" spans="1:7">
      <c r="A95" s="263" t="s">
        <v>331</v>
      </c>
      <c r="B95" s="311">
        <v>80000</v>
      </c>
      <c r="C95" s="283">
        <v>0</v>
      </c>
      <c r="D95" s="283">
        <v>0</v>
      </c>
      <c r="E95" s="293">
        <v>64000</v>
      </c>
      <c r="F95" s="285">
        <v>15999.999999999996</v>
      </c>
      <c r="G95" s="285">
        <v>80000</v>
      </c>
    </row>
    <row r="96" spans="1:7">
      <c r="A96" s="263" t="s">
        <v>332</v>
      </c>
      <c r="B96" s="311">
        <v>27314</v>
      </c>
      <c r="C96" s="283">
        <v>0</v>
      </c>
      <c r="D96" s="283">
        <v>0</v>
      </c>
      <c r="E96" s="293">
        <v>21851.200000000001</v>
      </c>
      <c r="F96" s="285">
        <v>5462.7999999999984</v>
      </c>
      <c r="G96" s="285">
        <v>27314</v>
      </c>
    </row>
    <row r="97" spans="1:8">
      <c r="A97" s="263" t="s">
        <v>302</v>
      </c>
      <c r="B97" s="311">
        <v>42158.07</v>
      </c>
      <c r="C97" s="283">
        <v>0</v>
      </c>
      <c r="D97" s="283">
        <v>0</v>
      </c>
      <c r="E97" s="293">
        <v>34137.192000000003</v>
      </c>
      <c r="F97" s="285">
        <v>8020.8779999999897</v>
      </c>
      <c r="G97" s="285">
        <v>42158.069999999992</v>
      </c>
      <c r="H97" s="260"/>
    </row>
    <row r="98" spans="1:8" ht="13.5" thickBot="1">
      <c r="A98" s="286" t="s">
        <v>21</v>
      </c>
      <c r="B98" s="312">
        <v>1244095</v>
      </c>
      <c r="C98" s="312">
        <v>406044.58</v>
      </c>
      <c r="D98" s="312">
        <v>161312.20000000001</v>
      </c>
      <c r="E98" s="312">
        <v>541801.31200000003</v>
      </c>
      <c r="F98" s="312">
        <v>134936.908</v>
      </c>
      <c r="G98" s="312">
        <v>1244095</v>
      </c>
      <c r="H98" s="285">
        <v>1244095.0000000002</v>
      </c>
    </row>
    <row r="99" spans="1:8" ht="13.5" thickBot="1">
      <c r="A99" s="294" t="s">
        <v>12</v>
      </c>
      <c r="B99" s="322"/>
      <c r="C99" s="293"/>
      <c r="D99" s="293"/>
      <c r="E99" s="293"/>
      <c r="F99" s="285"/>
      <c r="G99" s="285"/>
      <c r="H99" s="260"/>
    </row>
    <row r="100" spans="1:8">
      <c r="A100" s="295"/>
      <c r="B100" s="322"/>
      <c r="C100" s="301"/>
      <c r="D100" s="303"/>
      <c r="E100" s="293"/>
      <c r="F100" s="285"/>
      <c r="G100" s="285"/>
      <c r="H100" s="260"/>
    </row>
    <row r="101" spans="1:8">
      <c r="A101" s="263" t="s">
        <v>333</v>
      </c>
      <c r="B101" s="311">
        <v>180000</v>
      </c>
      <c r="C101" s="283">
        <v>180000</v>
      </c>
      <c r="D101" s="283">
        <v>0</v>
      </c>
      <c r="E101" s="293">
        <v>0</v>
      </c>
      <c r="F101" s="285">
        <v>0</v>
      </c>
      <c r="G101" s="285">
        <v>180000</v>
      </c>
      <c r="H101" s="260"/>
    </row>
    <row r="102" spans="1:8">
      <c r="A102" s="263" t="s">
        <v>334</v>
      </c>
      <c r="B102" s="311">
        <v>300000</v>
      </c>
      <c r="C102" s="283">
        <v>0</v>
      </c>
      <c r="D102" s="283">
        <v>250138.21000000005</v>
      </c>
      <c r="E102" s="293">
        <v>39889.431999999972</v>
      </c>
      <c r="F102" s="285">
        <v>9972.3579999999929</v>
      </c>
      <c r="G102" s="285">
        <v>300000</v>
      </c>
      <c r="H102" s="260"/>
    </row>
    <row r="103" spans="1:8">
      <c r="A103" s="263" t="s">
        <v>335</v>
      </c>
      <c r="B103" s="311">
        <v>264000</v>
      </c>
      <c r="C103" s="283">
        <v>264000</v>
      </c>
      <c r="D103" s="283">
        <v>0</v>
      </c>
      <c r="E103" s="293">
        <v>0</v>
      </c>
      <c r="F103" s="285">
        <v>0</v>
      </c>
      <c r="G103" s="285">
        <v>264000</v>
      </c>
      <c r="H103" s="260"/>
    </row>
    <row r="104" spans="1:8">
      <c r="A104" s="263" t="s">
        <v>336</v>
      </c>
      <c r="B104" s="311">
        <v>100000</v>
      </c>
      <c r="C104" s="283">
        <v>0</v>
      </c>
      <c r="D104" s="283">
        <v>0</v>
      </c>
      <c r="E104" s="293">
        <v>80000</v>
      </c>
      <c r="F104" s="285">
        <v>19999.999999999996</v>
      </c>
      <c r="G104" s="285">
        <v>100000</v>
      </c>
      <c r="H104" s="260"/>
    </row>
    <row r="105" spans="1:8">
      <c r="A105" s="263" t="s">
        <v>337</v>
      </c>
      <c r="B105" s="311">
        <v>19600</v>
      </c>
      <c r="C105" s="283">
        <v>0</v>
      </c>
      <c r="D105" s="283">
        <v>0</v>
      </c>
      <c r="E105" s="293">
        <v>15680</v>
      </c>
      <c r="F105" s="285">
        <v>3919.9999999999991</v>
      </c>
      <c r="G105" s="285">
        <v>19600</v>
      </c>
      <c r="H105" s="260"/>
    </row>
    <row r="106" spans="1:8">
      <c r="A106" s="263" t="s">
        <v>338</v>
      </c>
      <c r="B106" s="311">
        <v>38822.400000000001</v>
      </c>
      <c r="C106" s="283">
        <v>0</v>
      </c>
      <c r="D106" s="283">
        <v>38822.400000000001</v>
      </c>
      <c r="E106" s="293">
        <v>0</v>
      </c>
      <c r="F106" s="285">
        <v>0</v>
      </c>
      <c r="G106" s="285">
        <v>38822.400000000001</v>
      </c>
      <c r="H106" s="260"/>
    </row>
    <row r="107" spans="1:8">
      <c r="A107" s="263" t="s">
        <v>312</v>
      </c>
      <c r="B107" s="311">
        <v>90400</v>
      </c>
      <c r="C107" s="283">
        <v>0</v>
      </c>
      <c r="D107" s="283">
        <v>90400</v>
      </c>
      <c r="E107" s="293">
        <v>0</v>
      </c>
      <c r="F107" s="285">
        <v>0</v>
      </c>
      <c r="G107" s="285">
        <v>90400</v>
      </c>
      <c r="H107" s="260"/>
    </row>
    <row r="108" spans="1:8">
      <c r="A108" s="263" t="s">
        <v>313</v>
      </c>
      <c r="B108" s="311">
        <v>3224000</v>
      </c>
      <c r="C108" s="283">
        <v>3187467.4699999988</v>
      </c>
      <c r="D108" s="283">
        <v>0</v>
      </c>
      <c r="E108" s="293">
        <v>29226.024000000889</v>
      </c>
      <c r="F108" s="285">
        <v>7306.506000000365</v>
      </c>
      <c r="G108" s="285">
        <v>3224000</v>
      </c>
      <c r="H108" s="260"/>
    </row>
    <row r="109" spans="1:8">
      <c r="A109" s="263" t="s">
        <v>339</v>
      </c>
      <c r="B109" s="311">
        <v>910000</v>
      </c>
      <c r="C109" s="283">
        <v>900000</v>
      </c>
      <c r="D109" s="283">
        <v>10000.000000000036</v>
      </c>
      <c r="E109" s="293">
        <v>0</v>
      </c>
      <c r="F109" s="285">
        <v>0</v>
      </c>
      <c r="G109" s="285">
        <v>910000</v>
      </c>
      <c r="H109" s="260"/>
    </row>
    <row r="110" spans="1:8">
      <c r="A110" s="260" t="s">
        <v>340</v>
      </c>
      <c r="B110" s="311">
        <v>2310000</v>
      </c>
      <c r="C110" s="283">
        <v>2310000</v>
      </c>
      <c r="D110" s="283">
        <v>0</v>
      </c>
      <c r="E110" s="293">
        <v>0</v>
      </c>
      <c r="F110" s="285">
        <v>0</v>
      </c>
      <c r="G110" s="285">
        <v>2310000</v>
      </c>
      <c r="H110" s="260"/>
    </row>
    <row r="111" spans="1:8">
      <c r="A111" s="263" t="s">
        <v>341</v>
      </c>
      <c r="B111" s="311">
        <v>4400</v>
      </c>
      <c r="C111" s="283">
        <v>0</v>
      </c>
      <c r="D111" s="283">
        <v>0</v>
      </c>
      <c r="E111" s="293">
        <v>3520</v>
      </c>
      <c r="F111" s="285">
        <v>879.99999999999977</v>
      </c>
      <c r="G111" s="285">
        <v>4400</v>
      </c>
      <c r="H111" s="260"/>
    </row>
    <row r="112" spans="1:8">
      <c r="A112" s="263" t="s">
        <v>342</v>
      </c>
      <c r="B112" s="311">
        <v>35000</v>
      </c>
      <c r="C112" s="283">
        <v>20000</v>
      </c>
      <c r="D112" s="283">
        <v>0</v>
      </c>
      <c r="E112" s="293">
        <v>12000.000000000002</v>
      </c>
      <c r="F112" s="285">
        <v>2999.9999999999973</v>
      </c>
      <c r="G112" s="285">
        <v>35000</v>
      </c>
      <c r="H112" s="260"/>
    </row>
    <row r="113" spans="1:8">
      <c r="A113" s="263" t="s">
        <v>343</v>
      </c>
      <c r="B113" s="311">
        <v>500000</v>
      </c>
      <c r="C113" s="283">
        <v>500000</v>
      </c>
      <c r="D113" s="283">
        <v>0</v>
      </c>
      <c r="E113" s="293">
        <v>0</v>
      </c>
      <c r="F113" s="285">
        <v>0</v>
      </c>
      <c r="G113" s="285">
        <v>500000</v>
      </c>
      <c r="H113" s="260"/>
    </row>
    <row r="114" spans="1:8">
      <c r="A114" s="263" t="s">
        <v>344</v>
      </c>
      <c r="B114" s="311">
        <v>30000</v>
      </c>
      <c r="C114" s="283">
        <v>0</v>
      </c>
      <c r="D114" s="283">
        <v>30000</v>
      </c>
      <c r="E114" s="293">
        <v>0</v>
      </c>
      <c r="F114" s="285">
        <v>0</v>
      </c>
      <c r="G114" s="285">
        <v>30000</v>
      </c>
      <c r="H114" s="260"/>
    </row>
    <row r="115" spans="1:8">
      <c r="A115" s="263" t="s">
        <v>345</v>
      </c>
      <c r="B115" s="311">
        <v>9600</v>
      </c>
      <c r="C115" s="283">
        <v>9600</v>
      </c>
      <c r="D115" s="283">
        <v>0</v>
      </c>
      <c r="E115" s="293">
        <v>0</v>
      </c>
      <c r="F115" s="285">
        <v>0</v>
      </c>
      <c r="G115" s="285">
        <v>9600</v>
      </c>
      <c r="H115" s="260"/>
    </row>
    <row r="116" spans="1:8">
      <c r="A116" s="263" t="s">
        <v>346</v>
      </c>
      <c r="B116" s="311">
        <v>156286</v>
      </c>
      <c r="C116" s="283">
        <v>0</v>
      </c>
      <c r="D116" s="283">
        <v>156286</v>
      </c>
      <c r="E116" s="293">
        <v>0</v>
      </c>
      <c r="F116" s="285">
        <v>0</v>
      </c>
      <c r="G116" s="285">
        <v>156286</v>
      </c>
      <c r="H116" s="260"/>
    </row>
    <row r="117" spans="1:8">
      <c r="A117" s="263" t="s">
        <v>296</v>
      </c>
      <c r="B117" s="311">
        <v>407239.8</v>
      </c>
      <c r="C117" s="283">
        <v>0</v>
      </c>
      <c r="D117" s="283">
        <v>407239.8</v>
      </c>
      <c r="E117" s="293">
        <v>0</v>
      </c>
      <c r="F117" s="285">
        <v>0</v>
      </c>
      <c r="G117" s="285">
        <v>407239.8</v>
      </c>
      <c r="H117" s="260"/>
    </row>
    <row r="118" spans="1:8">
      <c r="A118" s="263" t="s">
        <v>347</v>
      </c>
      <c r="B118" s="311">
        <v>0</v>
      </c>
      <c r="C118" s="283">
        <v>0</v>
      </c>
      <c r="D118" s="283">
        <v>0</v>
      </c>
      <c r="E118" s="293">
        <v>0</v>
      </c>
      <c r="F118" s="285">
        <v>0</v>
      </c>
      <c r="G118" s="285">
        <v>0</v>
      </c>
      <c r="H118" s="260"/>
    </row>
    <row r="119" spans="1:8">
      <c r="A119" s="263" t="s">
        <v>348</v>
      </c>
      <c r="B119" s="311">
        <v>76000</v>
      </c>
      <c r="C119" s="283">
        <v>76000</v>
      </c>
      <c r="D119" s="283">
        <v>0</v>
      </c>
      <c r="E119" s="293">
        <v>0</v>
      </c>
      <c r="F119" s="285">
        <v>0</v>
      </c>
      <c r="G119" s="285">
        <v>76000</v>
      </c>
      <c r="H119" s="260"/>
    </row>
    <row r="120" spans="1:8">
      <c r="A120" s="263" t="s">
        <v>302</v>
      </c>
      <c r="B120" s="311">
        <v>111752.9</v>
      </c>
      <c r="C120" s="283">
        <v>0</v>
      </c>
      <c r="D120" s="283">
        <v>0</v>
      </c>
      <c r="E120" s="293">
        <v>82369.450000000012</v>
      </c>
      <c r="F120" s="285">
        <v>29383.45</v>
      </c>
      <c r="G120" s="285">
        <v>111752.90000000001</v>
      </c>
      <c r="H120" s="260"/>
    </row>
    <row r="121" spans="1:8">
      <c r="A121" s="286" t="s">
        <v>21</v>
      </c>
      <c r="B121" s="312">
        <v>8767101.1000000015</v>
      </c>
      <c r="C121" s="312">
        <v>7447067.4699999988</v>
      </c>
      <c r="D121" s="312">
        <v>982886.41000000015</v>
      </c>
      <c r="E121" s="312">
        <v>262684.90600000089</v>
      </c>
      <c r="F121" s="312">
        <v>74462.314000000348</v>
      </c>
      <c r="G121" s="312">
        <v>8767101.1000000015</v>
      </c>
      <c r="H121" s="285">
        <v>8767101.1000000015</v>
      </c>
    </row>
    <row r="122" spans="1:8">
      <c r="A122" s="289" t="s">
        <v>13</v>
      </c>
      <c r="B122" s="319"/>
      <c r="C122" s="302"/>
      <c r="D122" s="303"/>
      <c r="E122" s="293"/>
      <c r="F122" s="285"/>
      <c r="G122" s="285"/>
      <c r="H122" s="260"/>
    </row>
    <row r="123" spans="1:8">
      <c r="A123" s="309" t="s">
        <v>179</v>
      </c>
      <c r="B123" s="322"/>
      <c r="C123" s="301"/>
      <c r="D123" s="293"/>
      <c r="E123" s="293"/>
      <c r="F123" s="285"/>
      <c r="G123" s="285"/>
      <c r="H123" s="260"/>
    </row>
    <row r="124" spans="1:8">
      <c r="A124" s="286"/>
      <c r="B124" s="312"/>
      <c r="C124" s="301"/>
      <c r="D124" s="293"/>
      <c r="E124" s="293"/>
      <c r="F124" s="285"/>
      <c r="G124" s="285">
        <v>0</v>
      </c>
      <c r="H124" s="260"/>
    </row>
    <row r="125" spans="1:8">
      <c r="A125" s="286"/>
      <c r="B125" s="312"/>
      <c r="C125" s="301"/>
      <c r="D125" s="293"/>
      <c r="E125" s="293"/>
      <c r="F125" s="285"/>
      <c r="G125" s="285">
        <v>0</v>
      </c>
      <c r="H125" s="260"/>
    </row>
    <row r="126" spans="1:8">
      <c r="A126" s="286" t="s">
        <v>21</v>
      </c>
      <c r="B126" s="312"/>
      <c r="C126" s="297">
        <v>0</v>
      </c>
      <c r="D126" s="297">
        <v>0</v>
      </c>
      <c r="E126" s="297">
        <v>0</v>
      </c>
      <c r="F126" s="297">
        <v>0</v>
      </c>
      <c r="G126" s="297">
        <v>0</v>
      </c>
      <c r="H126" s="285">
        <v>0</v>
      </c>
    </row>
    <row r="127" spans="1:8">
      <c r="A127" s="304" t="s">
        <v>14</v>
      </c>
      <c r="B127" s="322"/>
      <c r="C127" s="283"/>
      <c r="D127" s="287"/>
      <c r="E127" s="296"/>
      <c r="F127" s="285"/>
      <c r="G127" s="285"/>
      <c r="H127" s="260"/>
    </row>
    <row r="128" spans="1:8">
      <c r="A128" s="295"/>
      <c r="B128" s="322"/>
      <c r="C128" s="283"/>
      <c r="D128" s="303"/>
      <c r="E128" s="283"/>
      <c r="F128" s="285"/>
      <c r="G128" s="285"/>
      <c r="H128" s="260"/>
    </row>
    <row r="129" spans="1:8">
      <c r="A129" s="282" t="s">
        <v>349</v>
      </c>
      <c r="B129" s="320">
        <v>59029</v>
      </c>
      <c r="C129" s="305">
        <v>0</v>
      </c>
      <c r="D129" s="284">
        <v>59029</v>
      </c>
      <c r="E129" s="305">
        <v>0</v>
      </c>
      <c r="F129" s="306">
        <v>0</v>
      </c>
      <c r="G129" s="306">
        <v>59029</v>
      </c>
      <c r="H129" s="282"/>
    </row>
    <row r="130" spans="1:8">
      <c r="A130" s="282" t="s">
        <v>347</v>
      </c>
      <c r="B130" s="320">
        <v>8000</v>
      </c>
      <c r="C130" s="305">
        <v>0</v>
      </c>
      <c r="D130" s="284">
        <v>0</v>
      </c>
      <c r="E130" s="305">
        <v>6400</v>
      </c>
      <c r="F130" s="306">
        <v>1599.9999999999995</v>
      </c>
      <c r="G130" s="306">
        <v>8000</v>
      </c>
      <c r="H130" s="282"/>
    </row>
    <row r="131" spans="1:8">
      <c r="A131" s="286" t="s">
        <v>21</v>
      </c>
      <c r="B131" s="297">
        <v>67029</v>
      </c>
      <c r="C131" s="297">
        <v>0</v>
      </c>
      <c r="D131" s="297">
        <v>59029</v>
      </c>
      <c r="E131" s="297">
        <v>6400</v>
      </c>
      <c r="F131" s="297">
        <v>1599.9999999999995</v>
      </c>
      <c r="G131" s="297">
        <v>67029</v>
      </c>
      <c r="H131" s="297">
        <v>67029</v>
      </c>
    </row>
    <row r="132" spans="1:8" ht="13.5" thickBot="1">
      <c r="A132" s="286"/>
      <c r="B132" s="312"/>
      <c r="C132" s="297"/>
      <c r="D132" s="297"/>
      <c r="E132" s="297"/>
      <c r="F132" s="297"/>
      <c r="G132" s="297"/>
      <c r="H132" s="297"/>
    </row>
    <row r="133" spans="1:8" ht="16.5" thickBot="1">
      <c r="A133" s="275" t="s">
        <v>23</v>
      </c>
      <c r="B133" s="323"/>
      <c r="C133" s="292">
        <v>9209217.3999999985</v>
      </c>
      <c r="D133" s="292">
        <v>1814088.4100000001</v>
      </c>
      <c r="E133" s="292">
        <v>10330722.298</v>
      </c>
      <c r="F133" s="292">
        <v>326972.99200000032</v>
      </c>
      <c r="G133" s="292">
        <v>21681001.100000001</v>
      </c>
      <c r="H133" s="285"/>
    </row>
    <row r="134" spans="1:8">
      <c r="A134" s="286"/>
      <c r="B134" s="312"/>
      <c r="C134" s="297"/>
      <c r="D134" s="297"/>
      <c r="E134" s="297"/>
      <c r="F134" s="297"/>
      <c r="G134" s="297"/>
      <c r="H134" s="297"/>
    </row>
    <row r="135" spans="1:8" ht="18">
      <c r="A135" s="197" t="s">
        <v>350</v>
      </c>
      <c r="B135" s="324"/>
      <c r="C135" s="307">
        <v>22984826.699999999</v>
      </c>
      <c r="D135" s="307">
        <v>16159554.73</v>
      </c>
      <c r="E135" s="307">
        <v>21677614.257999998</v>
      </c>
      <c r="F135" s="307">
        <v>11673864.951999998</v>
      </c>
      <c r="G135" s="308">
        <v>72495860.640000001</v>
      </c>
      <c r="H135" s="260"/>
    </row>
    <row r="139" spans="1:8">
      <c r="A139" s="286"/>
      <c r="B139" s="312"/>
      <c r="C139" s="280"/>
      <c r="D139" s="280"/>
      <c r="E139" s="260"/>
      <c r="F139" s="260"/>
      <c r="G139" s="260"/>
      <c r="H139" s="26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89"/>
  <sheetViews>
    <sheetView topLeftCell="A46" workbookViewId="0">
      <selection activeCell="A94" sqref="A94"/>
    </sheetView>
  </sheetViews>
  <sheetFormatPr defaultRowHeight="12.75"/>
  <cols>
    <col min="1" max="1" width="66.85546875" bestFit="1" customWidth="1"/>
    <col min="2" max="2" width="17.28515625" customWidth="1"/>
    <col min="3" max="3" width="16.28515625" bestFit="1" customWidth="1"/>
    <col min="4" max="4" width="14" bestFit="1" customWidth="1"/>
    <col min="5" max="7" width="16.28515625" bestFit="1" customWidth="1"/>
    <col min="8" max="8" width="10.7109375" bestFit="1" customWidth="1"/>
  </cols>
  <sheetData>
    <row r="1" spans="1:7">
      <c r="A1" s="327" t="s">
        <v>113</v>
      </c>
      <c r="B1" s="379"/>
      <c r="C1" s="326"/>
      <c r="D1" s="326"/>
      <c r="E1" s="326"/>
      <c r="F1" s="326"/>
      <c r="G1" s="326"/>
    </row>
    <row r="2" spans="1:7">
      <c r="A2" s="327"/>
      <c r="B2" s="379"/>
      <c r="C2" s="326"/>
      <c r="D2" s="326"/>
      <c r="E2" s="326"/>
      <c r="F2" s="326"/>
      <c r="G2" s="326"/>
    </row>
    <row r="3" spans="1:7" ht="19.5" thickBot="1">
      <c r="A3" s="330" t="s">
        <v>351</v>
      </c>
      <c r="B3" s="380"/>
      <c r="C3" s="331"/>
      <c r="D3" s="331"/>
      <c r="E3" s="332"/>
      <c r="F3" s="333"/>
      <c r="G3" s="333"/>
    </row>
    <row r="4" spans="1:7" ht="51.75" thickBot="1">
      <c r="A4" s="334"/>
      <c r="B4" s="381" t="s">
        <v>24</v>
      </c>
      <c r="C4" s="335" t="s">
        <v>16</v>
      </c>
      <c r="D4" s="336" t="s">
        <v>17</v>
      </c>
      <c r="E4" s="337" t="s">
        <v>18</v>
      </c>
      <c r="F4" s="338" t="s">
        <v>19</v>
      </c>
      <c r="G4" s="338" t="s">
        <v>20</v>
      </c>
    </row>
    <row r="5" spans="1:7" ht="13.5" thickBot="1">
      <c r="A5" s="334"/>
      <c r="B5" s="382"/>
      <c r="C5" s="339"/>
      <c r="D5" s="339"/>
      <c r="E5" s="340"/>
      <c r="F5" s="340"/>
      <c r="G5" s="340"/>
    </row>
    <row r="6" spans="1:7" ht="16.5" thickBot="1">
      <c r="A6" s="341" t="s">
        <v>7</v>
      </c>
      <c r="B6" s="383"/>
      <c r="C6" s="342"/>
      <c r="D6" s="342"/>
      <c r="E6" s="343"/>
      <c r="F6" s="334"/>
      <c r="G6" s="334"/>
    </row>
    <row r="7" spans="1:7" ht="16.5" thickBot="1">
      <c r="A7" s="344"/>
      <c r="B7" s="384"/>
      <c r="C7" s="334"/>
      <c r="D7" s="334"/>
      <c r="E7" s="334"/>
      <c r="F7" s="334"/>
      <c r="G7" s="334"/>
    </row>
    <row r="8" spans="1:7" ht="13.5" thickBot="1">
      <c r="A8" s="345" t="s">
        <v>1</v>
      </c>
      <c r="B8" s="385"/>
      <c r="C8" s="346"/>
      <c r="D8" s="346"/>
      <c r="E8" s="328"/>
      <c r="F8" s="347"/>
      <c r="G8" s="347"/>
    </row>
    <row r="9" spans="1:7">
      <c r="A9" s="326"/>
      <c r="B9" s="349">
        <v>1411864.27</v>
      </c>
      <c r="C9" s="349">
        <v>368534.14</v>
      </c>
      <c r="D9" s="350">
        <v>371119.27</v>
      </c>
      <c r="E9" s="349">
        <v>336105.43</v>
      </c>
      <c r="F9" s="351">
        <v>336105.43</v>
      </c>
      <c r="G9" s="351">
        <v>1411864.27</v>
      </c>
    </row>
    <row r="10" spans="1:7">
      <c r="A10" s="352"/>
      <c r="B10" s="349"/>
      <c r="C10" s="353"/>
      <c r="D10" s="354"/>
      <c r="E10" s="349"/>
      <c r="F10" s="351"/>
      <c r="G10" s="351">
        <v>0</v>
      </c>
    </row>
    <row r="11" spans="1:7">
      <c r="A11" s="352" t="s">
        <v>21</v>
      </c>
      <c r="B11" s="391">
        <v>1411864.27</v>
      </c>
      <c r="C11" s="391">
        <v>368534.14</v>
      </c>
      <c r="D11" s="391">
        <v>371119.27</v>
      </c>
      <c r="E11" s="391">
        <v>336105.43</v>
      </c>
      <c r="F11" s="391">
        <v>336105.43</v>
      </c>
      <c r="G11" s="391">
        <v>1411864.27</v>
      </c>
    </row>
    <row r="12" spans="1:7">
      <c r="A12" s="355" t="s">
        <v>2</v>
      </c>
      <c r="B12" s="349"/>
      <c r="C12" s="346"/>
      <c r="D12" s="356"/>
      <c r="E12" s="357"/>
      <c r="F12" s="326"/>
      <c r="G12" s="326"/>
    </row>
    <row r="13" spans="1:7">
      <c r="A13" s="326"/>
      <c r="B13" s="349">
        <v>111134.88</v>
      </c>
      <c r="C13" s="349">
        <v>0</v>
      </c>
      <c r="D13" s="350">
        <v>0</v>
      </c>
      <c r="E13" s="349">
        <v>55567.44</v>
      </c>
      <c r="F13" s="351">
        <v>55567.44</v>
      </c>
      <c r="G13" s="351">
        <v>111134.88</v>
      </c>
    </row>
    <row r="14" spans="1:7">
      <c r="A14" s="326"/>
      <c r="B14" s="349"/>
      <c r="C14" s="349"/>
      <c r="D14" s="350"/>
      <c r="E14" s="349"/>
      <c r="F14" s="351"/>
      <c r="G14" s="351">
        <v>0</v>
      </c>
    </row>
    <row r="15" spans="1:7">
      <c r="A15" s="352" t="s">
        <v>21</v>
      </c>
      <c r="B15" s="391">
        <v>111134.88</v>
      </c>
      <c r="C15" s="391">
        <v>0</v>
      </c>
      <c r="D15" s="391">
        <v>0</v>
      </c>
      <c r="E15" s="391">
        <v>55567.44</v>
      </c>
      <c r="F15" s="391">
        <v>55567.44</v>
      </c>
      <c r="G15" s="391">
        <v>111134.88</v>
      </c>
    </row>
    <row r="16" spans="1:7">
      <c r="A16" s="355" t="s">
        <v>3</v>
      </c>
      <c r="B16" s="349"/>
      <c r="C16" s="349"/>
      <c r="D16" s="350"/>
      <c r="E16" s="349"/>
      <c r="F16" s="351"/>
      <c r="G16" s="351"/>
    </row>
    <row r="17" spans="1:8">
      <c r="A17" s="326"/>
      <c r="B17" s="349">
        <v>0</v>
      </c>
      <c r="C17" s="349">
        <v>14731.27</v>
      </c>
      <c r="D17" s="350">
        <v>18130.440000000002</v>
      </c>
      <c r="E17" s="349">
        <v>0</v>
      </c>
      <c r="F17" s="351">
        <v>0</v>
      </c>
      <c r="G17" s="351">
        <v>32861.710000000006</v>
      </c>
      <c r="H17" s="326"/>
    </row>
    <row r="18" spans="1:8">
      <c r="A18" s="352"/>
      <c r="B18" s="349"/>
      <c r="C18" s="358"/>
      <c r="D18" s="350"/>
      <c r="E18" s="359"/>
      <c r="F18" s="351"/>
      <c r="G18" s="351">
        <v>0</v>
      </c>
      <c r="H18" s="326"/>
    </row>
    <row r="19" spans="1:8" ht="13.5" thickBot="1">
      <c r="A19" s="352" t="s">
        <v>21</v>
      </c>
      <c r="B19" s="391">
        <v>0</v>
      </c>
      <c r="C19" s="391">
        <v>14731.27</v>
      </c>
      <c r="D19" s="391">
        <v>18130.440000000002</v>
      </c>
      <c r="E19" s="391">
        <v>0</v>
      </c>
      <c r="F19" s="391">
        <v>0</v>
      </c>
      <c r="G19" s="391">
        <v>32861.710000000006</v>
      </c>
      <c r="H19" s="327"/>
    </row>
    <row r="20" spans="1:8" ht="13.5" thickBot="1">
      <c r="A20" s="360" t="s">
        <v>5</v>
      </c>
      <c r="B20" s="349"/>
      <c r="C20" s="359"/>
      <c r="D20" s="349"/>
      <c r="E20" s="362"/>
      <c r="F20" s="363"/>
      <c r="G20" s="363"/>
      <c r="H20" s="327"/>
    </row>
    <row r="21" spans="1:8">
      <c r="A21" s="329"/>
      <c r="B21" s="349">
        <v>418797.31</v>
      </c>
      <c r="C21" s="351">
        <v>108335.28</v>
      </c>
      <c r="D21" s="349">
        <v>109991.83000000002</v>
      </c>
      <c r="E21" s="359">
        <v>100235.09999999999</v>
      </c>
      <c r="F21" s="351">
        <v>100235.09999999999</v>
      </c>
      <c r="G21" s="351">
        <v>418797.31</v>
      </c>
      <c r="H21" s="327"/>
    </row>
    <row r="22" spans="1:8">
      <c r="A22" s="329"/>
      <c r="B22" s="349"/>
      <c r="C22" s="351"/>
      <c r="D22" s="349"/>
      <c r="E22" s="359"/>
      <c r="F22" s="351"/>
      <c r="G22" s="351">
        <v>0</v>
      </c>
      <c r="H22" s="327"/>
    </row>
    <row r="23" spans="1:8">
      <c r="A23" s="352" t="s">
        <v>21</v>
      </c>
      <c r="B23" s="392">
        <v>418797.31</v>
      </c>
      <c r="C23" s="391">
        <v>108335.28</v>
      </c>
      <c r="D23" s="391">
        <v>109991.83000000002</v>
      </c>
      <c r="E23" s="391">
        <v>100235.09999999999</v>
      </c>
      <c r="F23" s="391">
        <v>100235.09999999999</v>
      </c>
      <c r="G23" s="391">
        <v>418797.31</v>
      </c>
      <c r="H23" s="327"/>
    </row>
    <row r="24" spans="1:8">
      <c r="A24" s="355" t="s">
        <v>4</v>
      </c>
      <c r="B24" s="349"/>
      <c r="C24" s="364"/>
      <c r="D24" s="349"/>
      <c r="E24" s="362"/>
      <c r="F24" s="363"/>
      <c r="G24" s="363"/>
      <c r="H24" s="327"/>
    </row>
    <row r="25" spans="1:8">
      <c r="A25" s="326"/>
      <c r="B25" s="349">
        <v>275000</v>
      </c>
      <c r="C25" s="351">
        <v>75260.739999999991</v>
      </c>
      <c r="D25" s="351">
        <v>67971.899999999994</v>
      </c>
      <c r="E25" s="359">
        <v>65883.680000000008</v>
      </c>
      <c r="F25" s="351">
        <v>65883.680000000008</v>
      </c>
      <c r="G25" s="351">
        <v>275000</v>
      </c>
      <c r="H25" s="326"/>
    </row>
    <row r="26" spans="1:8">
      <c r="A26" s="326"/>
      <c r="B26" s="349"/>
      <c r="C26" s="351"/>
      <c r="D26" s="351"/>
      <c r="E26" s="359"/>
      <c r="F26" s="351"/>
      <c r="G26" s="351">
        <v>0</v>
      </c>
      <c r="H26" s="326"/>
    </row>
    <row r="27" spans="1:8">
      <c r="A27" s="352" t="s">
        <v>21</v>
      </c>
      <c r="B27" s="392">
        <v>275000</v>
      </c>
      <c r="C27" s="391">
        <v>75260.739999999991</v>
      </c>
      <c r="D27" s="391">
        <v>67971.899999999994</v>
      </c>
      <c r="E27" s="391">
        <v>65883.680000000008</v>
      </c>
      <c r="F27" s="391">
        <v>65883.680000000008</v>
      </c>
      <c r="G27" s="391">
        <v>275000</v>
      </c>
      <c r="H27" s="327"/>
    </row>
    <row r="28" spans="1:8" ht="13.5" thickBot="1">
      <c r="A28" s="352"/>
      <c r="B28" s="387"/>
      <c r="C28" s="351"/>
      <c r="D28" s="351"/>
      <c r="E28" s="351"/>
      <c r="F28" s="351"/>
      <c r="G28" s="351"/>
      <c r="H28" s="326"/>
    </row>
    <row r="29" spans="1:8" ht="16.5" thickBot="1">
      <c r="A29" s="341" t="s">
        <v>22</v>
      </c>
      <c r="B29" s="383"/>
      <c r="C29" s="365">
        <v>566861.42999999993</v>
      </c>
      <c r="D29" s="365">
        <v>567213.44000000006</v>
      </c>
      <c r="E29" s="365">
        <v>557791.65</v>
      </c>
      <c r="F29" s="365">
        <v>557791.65</v>
      </c>
      <c r="G29" s="365">
        <v>2249658.17</v>
      </c>
      <c r="H29" s="351">
        <v>2249658.17</v>
      </c>
    </row>
    <row r="30" spans="1:8" ht="13.5" thickBot="1">
      <c r="A30" s="352"/>
      <c r="B30" s="387"/>
      <c r="C30" s="351"/>
      <c r="D30" s="351"/>
      <c r="E30" s="351"/>
      <c r="F30" s="351"/>
      <c r="G30" s="351"/>
      <c r="H30" s="326"/>
    </row>
    <row r="31" spans="1:8" ht="16.5" thickBot="1">
      <c r="A31" s="341" t="s">
        <v>6</v>
      </c>
      <c r="B31" s="383"/>
      <c r="C31" s="329"/>
      <c r="D31" s="329"/>
      <c r="E31" s="329"/>
      <c r="F31" s="326"/>
      <c r="G31" s="326"/>
      <c r="H31" s="326"/>
    </row>
    <row r="32" spans="1:8" ht="16.5" thickBot="1">
      <c r="A32" s="366"/>
      <c r="B32" s="383"/>
      <c r="C32" s="364"/>
      <c r="D32" s="349"/>
      <c r="E32" s="359"/>
      <c r="F32" s="351"/>
      <c r="G32" s="351"/>
      <c r="H32" s="326"/>
    </row>
    <row r="33" spans="1:8" ht="13.5" thickBot="1">
      <c r="A33" s="360" t="s">
        <v>8</v>
      </c>
      <c r="B33" s="388"/>
      <c r="C33" s="349"/>
      <c r="D33" s="349"/>
      <c r="E33" s="359"/>
      <c r="F33" s="351"/>
      <c r="G33" s="351"/>
      <c r="H33" s="326"/>
    </row>
    <row r="34" spans="1:8">
      <c r="A34" s="361"/>
      <c r="B34" s="388"/>
      <c r="C34" s="349"/>
      <c r="D34" s="359"/>
      <c r="E34" s="367"/>
      <c r="F34" s="351"/>
      <c r="G34" s="351"/>
      <c r="H34" s="326"/>
    </row>
    <row r="35" spans="1:8">
      <c r="A35" s="329" t="s">
        <v>312</v>
      </c>
      <c r="B35" s="377">
        <v>0</v>
      </c>
      <c r="C35" s="349">
        <v>0</v>
      </c>
      <c r="D35" s="349">
        <v>0</v>
      </c>
      <c r="E35" s="349">
        <v>0</v>
      </c>
      <c r="F35" s="376">
        <v>0</v>
      </c>
      <c r="G35" s="351">
        <v>0</v>
      </c>
      <c r="H35" s="326"/>
    </row>
    <row r="36" spans="1:8">
      <c r="A36" s="326" t="s">
        <v>352</v>
      </c>
      <c r="B36" s="377">
        <v>83333.350000000006</v>
      </c>
      <c r="C36" s="349">
        <v>0</v>
      </c>
      <c r="D36" s="349">
        <v>83333.350000000006</v>
      </c>
      <c r="E36" s="349">
        <v>0</v>
      </c>
      <c r="F36" s="376">
        <v>0</v>
      </c>
      <c r="G36" s="351">
        <v>83333.350000000006</v>
      </c>
      <c r="H36" s="326"/>
    </row>
    <row r="37" spans="1:8">
      <c r="A37" s="329" t="s">
        <v>296</v>
      </c>
      <c r="B37" s="377">
        <v>0</v>
      </c>
      <c r="C37" s="349">
        <v>0</v>
      </c>
      <c r="D37" s="349">
        <v>0</v>
      </c>
      <c r="E37" s="349">
        <v>0</v>
      </c>
      <c r="F37" s="376">
        <v>0</v>
      </c>
      <c r="G37" s="351">
        <v>0</v>
      </c>
      <c r="H37" s="326"/>
    </row>
    <row r="38" spans="1:8">
      <c r="A38" s="329" t="s">
        <v>298</v>
      </c>
      <c r="B38" s="377">
        <v>0</v>
      </c>
      <c r="C38" s="349">
        <v>0</v>
      </c>
      <c r="D38" s="349">
        <v>0</v>
      </c>
      <c r="E38" s="349">
        <v>0</v>
      </c>
      <c r="F38" s="376">
        <v>0</v>
      </c>
      <c r="G38" s="351">
        <v>0</v>
      </c>
      <c r="H38" s="326"/>
    </row>
    <row r="39" spans="1:8">
      <c r="A39" s="329" t="s">
        <v>302</v>
      </c>
      <c r="B39" s="377">
        <v>171135.86</v>
      </c>
      <c r="C39" s="349">
        <v>0</v>
      </c>
      <c r="D39" s="349">
        <v>0</v>
      </c>
      <c r="E39" s="349">
        <v>136908.68800000002</v>
      </c>
      <c r="F39" s="376">
        <v>34227.171999999991</v>
      </c>
      <c r="G39" s="351">
        <v>171135.86000000002</v>
      </c>
      <c r="H39" s="326"/>
    </row>
    <row r="40" spans="1:8" ht="13.5" thickBot="1">
      <c r="A40" s="352" t="s">
        <v>21</v>
      </c>
      <c r="B40" s="378">
        <v>254469.21</v>
      </c>
      <c r="C40" s="363">
        <v>0</v>
      </c>
      <c r="D40" s="363">
        <v>83333.350000000006</v>
      </c>
      <c r="E40" s="363">
        <v>136908.68800000002</v>
      </c>
      <c r="F40" s="363">
        <v>34227.171999999991</v>
      </c>
      <c r="G40" s="363">
        <v>254469.21000000002</v>
      </c>
      <c r="H40" s="363">
        <v>254469.21000000002</v>
      </c>
    </row>
    <row r="41" spans="1:8" ht="13.5" thickBot="1">
      <c r="A41" s="360" t="s">
        <v>10</v>
      </c>
      <c r="B41" s="388"/>
      <c r="C41" s="359"/>
      <c r="D41" s="359"/>
      <c r="E41" s="359"/>
      <c r="F41" s="351"/>
      <c r="G41" s="351"/>
      <c r="H41" s="326"/>
    </row>
    <row r="42" spans="1:8">
      <c r="A42" s="375" t="s">
        <v>179</v>
      </c>
      <c r="B42" s="388"/>
      <c r="C42" s="388"/>
      <c r="D42" s="388"/>
      <c r="E42" s="388"/>
      <c r="F42" s="388"/>
      <c r="G42" s="351">
        <v>0</v>
      </c>
      <c r="H42" s="326"/>
    </row>
    <row r="43" spans="1:8">
      <c r="A43" s="352"/>
      <c r="B43" s="378"/>
      <c r="C43" s="359"/>
      <c r="D43" s="359"/>
      <c r="E43" s="359"/>
      <c r="F43" s="351"/>
      <c r="G43" s="351">
        <v>0</v>
      </c>
      <c r="H43" s="326"/>
    </row>
    <row r="44" spans="1:8">
      <c r="A44" s="352"/>
      <c r="B44" s="378"/>
      <c r="C44" s="362"/>
      <c r="D44" s="359"/>
      <c r="E44" s="359"/>
      <c r="F44" s="351"/>
      <c r="G44" s="351">
        <v>0</v>
      </c>
      <c r="H44" s="326"/>
    </row>
    <row r="45" spans="1:8" ht="13.5" thickBot="1">
      <c r="A45" s="352" t="s">
        <v>21</v>
      </c>
      <c r="B45" s="378">
        <v>0</v>
      </c>
      <c r="C45" s="351">
        <v>0</v>
      </c>
      <c r="D45" s="351">
        <v>0</v>
      </c>
      <c r="E45" s="351">
        <v>0</v>
      </c>
      <c r="F45" s="351">
        <v>0</v>
      </c>
      <c r="G45" s="351">
        <v>0</v>
      </c>
      <c r="H45" s="351">
        <v>0</v>
      </c>
    </row>
    <row r="46" spans="1:8" ht="13.5" thickBot="1">
      <c r="A46" s="360" t="s">
        <v>9</v>
      </c>
      <c r="B46" s="388"/>
      <c r="C46" s="359"/>
      <c r="D46" s="359"/>
      <c r="E46" s="359"/>
      <c r="F46" s="351"/>
      <c r="G46" s="351"/>
      <c r="H46" s="326"/>
    </row>
    <row r="47" spans="1:8">
      <c r="A47" s="375" t="s">
        <v>179</v>
      </c>
      <c r="B47" s="388"/>
      <c r="C47" s="359"/>
      <c r="D47" s="359"/>
      <c r="E47" s="359"/>
      <c r="F47" s="351"/>
      <c r="G47" s="351">
        <v>0</v>
      </c>
      <c r="H47" s="326"/>
    </row>
    <row r="48" spans="1:8">
      <c r="A48" s="352"/>
      <c r="B48" s="378"/>
      <c r="C48" s="362"/>
      <c r="D48" s="359"/>
      <c r="E48" s="359"/>
      <c r="F48" s="351"/>
      <c r="G48" s="351">
        <v>0</v>
      </c>
      <c r="H48" s="326"/>
    </row>
    <row r="49" spans="1:8">
      <c r="A49" s="352"/>
      <c r="B49" s="378"/>
      <c r="C49" s="362"/>
      <c r="D49" s="359"/>
      <c r="E49" s="359"/>
      <c r="F49" s="351"/>
      <c r="G49" s="351">
        <v>0</v>
      </c>
      <c r="H49" s="326"/>
    </row>
    <row r="50" spans="1:8" ht="13.5" thickBot="1">
      <c r="A50" s="352" t="s">
        <v>21</v>
      </c>
      <c r="B50" s="378">
        <v>0</v>
      </c>
      <c r="C50" s="351">
        <v>0</v>
      </c>
      <c r="D50" s="351">
        <v>0</v>
      </c>
      <c r="E50" s="351">
        <v>0</v>
      </c>
      <c r="F50" s="351">
        <v>0</v>
      </c>
      <c r="G50" s="351">
        <v>0</v>
      </c>
      <c r="H50" s="326"/>
    </row>
    <row r="51" spans="1:8" ht="13.5" thickBot="1">
      <c r="A51" s="360" t="s">
        <v>11</v>
      </c>
      <c r="B51" s="388"/>
      <c r="C51" s="359"/>
      <c r="D51" s="359"/>
      <c r="E51" s="359"/>
      <c r="F51" s="351"/>
      <c r="G51" s="351"/>
      <c r="H51" s="326"/>
    </row>
    <row r="52" spans="1:8">
      <c r="A52" s="361"/>
      <c r="B52" s="388"/>
      <c r="C52" s="367"/>
      <c r="D52" s="359"/>
      <c r="E52" s="359"/>
      <c r="F52" s="351"/>
      <c r="G52" s="351"/>
      <c r="H52" s="326"/>
    </row>
    <row r="53" spans="1:8">
      <c r="A53" s="329" t="s">
        <v>312</v>
      </c>
      <c r="B53" s="377">
        <v>48095.07</v>
      </c>
      <c r="C53" s="349">
        <v>0</v>
      </c>
      <c r="D53" s="349">
        <v>47950</v>
      </c>
      <c r="E53" s="359">
        <v>116.05599999999768</v>
      </c>
      <c r="F53" s="351">
        <v>29.014000000000483</v>
      </c>
      <c r="G53" s="351">
        <v>48095.07</v>
      </c>
      <c r="H53" s="326"/>
    </row>
    <row r="54" spans="1:8">
      <c r="A54" s="329" t="s">
        <v>353</v>
      </c>
      <c r="B54" s="377">
        <v>36000</v>
      </c>
      <c r="C54" s="349">
        <v>0</v>
      </c>
      <c r="D54" s="349">
        <v>0</v>
      </c>
      <c r="E54" s="359">
        <v>28800</v>
      </c>
      <c r="F54" s="351">
        <v>7199.9999999999982</v>
      </c>
      <c r="G54" s="351">
        <v>36000</v>
      </c>
      <c r="H54" s="326"/>
    </row>
    <row r="55" spans="1:8">
      <c r="A55" s="329" t="s">
        <v>354</v>
      </c>
      <c r="B55" s="377">
        <v>60000</v>
      </c>
      <c r="C55" s="349">
        <v>18518.55</v>
      </c>
      <c r="D55" s="349">
        <v>17404.75</v>
      </c>
      <c r="E55" s="359">
        <v>19261.360000000004</v>
      </c>
      <c r="F55" s="351">
        <v>4815.3400000000038</v>
      </c>
      <c r="G55" s="351">
        <v>60000.000000000007</v>
      </c>
      <c r="H55" s="326"/>
    </row>
    <row r="56" spans="1:8">
      <c r="A56" s="329" t="s">
        <v>355</v>
      </c>
      <c r="B56" s="377">
        <v>160000</v>
      </c>
      <c r="C56" s="349">
        <v>160000</v>
      </c>
      <c r="D56" s="349">
        <v>0</v>
      </c>
      <c r="E56" s="359">
        <v>0</v>
      </c>
      <c r="F56" s="351">
        <v>0</v>
      </c>
      <c r="G56" s="351">
        <v>160000</v>
      </c>
      <c r="H56" s="326"/>
    </row>
    <row r="57" spans="1:8">
      <c r="A57" s="329" t="s">
        <v>302</v>
      </c>
      <c r="B57" s="377">
        <v>227761.75</v>
      </c>
      <c r="C57" s="349">
        <v>0</v>
      </c>
      <c r="D57" s="349">
        <v>0</v>
      </c>
      <c r="E57" s="359">
        <v>182209.4</v>
      </c>
      <c r="F57" s="351">
        <v>45552.349999999991</v>
      </c>
      <c r="G57" s="351">
        <v>227761.75</v>
      </c>
      <c r="H57" s="326"/>
    </row>
    <row r="58" spans="1:8" ht="13.5" thickBot="1">
      <c r="A58" s="352" t="s">
        <v>21</v>
      </c>
      <c r="B58" s="378">
        <v>531856.82000000007</v>
      </c>
      <c r="C58" s="378">
        <v>178518.55</v>
      </c>
      <c r="D58" s="378">
        <v>65354.75</v>
      </c>
      <c r="E58" s="378">
        <v>230386.81599999999</v>
      </c>
      <c r="F58" s="378">
        <v>57596.703999999998</v>
      </c>
      <c r="G58" s="378">
        <v>531856.82000000007</v>
      </c>
      <c r="H58" s="351">
        <v>531856.81999999995</v>
      </c>
    </row>
    <row r="59" spans="1:8" ht="13.5" thickBot="1">
      <c r="A59" s="360" t="s">
        <v>12</v>
      </c>
      <c r="B59" s="388"/>
      <c r="C59" s="359"/>
      <c r="D59" s="359"/>
      <c r="E59" s="359"/>
      <c r="F59" s="351"/>
      <c r="G59" s="351"/>
      <c r="H59" s="326"/>
    </row>
    <row r="60" spans="1:8">
      <c r="A60" s="361"/>
      <c r="B60" s="388"/>
      <c r="C60" s="367"/>
      <c r="D60" s="369"/>
      <c r="E60" s="359"/>
      <c r="F60" s="351"/>
      <c r="G60" s="351"/>
      <c r="H60" s="326"/>
    </row>
    <row r="61" spans="1:8">
      <c r="A61" s="329" t="s">
        <v>356</v>
      </c>
      <c r="B61" s="377">
        <v>16790</v>
      </c>
      <c r="C61" s="349">
        <v>0</v>
      </c>
      <c r="D61" s="349">
        <v>16790</v>
      </c>
      <c r="E61" s="359">
        <v>0</v>
      </c>
      <c r="F61" s="351">
        <v>0</v>
      </c>
      <c r="G61" s="351">
        <v>16790</v>
      </c>
      <c r="H61" s="326"/>
    </row>
    <row r="62" spans="1:8">
      <c r="A62" s="329" t="s">
        <v>357</v>
      </c>
      <c r="B62" s="377">
        <v>80000</v>
      </c>
      <c r="C62" s="349">
        <v>80000</v>
      </c>
      <c r="D62" s="349">
        <v>0</v>
      </c>
      <c r="E62" s="359">
        <v>0</v>
      </c>
      <c r="F62" s="351">
        <v>0</v>
      </c>
      <c r="G62" s="351">
        <v>80000</v>
      </c>
      <c r="H62" s="326"/>
    </row>
    <row r="63" spans="1:8">
      <c r="A63" s="329" t="s">
        <v>358</v>
      </c>
      <c r="B63" s="377">
        <v>100000</v>
      </c>
      <c r="C63" s="349">
        <v>100000</v>
      </c>
      <c r="D63" s="349">
        <v>0</v>
      </c>
      <c r="E63" s="359">
        <v>0</v>
      </c>
      <c r="F63" s="351">
        <v>0</v>
      </c>
      <c r="G63" s="351">
        <v>100000</v>
      </c>
      <c r="H63" s="326"/>
    </row>
    <row r="64" spans="1:8">
      <c r="A64" s="329" t="s">
        <v>359</v>
      </c>
      <c r="B64" s="377">
        <v>160000</v>
      </c>
      <c r="C64" s="349">
        <v>0</v>
      </c>
      <c r="D64" s="349">
        <v>0</v>
      </c>
      <c r="E64" s="359">
        <v>128000</v>
      </c>
      <c r="F64" s="351">
        <v>31999.999999999993</v>
      </c>
      <c r="G64" s="351">
        <v>160000</v>
      </c>
      <c r="H64" s="326"/>
    </row>
    <row r="65" spans="1:8">
      <c r="A65" s="329" t="s">
        <v>349</v>
      </c>
      <c r="B65" s="377">
        <v>3658.05</v>
      </c>
      <c r="C65" s="349">
        <v>0</v>
      </c>
      <c r="D65" s="349">
        <v>3658.05</v>
      </c>
      <c r="E65" s="359">
        <v>0</v>
      </c>
      <c r="F65" s="351">
        <v>0</v>
      </c>
      <c r="G65" s="351">
        <v>3658.05</v>
      </c>
      <c r="H65" s="326"/>
    </row>
    <row r="66" spans="1:8">
      <c r="A66" s="329" t="s">
        <v>313</v>
      </c>
      <c r="B66" s="377">
        <v>1836950</v>
      </c>
      <c r="C66" s="349">
        <v>1836950</v>
      </c>
      <c r="D66" s="349">
        <v>0</v>
      </c>
      <c r="E66" s="359">
        <v>0</v>
      </c>
      <c r="F66" s="351">
        <v>0</v>
      </c>
      <c r="G66" s="351">
        <v>1836950</v>
      </c>
      <c r="H66" s="326"/>
    </row>
    <row r="67" spans="1:8">
      <c r="A67" s="329" t="s">
        <v>360</v>
      </c>
      <c r="B67" s="377">
        <v>73180</v>
      </c>
      <c r="C67" s="349">
        <v>73180</v>
      </c>
      <c r="D67" s="349">
        <v>0</v>
      </c>
      <c r="E67" s="359">
        <v>0</v>
      </c>
      <c r="F67" s="351">
        <v>0</v>
      </c>
      <c r="G67" s="351">
        <v>73180</v>
      </c>
      <c r="H67" s="326"/>
    </row>
    <row r="68" spans="1:8">
      <c r="A68" s="329" t="s">
        <v>361</v>
      </c>
      <c r="B68" s="377">
        <v>243500</v>
      </c>
      <c r="C68" s="349">
        <v>243500</v>
      </c>
      <c r="D68" s="349">
        <v>0</v>
      </c>
      <c r="E68" s="359">
        <v>0</v>
      </c>
      <c r="F68" s="351">
        <v>0</v>
      </c>
      <c r="G68" s="351">
        <v>243500</v>
      </c>
      <c r="H68" s="326"/>
    </row>
    <row r="69" spans="1:8">
      <c r="A69" s="326" t="s">
        <v>320</v>
      </c>
      <c r="B69" s="377">
        <v>0</v>
      </c>
      <c r="C69" s="349">
        <v>0</v>
      </c>
      <c r="D69" s="349">
        <v>0</v>
      </c>
      <c r="E69" s="359">
        <v>0</v>
      </c>
      <c r="F69" s="351">
        <v>0</v>
      </c>
      <c r="G69" s="351">
        <v>0</v>
      </c>
      <c r="H69" s="326"/>
    </row>
    <row r="70" spans="1:8">
      <c r="A70" s="329" t="s">
        <v>362</v>
      </c>
      <c r="B70" s="377">
        <v>0</v>
      </c>
      <c r="C70" s="349">
        <v>0</v>
      </c>
      <c r="D70" s="349">
        <v>0</v>
      </c>
      <c r="E70" s="359">
        <v>0</v>
      </c>
      <c r="F70" s="351">
        <v>0</v>
      </c>
      <c r="G70" s="351">
        <v>0</v>
      </c>
      <c r="H70" s="326"/>
    </row>
    <row r="71" spans="1:8">
      <c r="A71" s="329" t="s">
        <v>302</v>
      </c>
      <c r="B71" s="377">
        <v>1997288.53</v>
      </c>
      <c r="C71" s="349">
        <v>0</v>
      </c>
      <c r="D71" s="349">
        <v>0</v>
      </c>
      <c r="E71" s="359">
        <v>1604863.6940000001</v>
      </c>
      <c r="F71" s="351">
        <v>392424.83599999989</v>
      </c>
      <c r="G71" s="351">
        <v>1997288.53</v>
      </c>
      <c r="H71" s="326"/>
    </row>
    <row r="72" spans="1:8">
      <c r="A72" s="352" t="s">
        <v>21</v>
      </c>
      <c r="B72" s="378">
        <v>4511366.58</v>
      </c>
      <c r="C72" s="378">
        <v>2333630</v>
      </c>
      <c r="D72" s="378">
        <v>20448.05</v>
      </c>
      <c r="E72" s="378">
        <v>1732863.6940000001</v>
      </c>
      <c r="F72" s="378">
        <v>424424.83599999989</v>
      </c>
      <c r="G72" s="378">
        <v>4511366.58</v>
      </c>
      <c r="H72" s="351">
        <v>4511366.58</v>
      </c>
    </row>
    <row r="73" spans="1:8">
      <c r="A73" s="355" t="s">
        <v>13</v>
      </c>
      <c r="B73" s="385"/>
      <c r="C73" s="368"/>
      <c r="D73" s="369"/>
      <c r="E73" s="359"/>
      <c r="F73" s="351"/>
      <c r="G73" s="351"/>
      <c r="H73" s="326"/>
    </row>
    <row r="74" spans="1:8">
      <c r="A74" s="375" t="s">
        <v>179</v>
      </c>
      <c r="B74" s="388"/>
      <c r="C74" s="367"/>
      <c r="D74" s="359"/>
      <c r="E74" s="359"/>
      <c r="F74" s="351"/>
      <c r="G74" s="351"/>
      <c r="H74" s="326"/>
    </row>
    <row r="75" spans="1:8">
      <c r="A75" s="352"/>
      <c r="B75" s="378"/>
      <c r="C75" s="367"/>
      <c r="D75" s="359"/>
      <c r="E75" s="359"/>
      <c r="F75" s="351"/>
      <c r="G75" s="351">
        <v>0</v>
      </c>
      <c r="H75" s="326"/>
    </row>
    <row r="76" spans="1:8">
      <c r="A76" s="352"/>
      <c r="B76" s="378"/>
      <c r="C76" s="378"/>
      <c r="D76" s="378"/>
      <c r="E76" s="378"/>
      <c r="F76" s="378"/>
      <c r="G76" s="351">
        <v>0</v>
      </c>
      <c r="H76" s="326"/>
    </row>
    <row r="77" spans="1:8">
      <c r="A77" s="352" t="s">
        <v>21</v>
      </c>
      <c r="B77" s="378"/>
      <c r="C77" s="363">
        <v>0</v>
      </c>
      <c r="D77" s="363">
        <v>0</v>
      </c>
      <c r="E77" s="363">
        <v>0</v>
      </c>
      <c r="F77" s="363">
        <v>0</v>
      </c>
      <c r="G77" s="363">
        <v>0</v>
      </c>
      <c r="H77" s="351">
        <v>0</v>
      </c>
    </row>
    <row r="78" spans="1:8">
      <c r="A78" s="370" t="s">
        <v>14</v>
      </c>
      <c r="B78" s="388"/>
      <c r="C78" s="349"/>
      <c r="D78" s="353"/>
      <c r="E78" s="362"/>
      <c r="F78" s="351"/>
      <c r="G78" s="351"/>
      <c r="H78" s="326"/>
    </row>
    <row r="79" spans="1:8">
      <c r="A79" s="361"/>
      <c r="B79" s="388"/>
      <c r="C79" s="349"/>
      <c r="D79" s="369"/>
      <c r="E79" s="349"/>
      <c r="F79" s="351"/>
      <c r="G79" s="351"/>
      <c r="H79" s="326"/>
    </row>
    <row r="80" spans="1:8">
      <c r="A80" s="348" t="s">
        <v>349</v>
      </c>
      <c r="B80" s="386">
        <v>65130.83</v>
      </c>
      <c r="C80" s="371">
        <v>0</v>
      </c>
      <c r="D80" s="350">
        <v>65130.830000000009</v>
      </c>
      <c r="E80" s="371">
        <v>0</v>
      </c>
      <c r="F80" s="372">
        <v>0</v>
      </c>
      <c r="G80" s="372">
        <v>65130.830000000009</v>
      </c>
      <c r="H80" s="348"/>
    </row>
    <row r="81" spans="1:8">
      <c r="A81" s="352" t="s">
        <v>21</v>
      </c>
      <c r="B81" s="363">
        <v>65130.83</v>
      </c>
      <c r="C81" s="363">
        <v>0</v>
      </c>
      <c r="D81" s="363">
        <v>65130.830000000009</v>
      </c>
      <c r="E81" s="363">
        <v>0</v>
      </c>
      <c r="F81" s="363">
        <v>0</v>
      </c>
      <c r="G81" s="363">
        <v>65130.830000000009</v>
      </c>
      <c r="H81" s="363">
        <v>65130.830000000009</v>
      </c>
    </row>
    <row r="82" spans="1:8" ht="13.5" thickBot="1">
      <c r="A82" s="352"/>
      <c r="B82" s="378"/>
      <c r="C82" s="363"/>
      <c r="D82" s="363"/>
      <c r="E82" s="363"/>
      <c r="F82" s="363"/>
      <c r="G82" s="363"/>
      <c r="H82" s="363"/>
    </row>
    <row r="83" spans="1:8" ht="16.5" thickBot="1">
      <c r="A83" s="341" t="s">
        <v>23</v>
      </c>
      <c r="B83" s="389"/>
      <c r="C83" s="358">
        <v>2512148.5499999998</v>
      </c>
      <c r="D83" s="358">
        <v>234266.98</v>
      </c>
      <c r="E83" s="358">
        <v>2100159.1980000003</v>
      </c>
      <c r="F83" s="358">
        <v>516248.71199999994</v>
      </c>
      <c r="G83" s="358">
        <v>5362823.4400000004</v>
      </c>
      <c r="H83" s="351"/>
    </row>
    <row r="84" spans="1:8">
      <c r="A84" s="352"/>
      <c r="B84" s="378"/>
      <c r="C84" s="363"/>
      <c r="D84" s="363"/>
      <c r="E84" s="363"/>
      <c r="F84" s="363"/>
      <c r="G84" s="363"/>
      <c r="H84" s="363"/>
    </row>
    <row r="85" spans="1:8" ht="18">
      <c r="A85" s="197" t="s">
        <v>350</v>
      </c>
      <c r="B85" s="390"/>
      <c r="C85" s="373">
        <v>3079009.9799999995</v>
      </c>
      <c r="D85" s="373">
        <v>801480.42</v>
      </c>
      <c r="E85" s="373">
        <v>2657950.8480000002</v>
      </c>
      <c r="F85" s="373">
        <v>1074040.362</v>
      </c>
      <c r="G85" s="374">
        <v>7612481.6100000003</v>
      </c>
      <c r="H85" s="326"/>
    </row>
    <row r="89" spans="1:8">
      <c r="A89" s="352"/>
      <c r="B89" s="378"/>
      <c r="C89" s="346"/>
      <c r="D89" s="346"/>
      <c r="E89" s="326"/>
      <c r="F89" s="326"/>
      <c r="G89" s="326"/>
      <c r="H89" s="32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78"/>
  <sheetViews>
    <sheetView tabSelected="1" workbookViewId="0">
      <selection activeCell="H53" sqref="H53"/>
    </sheetView>
  </sheetViews>
  <sheetFormatPr defaultRowHeight="12.75"/>
  <cols>
    <col min="1" max="1" width="63.85546875" bestFit="1" customWidth="1"/>
    <col min="2" max="2" width="16.42578125" customWidth="1"/>
    <col min="3" max="3" width="14" bestFit="1" customWidth="1"/>
    <col min="4" max="4" width="10.7109375" bestFit="1" customWidth="1"/>
    <col min="5" max="5" width="14" bestFit="1" customWidth="1"/>
    <col min="6" max="6" width="12.28515625" bestFit="1" customWidth="1"/>
    <col min="7" max="7" width="16.28515625" bestFit="1" customWidth="1"/>
    <col min="8" max="8" width="10.7109375" bestFit="1" customWidth="1"/>
  </cols>
  <sheetData>
    <row r="1" spans="1:7">
      <c r="A1" s="394" t="s">
        <v>113</v>
      </c>
      <c r="B1" s="446"/>
      <c r="C1" s="393"/>
      <c r="D1" s="393"/>
      <c r="E1" s="393"/>
      <c r="F1" s="393"/>
      <c r="G1" s="393"/>
    </row>
    <row r="2" spans="1:7">
      <c r="A2" s="394"/>
      <c r="B2" s="446"/>
      <c r="C2" s="393"/>
      <c r="D2" s="393"/>
      <c r="E2" s="393"/>
      <c r="F2" s="393"/>
      <c r="G2" s="393"/>
    </row>
    <row r="3" spans="1:7" ht="19.5" thickBot="1">
      <c r="A3" s="397" t="s">
        <v>363</v>
      </c>
      <c r="B3" s="447"/>
      <c r="C3" s="398"/>
      <c r="D3" s="398"/>
      <c r="E3" s="399"/>
      <c r="F3" s="400"/>
      <c r="G3" s="400"/>
    </row>
    <row r="4" spans="1:7" ht="51.75" thickBot="1">
      <c r="A4" s="401"/>
      <c r="B4" s="448" t="s">
        <v>24</v>
      </c>
      <c r="C4" s="402" t="s">
        <v>16</v>
      </c>
      <c r="D4" s="403" t="s">
        <v>17</v>
      </c>
      <c r="E4" s="404" t="s">
        <v>18</v>
      </c>
      <c r="F4" s="405" t="s">
        <v>19</v>
      </c>
      <c r="G4" s="405" t="s">
        <v>20</v>
      </c>
    </row>
    <row r="5" spans="1:7" ht="13.5" thickBot="1">
      <c r="A5" s="401"/>
      <c r="B5" s="449"/>
      <c r="C5" s="406"/>
      <c r="D5" s="406"/>
      <c r="E5" s="407"/>
      <c r="F5" s="407"/>
      <c r="G5" s="407"/>
    </row>
    <row r="6" spans="1:7" ht="16.5" thickBot="1">
      <c r="A6" s="408" t="s">
        <v>7</v>
      </c>
      <c r="B6" s="450"/>
      <c r="C6" s="409"/>
      <c r="D6" s="409"/>
      <c r="E6" s="410"/>
      <c r="F6" s="401"/>
      <c r="G6" s="401"/>
    </row>
    <row r="7" spans="1:7" ht="16.5" thickBot="1">
      <c r="A7" s="411"/>
      <c r="B7" s="451"/>
      <c r="C7" s="401"/>
      <c r="D7" s="401"/>
      <c r="E7" s="401"/>
      <c r="F7" s="401"/>
      <c r="G7" s="401"/>
    </row>
    <row r="8" spans="1:7" ht="13.5" thickBot="1">
      <c r="A8" s="412" t="s">
        <v>1</v>
      </c>
      <c r="B8" s="452"/>
      <c r="C8" s="413"/>
      <c r="D8" s="413"/>
      <c r="E8" s="395"/>
      <c r="F8" s="414"/>
      <c r="G8" s="414"/>
    </row>
    <row r="9" spans="1:7">
      <c r="A9" s="393"/>
      <c r="B9" s="453"/>
      <c r="C9" s="416"/>
      <c r="D9" s="417"/>
      <c r="E9" s="416"/>
      <c r="F9" s="418"/>
      <c r="G9" s="418">
        <v>0</v>
      </c>
    </row>
    <row r="10" spans="1:7">
      <c r="A10" s="393"/>
      <c r="B10" s="453"/>
      <c r="C10" s="416"/>
      <c r="D10" s="417"/>
      <c r="E10" s="416"/>
      <c r="F10" s="418"/>
      <c r="G10" s="418">
        <v>0</v>
      </c>
    </row>
    <row r="11" spans="1:7">
      <c r="A11" s="419"/>
      <c r="B11" s="454"/>
      <c r="C11" s="420"/>
      <c r="D11" s="421"/>
      <c r="E11" s="416"/>
      <c r="F11" s="418"/>
      <c r="G11" s="418">
        <v>0</v>
      </c>
    </row>
    <row r="12" spans="1:7">
      <c r="A12" s="419" t="s">
        <v>21</v>
      </c>
      <c r="B12" s="454"/>
      <c r="C12" s="418">
        <v>0</v>
      </c>
      <c r="D12" s="418">
        <v>0</v>
      </c>
      <c r="E12" s="418">
        <v>0</v>
      </c>
      <c r="F12" s="418">
        <v>0</v>
      </c>
      <c r="G12" s="418">
        <v>0</v>
      </c>
    </row>
    <row r="13" spans="1:7">
      <c r="A13" s="422" t="s">
        <v>2</v>
      </c>
      <c r="B13" s="452"/>
      <c r="C13" s="413"/>
      <c r="D13" s="423"/>
      <c r="E13" s="424"/>
      <c r="F13" s="393"/>
      <c r="G13" s="393"/>
    </row>
    <row r="14" spans="1:7">
      <c r="A14" s="393"/>
      <c r="B14" s="453"/>
      <c r="C14" s="416"/>
      <c r="D14" s="417"/>
      <c r="E14" s="416"/>
      <c r="F14" s="418"/>
      <c r="G14" s="418">
        <v>0</v>
      </c>
    </row>
    <row r="15" spans="1:7">
      <c r="A15" s="419"/>
      <c r="B15" s="454"/>
      <c r="C15" s="420"/>
      <c r="D15" s="417"/>
      <c r="E15" s="416"/>
      <c r="F15" s="418"/>
      <c r="G15" s="418">
        <v>0</v>
      </c>
    </row>
    <row r="16" spans="1:7">
      <c r="A16" s="393"/>
      <c r="B16" s="453"/>
      <c r="C16" s="416"/>
      <c r="D16" s="417"/>
      <c r="E16" s="416"/>
      <c r="F16" s="418"/>
      <c r="G16" s="418">
        <v>0</v>
      </c>
    </row>
    <row r="17" spans="1:8">
      <c r="A17" s="395" t="s">
        <v>21</v>
      </c>
      <c r="B17" s="455"/>
      <c r="C17" s="418">
        <v>0</v>
      </c>
      <c r="D17" s="418">
        <v>0</v>
      </c>
      <c r="E17" s="418">
        <v>0</v>
      </c>
      <c r="F17" s="418">
        <v>0</v>
      </c>
      <c r="G17" s="418">
        <v>0</v>
      </c>
      <c r="H17" s="393"/>
    </row>
    <row r="18" spans="1:8">
      <c r="A18" s="422" t="s">
        <v>3</v>
      </c>
      <c r="B18" s="452"/>
      <c r="C18" s="416"/>
      <c r="D18" s="417"/>
      <c r="E18" s="416"/>
      <c r="F18" s="418"/>
      <c r="G18" s="418"/>
      <c r="H18" s="393"/>
    </row>
    <row r="19" spans="1:8">
      <c r="A19" s="393"/>
      <c r="B19" s="453"/>
      <c r="C19" s="416"/>
      <c r="D19" s="417"/>
      <c r="E19" s="416"/>
      <c r="F19" s="418"/>
      <c r="G19" s="418">
        <v>0</v>
      </c>
      <c r="H19" s="393"/>
    </row>
    <row r="20" spans="1:8">
      <c r="A20" s="419"/>
      <c r="B20" s="454"/>
      <c r="C20" s="420"/>
      <c r="D20" s="417"/>
      <c r="E20" s="416"/>
      <c r="F20" s="418"/>
      <c r="G20" s="418">
        <v>0</v>
      </c>
      <c r="H20" s="393"/>
    </row>
    <row r="21" spans="1:8">
      <c r="A21" s="393"/>
      <c r="B21" s="453"/>
      <c r="C21" s="416"/>
      <c r="D21" s="417"/>
      <c r="E21" s="416"/>
      <c r="F21" s="418"/>
      <c r="G21" s="418">
        <v>0</v>
      </c>
      <c r="H21" s="393"/>
    </row>
    <row r="22" spans="1:8">
      <c r="A22" s="419"/>
      <c r="B22" s="454"/>
      <c r="C22" s="425"/>
      <c r="D22" s="417"/>
      <c r="E22" s="426"/>
      <c r="F22" s="418"/>
      <c r="G22" s="418">
        <v>0</v>
      </c>
      <c r="H22" s="393"/>
    </row>
    <row r="23" spans="1:8" ht="13.5" thickBot="1">
      <c r="A23" s="419" t="s">
        <v>21</v>
      </c>
      <c r="B23" s="454"/>
      <c r="C23" s="418">
        <v>0</v>
      </c>
      <c r="D23" s="418">
        <v>0</v>
      </c>
      <c r="E23" s="418">
        <v>0</v>
      </c>
      <c r="F23" s="418">
        <v>0</v>
      </c>
      <c r="G23" s="418">
        <v>0</v>
      </c>
      <c r="H23" s="393"/>
    </row>
    <row r="24" spans="1:8" ht="13.5" thickBot="1">
      <c r="A24" s="427" t="s">
        <v>5</v>
      </c>
      <c r="B24" s="456"/>
      <c r="C24" s="426"/>
      <c r="D24" s="416"/>
      <c r="E24" s="429"/>
      <c r="F24" s="430"/>
      <c r="G24" s="430"/>
      <c r="H24" s="394"/>
    </row>
    <row r="25" spans="1:8">
      <c r="A25" s="396"/>
      <c r="B25" s="453"/>
      <c r="C25" s="430"/>
      <c r="D25" s="420"/>
      <c r="E25" s="429"/>
      <c r="F25" s="430"/>
      <c r="G25" s="418"/>
      <c r="H25" s="394"/>
    </row>
    <row r="26" spans="1:8">
      <c r="A26" s="419" t="s">
        <v>21</v>
      </c>
      <c r="B26" s="454"/>
      <c r="C26" s="418">
        <v>0</v>
      </c>
      <c r="D26" s="418">
        <v>0</v>
      </c>
      <c r="E26" s="418">
        <v>0</v>
      </c>
      <c r="F26" s="418">
        <v>0</v>
      </c>
      <c r="G26" s="418">
        <v>0</v>
      </c>
      <c r="H26" s="394"/>
    </row>
    <row r="27" spans="1:8">
      <c r="A27" s="422" t="s">
        <v>4</v>
      </c>
      <c r="B27" s="452"/>
      <c r="C27" s="431"/>
      <c r="D27" s="416"/>
      <c r="E27" s="429"/>
      <c r="F27" s="430"/>
      <c r="G27" s="430"/>
      <c r="H27" s="394"/>
    </row>
    <row r="28" spans="1:8">
      <c r="A28" s="393"/>
      <c r="B28" s="453"/>
      <c r="C28" s="418"/>
      <c r="D28" s="418"/>
      <c r="E28" s="426"/>
      <c r="F28" s="418"/>
      <c r="G28" s="418"/>
      <c r="H28" s="393"/>
    </row>
    <row r="29" spans="1:8">
      <c r="A29" s="419" t="s">
        <v>21</v>
      </c>
      <c r="B29" s="454"/>
      <c r="C29" s="418">
        <v>0</v>
      </c>
      <c r="D29" s="418">
        <v>0</v>
      </c>
      <c r="E29" s="418">
        <v>0</v>
      </c>
      <c r="F29" s="418">
        <v>0</v>
      </c>
      <c r="G29" s="418">
        <v>0</v>
      </c>
      <c r="H29" s="393"/>
    </row>
    <row r="30" spans="1:8" ht="13.5" thickBot="1">
      <c r="A30" s="419"/>
      <c r="B30" s="454"/>
      <c r="C30" s="418"/>
      <c r="D30" s="418"/>
      <c r="E30" s="418"/>
      <c r="F30" s="418"/>
      <c r="G30" s="418"/>
      <c r="H30" s="393"/>
    </row>
    <row r="31" spans="1:8" ht="16.5" thickBot="1">
      <c r="A31" s="408" t="s">
        <v>22</v>
      </c>
      <c r="B31" s="450"/>
      <c r="C31" s="432">
        <v>0</v>
      </c>
      <c r="D31" s="432">
        <v>0</v>
      </c>
      <c r="E31" s="432">
        <v>0</v>
      </c>
      <c r="F31" s="432">
        <v>0</v>
      </c>
      <c r="G31" s="432">
        <v>0</v>
      </c>
      <c r="H31" s="418">
        <v>0</v>
      </c>
    </row>
    <row r="32" spans="1:8" ht="13.5" thickBot="1">
      <c r="A32" s="419"/>
      <c r="B32" s="454"/>
      <c r="C32" s="418"/>
      <c r="D32" s="418"/>
      <c r="E32" s="418"/>
      <c r="F32" s="418"/>
      <c r="G32" s="418"/>
      <c r="H32" s="393"/>
    </row>
    <row r="33" spans="1:8" ht="16.5" thickBot="1">
      <c r="A33" s="408" t="s">
        <v>6</v>
      </c>
      <c r="B33" s="450"/>
      <c r="C33" s="396"/>
      <c r="D33" s="396"/>
      <c r="E33" s="396"/>
      <c r="F33" s="393"/>
      <c r="G33" s="393"/>
      <c r="H33" s="393"/>
    </row>
    <row r="34" spans="1:8" ht="16.5" thickBot="1">
      <c r="A34" s="433"/>
      <c r="B34" s="450"/>
      <c r="C34" s="431"/>
      <c r="D34" s="416"/>
      <c r="E34" s="426"/>
      <c r="F34" s="418"/>
      <c r="G34" s="418"/>
      <c r="H34" s="393"/>
    </row>
    <row r="35" spans="1:8" ht="13.5" thickBot="1">
      <c r="A35" s="427" t="s">
        <v>8</v>
      </c>
      <c r="B35" s="456"/>
      <c r="C35" s="416"/>
      <c r="D35" s="416"/>
      <c r="E35" s="426"/>
      <c r="F35" s="418"/>
      <c r="G35" s="418"/>
      <c r="H35" s="393"/>
    </row>
    <row r="36" spans="1:8">
      <c r="A36" s="442" t="s">
        <v>179</v>
      </c>
      <c r="B36" s="456"/>
      <c r="C36" s="416"/>
      <c r="D36" s="426"/>
      <c r="E36" s="434"/>
      <c r="F36" s="418"/>
      <c r="G36" s="418"/>
      <c r="H36" s="393"/>
    </row>
    <row r="37" spans="1:8">
      <c r="A37" s="393"/>
      <c r="B37" s="393"/>
      <c r="C37" s="416"/>
      <c r="D37" s="416"/>
      <c r="E37" s="416"/>
      <c r="F37" s="443"/>
      <c r="G37" s="418">
        <v>0</v>
      </c>
      <c r="H37" s="393"/>
    </row>
    <row r="38" spans="1:8">
      <c r="A38" s="393"/>
      <c r="B38" s="393"/>
      <c r="C38" s="416"/>
      <c r="D38" s="416"/>
      <c r="E38" s="416"/>
      <c r="F38" s="443"/>
      <c r="G38" s="418">
        <v>0</v>
      </c>
      <c r="H38" s="393"/>
    </row>
    <row r="39" spans="1:8" ht="13.5" thickBot="1">
      <c r="A39" s="419" t="s">
        <v>21</v>
      </c>
      <c r="B39" s="445">
        <v>0</v>
      </c>
      <c r="C39" s="430">
        <v>0</v>
      </c>
      <c r="D39" s="430">
        <v>0</v>
      </c>
      <c r="E39" s="430">
        <v>0</v>
      </c>
      <c r="F39" s="430">
        <v>0</v>
      </c>
      <c r="G39" s="430">
        <v>0</v>
      </c>
      <c r="H39" s="430">
        <v>0</v>
      </c>
    </row>
    <row r="40" spans="1:8" ht="13.5" thickBot="1">
      <c r="A40" s="427" t="s">
        <v>10</v>
      </c>
      <c r="B40" s="456"/>
      <c r="C40" s="426"/>
      <c r="D40" s="426"/>
      <c r="E40" s="426"/>
      <c r="F40" s="418"/>
      <c r="G40" s="418"/>
      <c r="H40" s="393"/>
    </row>
    <row r="41" spans="1:8">
      <c r="A41" s="442" t="s">
        <v>179</v>
      </c>
      <c r="B41" s="456"/>
      <c r="C41" s="426"/>
      <c r="D41" s="426"/>
      <c r="E41" s="426"/>
      <c r="F41" s="418"/>
      <c r="G41" s="418">
        <v>0</v>
      </c>
      <c r="H41" s="393"/>
    </row>
    <row r="42" spans="1:8">
      <c r="A42" s="419"/>
      <c r="B42" s="445"/>
      <c r="C42" s="426"/>
      <c r="D42" s="426"/>
      <c r="E42" s="426"/>
      <c r="F42" s="418"/>
      <c r="G42" s="418">
        <v>0</v>
      </c>
      <c r="H42" s="393"/>
    </row>
    <row r="43" spans="1:8">
      <c r="A43" s="419"/>
      <c r="B43" s="445"/>
      <c r="C43" s="429"/>
      <c r="D43" s="426"/>
      <c r="E43" s="426"/>
      <c r="F43" s="418"/>
      <c r="G43" s="418">
        <v>0</v>
      </c>
      <c r="H43" s="393"/>
    </row>
    <row r="44" spans="1:8" ht="13.5" thickBot="1">
      <c r="A44" s="419" t="s">
        <v>21</v>
      </c>
      <c r="B44" s="445">
        <v>0</v>
      </c>
      <c r="C44" s="418">
        <v>0</v>
      </c>
      <c r="D44" s="418">
        <v>0</v>
      </c>
      <c r="E44" s="418">
        <v>0</v>
      </c>
      <c r="F44" s="418">
        <v>0</v>
      </c>
      <c r="G44" s="418">
        <v>0</v>
      </c>
      <c r="H44" s="418">
        <v>0</v>
      </c>
    </row>
    <row r="45" spans="1:8" ht="13.5" thickBot="1">
      <c r="A45" s="427" t="s">
        <v>9</v>
      </c>
      <c r="B45" s="456"/>
      <c r="C45" s="426"/>
      <c r="D45" s="426"/>
      <c r="E45" s="426"/>
      <c r="F45" s="418"/>
      <c r="G45" s="418"/>
      <c r="H45" s="393"/>
    </row>
    <row r="46" spans="1:8">
      <c r="A46" s="442" t="s">
        <v>179</v>
      </c>
      <c r="B46" s="456"/>
      <c r="C46" s="426"/>
      <c r="D46" s="426"/>
      <c r="E46" s="426"/>
      <c r="F46" s="418"/>
      <c r="G46" s="418">
        <v>0</v>
      </c>
      <c r="H46" s="393"/>
    </row>
    <row r="47" spans="1:8">
      <c r="A47" s="419"/>
      <c r="B47" s="445"/>
      <c r="C47" s="429"/>
      <c r="D47" s="426"/>
      <c r="E47" s="426"/>
      <c r="F47" s="418"/>
      <c r="G47" s="418">
        <v>0</v>
      </c>
      <c r="H47" s="393"/>
    </row>
    <row r="48" spans="1:8">
      <c r="A48" s="419"/>
      <c r="B48" s="445"/>
      <c r="C48" s="429"/>
      <c r="D48" s="426"/>
      <c r="E48" s="426"/>
      <c r="F48" s="418"/>
      <c r="G48" s="418">
        <v>0</v>
      </c>
      <c r="H48" s="393"/>
    </row>
    <row r="49" spans="1:8" ht="13.5" thickBot="1">
      <c r="A49" s="419" t="s">
        <v>21</v>
      </c>
      <c r="B49" s="445">
        <v>0</v>
      </c>
      <c r="C49" s="418">
        <v>0</v>
      </c>
      <c r="D49" s="418">
        <v>0</v>
      </c>
      <c r="E49" s="418">
        <v>0</v>
      </c>
      <c r="F49" s="418">
        <v>0</v>
      </c>
      <c r="G49" s="418">
        <v>0</v>
      </c>
      <c r="H49" s="393"/>
    </row>
    <row r="50" spans="1:8" ht="13.5" thickBot="1">
      <c r="A50" s="427" t="s">
        <v>11</v>
      </c>
      <c r="B50" s="456"/>
      <c r="C50" s="426"/>
      <c r="D50" s="426"/>
      <c r="E50" s="426"/>
      <c r="F50" s="418"/>
      <c r="G50" s="418"/>
      <c r="H50" s="393"/>
    </row>
    <row r="51" spans="1:8">
      <c r="A51" s="428"/>
      <c r="B51" s="456"/>
      <c r="C51" s="434"/>
      <c r="D51" s="426"/>
      <c r="E51" s="426"/>
      <c r="F51" s="418"/>
      <c r="G51" s="418"/>
      <c r="H51" s="393"/>
    </row>
    <row r="52" spans="1:8">
      <c r="A52" s="428" t="s">
        <v>364</v>
      </c>
      <c r="B52" s="456">
        <v>463050</v>
      </c>
      <c r="C52" s="434">
        <v>371392.15061938908</v>
      </c>
      <c r="D52" s="426">
        <v>703.58505148956147</v>
      </c>
      <c r="E52" s="426">
        <v>72767.799480539412</v>
      </c>
      <c r="F52" s="418">
        <v>18186.464848581843</v>
      </c>
      <c r="G52" s="418">
        <v>463049.99999999988</v>
      </c>
      <c r="H52" s="393"/>
    </row>
    <row r="53" spans="1:8">
      <c r="A53" s="428" t="s">
        <v>365</v>
      </c>
      <c r="B53" s="456">
        <v>550000</v>
      </c>
      <c r="C53" s="434">
        <v>441131</v>
      </c>
      <c r="D53" s="426">
        <v>836</v>
      </c>
      <c r="E53" s="426">
        <v>86432</v>
      </c>
      <c r="F53" s="418">
        <v>21601</v>
      </c>
      <c r="G53" s="418">
        <v>550000</v>
      </c>
      <c r="H53" s="393"/>
    </row>
    <row r="54" spans="1:8">
      <c r="A54" s="396"/>
      <c r="B54" s="444"/>
      <c r="C54" s="416"/>
      <c r="D54" s="416"/>
      <c r="E54" s="426"/>
      <c r="F54" s="418"/>
      <c r="G54" s="418"/>
      <c r="H54" s="393"/>
    </row>
    <row r="55" spans="1:8" ht="13.5" thickBot="1">
      <c r="A55" s="419" t="s">
        <v>21</v>
      </c>
      <c r="B55" s="445">
        <v>1013050</v>
      </c>
      <c r="C55" s="445">
        <f>SUM(C52:C53)</f>
        <v>812523.15061938902</v>
      </c>
      <c r="D55" s="445">
        <f>SUM(D52:D53)</f>
        <v>1539.5850514895615</v>
      </c>
      <c r="E55" s="445">
        <f>SUM(E52:E53)</f>
        <v>159199.7994805394</v>
      </c>
      <c r="F55" s="445">
        <f>SUM(F52:F53)</f>
        <v>39787.464848581847</v>
      </c>
      <c r="G55" s="445">
        <f>SUM(G52:G53)</f>
        <v>1013049.9999999999</v>
      </c>
      <c r="H55" s="418">
        <v>1013049.9999999998</v>
      </c>
    </row>
    <row r="56" spans="1:8" ht="13.5" thickBot="1">
      <c r="A56" s="427" t="s">
        <v>12</v>
      </c>
      <c r="B56" s="456"/>
      <c r="C56" s="426"/>
      <c r="D56" s="426"/>
      <c r="E56" s="426"/>
      <c r="F56" s="418"/>
      <c r="G56" s="418"/>
      <c r="H56" s="393"/>
    </row>
    <row r="57" spans="1:8">
      <c r="A57" s="442" t="s">
        <v>179</v>
      </c>
      <c r="B57" s="456"/>
      <c r="C57" s="434"/>
      <c r="D57" s="436"/>
      <c r="E57" s="426"/>
      <c r="F57" s="418"/>
      <c r="G57" s="418"/>
      <c r="H57" s="393"/>
    </row>
    <row r="58" spans="1:8">
      <c r="A58" s="393"/>
      <c r="B58" s="393"/>
      <c r="C58" s="444"/>
      <c r="D58" s="444"/>
      <c r="E58" s="444"/>
      <c r="F58" s="444"/>
      <c r="G58" s="418">
        <v>0</v>
      </c>
      <c r="H58" s="393"/>
    </row>
    <row r="59" spans="1:8">
      <c r="A59" s="393"/>
      <c r="B59" s="393"/>
      <c r="C59" s="416"/>
      <c r="D59" s="416"/>
      <c r="E59" s="426"/>
      <c r="F59" s="418"/>
      <c r="G59" s="418">
        <v>0</v>
      </c>
      <c r="H59" s="393"/>
    </row>
    <row r="60" spans="1:8">
      <c r="A60" s="419" t="s">
        <v>21</v>
      </c>
      <c r="B60" s="445">
        <v>0</v>
      </c>
      <c r="C60" s="445">
        <v>0</v>
      </c>
      <c r="D60" s="445">
        <v>0</v>
      </c>
      <c r="E60" s="445">
        <v>0</v>
      </c>
      <c r="F60" s="445">
        <v>0</v>
      </c>
      <c r="G60" s="445">
        <v>0</v>
      </c>
      <c r="H60" s="418">
        <v>0</v>
      </c>
    </row>
    <row r="61" spans="1:8">
      <c r="A61" s="422" t="s">
        <v>13</v>
      </c>
      <c r="B61" s="452"/>
      <c r="C61" s="435"/>
      <c r="D61" s="436"/>
      <c r="E61" s="426"/>
      <c r="F61" s="418"/>
      <c r="G61" s="418"/>
      <c r="H61" s="393"/>
    </row>
    <row r="62" spans="1:8">
      <c r="A62" s="442" t="s">
        <v>179</v>
      </c>
      <c r="B62" s="456"/>
      <c r="C62" s="434"/>
      <c r="D62" s="426"/>
      <c r="E62" s="426"/>
      <c r="F62" s="418"/>
      <c r="G62" s="418"/>
      <c r="H62" s="393"/>
    </row>
    <row r="63" spans="1:8">
      <c r="A63" s="419"/>
      <c r="B63" s="445"/>
      <c r="C63" s="434"/>
      <c r="D63" s="426"/>
      <c r="E63" s="426"/>
      <c r="F63" s="418"/>
      <c r="G63" s="418">
        <v>0</v>
      </c>
      <c r="H63" s="393"/>
    </row>
    <row r="64" spans="1:8">
      <c r="A64" s="419"/>
      <c r="B64" s="445"/>
      <c r="C64" s="434"/>
      <c r="D64" s="426"/>
      <c r="E64" s="426"/>
      <c r="F64" s="418"/>
      <c r="G64" s="418">
        <v>0</v>
      </c>
      <c r="H64" s="393"/>
    </row>
    <row r="65" spans="1:8">
      <c r="A65" s="419" t="s">
        <v>21</v>
      </c>
      <c r="B65" s="445"/>
      <c r="C65" s="430">
        <v>0</v>
      </c>
      <c r="D65" s="430">
        <v>0</v>
      </c>
      <c r="E65" s="430">
        <v>0</v>
      </c>
      <c r="F65" s="430">
        <v>0</v>
      </c>
      <c r="G65" s="430">
        <v>0</v>
      </c>
      <c r="H65" s="418">
        <v>0</v>
      </c>
    </row>
    <row r="66" spans="1:8">
      <c r="A66" s="437" t="s">
        <v>14</v>
      </c>
      <c r="B66" s="456"/>
      <c r="C66" s="416"/>
      <c r="D66" s="420"/>
      <c r="E66" s="429"/>
      <c r="F66" s="418"/>
      <c r="G66" s="418"/>
      <c r="H66" s="393"/>
    </row>
    <row r="67" spans="1:8">
      <c r="A67" s="442" t="s">
        <v>179</v>
      </c>
      <c r="B67" s="456"/>
      <c r="C67" s="416"/>
      <c r="D67" s="436"/>
      <c r="E67" s="416"/>
      <c r="F67" s="418"/>
      <c r="G67" s="418"/>
      <c r="H67" s="393"/>
    </row>
    <row r="68" spans="1:8">
      <c r="A68" s="415"/>
      <c r="B68" s="453"/>
      <c r="C68" s="438"/>
      <c r="D68" s="417"/>
      <c r="E68" s="438"/>
      <c r="F68" s="439"/>
      <c r="G68" s="439">
        <v>0</v>
      </c>
      <c r="H68" s="415"/>
    </row>
    <row r="69" spans="1:8">
      <c r="A69" s="415"/>
      <c r="B69" s="453"/>
      <c r="C69" s="438"/>
      <c r="D69" s="417"/>
      <c r="E69" s="438"/>
      <c r="F69" s="439"/>
      <c r="G69" s="439">
        <v>0</v>
      </c>
      <c r="H69" s="415"/>
    </row>
    <row r="70" spans="1:8">
      <c r="A70" s="419" t="s">
        <v>21</v>
      </c>
      <c r="B70" s="430">
        <v>0</v>
      </c>
      <c r="C70" s="430">
        <v>0</v>
      </c>
      <c r="D70" s="430">
        <v>0</v>
      </c>
      <c r="E70" s="430">
        <v>0</v>
      </c>
      <c r="F70" s="430">
        <v>0</v>
      </c>
      <c r="G70" s="430">
        <v>0</v>
      </c>
      <c r="H70" s="430">
        <v>0</v>
      </c>
    </row>
    <row r="71" spans="1:8" ht="13.5" thickBot="1">
      <c r="A71" s="419"/>
      <c r="B71" s="445"/>
      <c r="C71" s="430"/>
      <c r="D71" s="430"/>
      <c r="E71" s="430"/>
      <c r="F71" s="430"/>
      <c r="G71" s="430"/>
      <c r="H71" s="430"/>
    </row>
    <row r="72" spans="1:8" ht="16.5" thickBot="1">
      <c r="A72" s="408" t="s">
        <v>23</v>
      </c>
      <c r="B72" s="457"/>
      <c r="C72" s="425">
        <v>812523.09293806739</v>
      </c>
      <c r="D72" s="425">
        <v>1539.2869806964695</v>
      </c>
      <c r="E72" s="425">
        <v>159199.696066862</v>
      </c>
      <c r="F72" s="425">
        <v>39787.924014373908</v>
      </c>
      <c r="G72" s="425">
        <v>1013049.9999999998</v>
      </c>
      <c r="H72" s="418"/>
    </row>
    <row r="73" spans="1:8">
      <c r="A73" s="419"/>
      <c r="B73" s="445"/>
      <c r="C73" s="430"/>
      <c r="D73" s="430"/>
      <c r="E73" s="430"/>
      <c r="F73" s="430"/>
      <c r="G73" s="430"/>
      <c r="H73" s="430"/>
    </row>
    <row r="74" spans="1:8" ht="18">
      <c r="A74" s="459" t="s">
        <v>350</v>
      </c>
      <c r="B74" s="458"/>
      <c r="C74" s="440">
        <v>812523.09293806739</v>
      </c>
      <c r="D74" s="440">
        <v>1539.2869806964695</v>
      </c>
      <c r="E74" s="440">
        <v>159199.696066862</v>
      </c>
      <c r="F74" s="440">
        <v>39787.924014373908</v>
      </c>
      <c r="G74" s="441">
        <v>1013049.9999999998</v>
      </c>
      <c r="H74" s="393"/>
    </row>
    <row r="78" spans="1:8">
      <c r="A78" s="419"/>
      <c r="B78" s="445"/>
      <c r="C78" s="413"/>
      <c r="D78" s="413"/>
      <c r="E78" s="393"/>
      <c r="F78" s="393"/>
      <c r="G78" s="393"/>
      <c r="H78" s="39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FY14 AMP fund 0700</vt:lpstr>
      <vt:lpstr>FY14 AMP fund 0100</vt:lpstr>
      <vt:lpstr>FY14 OCFO Fund 0100</vt:lpstr>
      <vt:lpstr>FY14 OCFO fund 0700</vt:lpstr>
      <vt:lpstr>FY14 FMA fund 0700</vt:lpstr>
      <vt:lpstr>FY14 PEMA fund 0100</vt:lpstr>
      <vt:lpstr>FY14 SWMA fund 0100</vt:lpstr>
      <vt:lpstr>FY14 SWMA fund 0600</vt:lpstr>
      <vt:lpstr>FY14 SWMA fund 0700</vt:lpstr>
      <vt:lpstr>'FY14 AMP fund 0100'!Print_Area</vt:lpstr>
      <vt:lpstr>'FY14 AMP fund 0700'!Print_Area</vt:lpstr>
      <vt:lpstr>'FY14 AMP fund 0100'!Print_Titles</vt:lpstr>
      <vt:lpstr>'FY14 AMP fund 0700'!Print_Titles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Punnett</dc:creator>
  <cp:lastModifiedBy>DC User</cp:lastModifiedBy>
  <cp:lastPrinted>2014-04-10T20:52:01Z</cp:lastPrinted>
  <dcterms:created xsi:type="dcterms:W3CDTF">2005-04-20T22:51:54Z</dcterms:created>
  <dcterms:modified xsi:type="dcterms:W3CDTF">2014-04-14T18:50:52Z</dcterms:modified>
</cp:coreProperties>
</file>