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7680" firstSheet="2" activeTab="5"/>
  </bookViews>
  <sheets>
    <sheet name="FY15 AMP fund 0100 " sheetId="1" r:id="rId1"/>
    <sheet name="FY15 AMP fund 0700" sheetId="2" r:id="rId2"/>
    <sheet name="FY15 OCFO fund 0100" sheetId="3" r:id="rId3"/>
    <sheet name="FY15 OCFO fund 0700" sheetId="4" r:id="rId4"/>
    <sheet name="FY15 FMA fund 0700" sheetId="5" r:id="rId5"/>
    <sheet name="FY15 PEMA fund 0100" sheetId="7" r:id="rId6"/>
    <sheet name="FY15 SWMA fund 0100" sheetId="8" r:id="rId7"/>
    <sheet name="FY15 SWMA fund 0600" sheetId="9" r:id="rId8"/>
    <sheet name="FY15 SWMA fund 0700" sheetId="10" r:id="rId9"/>
  </sheets>
  <calcPr calcId="125725"/>
</workbook>
</file>

<file path=xl/calcChain.xml><?xml version="1.0" encoding="utf-8"?>
<calcChain xmlns="http://schemas.openxmlformats.org/spreadsheetml/2006/main">
  <c r="G70" i="7"/>
  <c r="F73"/>
  <c r="E73"/>
  <c r="D73"/>
  <c r="C73"/>
  <c r="B73"/>
  <c r="G69"/>
  <c r="B67"/>
  <c r="G67"/>
  <c r="F67"/>
  <c r="E67"/>
  <c r="D67"/>
  <c r="C67"/>
  <c r="H71" i="10"/>
  <c r="F71"/>
  <c r="E71"/>
  <c r="D71"/>
  <c r="C71"/>
  <c r="G70"/>
  <c r="G69"/>
  <c r="G71" s="1"/>
  <c r="H66"/>
  <c r="F66"/>
  <c r="E66"/>
  <c r="D66"/>
  <c r="C66"/>
  <c r="G65"/>
  <c r="G64"/>
  <c r="G66" s="1"/>
  <c r="H61"/>
  <c r="F61"/>
  <c r="E61"/>
  <c r="D61"/>
  <c r="C61"/>
  <c r="B61"/>
  <c r="G60"/>
  <c r="G59"/>
  <c r="G61" s="1"/>
  <c r="B56"/>
  <c r="G55"/>
  <c r="B54"/>
  <c r="C54" s="1"/>
  <c r="F53"/>
  <c r="G53" s="1"/>
  <c r="E53"/>
  <c r="D53"/>
  <c r="C53"/>
  <c r="F52"/>
  <c r="E52"/>
  <c r="D52"/>
  <c r="C52"/>
  <c r="G52" s="1"/>
  <c r="F49"/>
  <c r="E49"/>
  <c r="D49"/>
  <c r="C49"/>
  <c r="G48"/>
  <c r="G47"/>
  <c r="G46"/>
  <c r="G49" s="1"/>
  <c r="F44"/>
  <c r="E44"/>
  <c r="D44"/>
  <c r="C44"/>
  <c r="H44" s="1"/>
  <c r="G43"/>
  <c r="G42"/>
  <c r="G41"/>
  <c r="G44" s="1"/>
  <c r="F39"/>
  <c r="E39"/>
  <c r="D39"/>
  <c r="C39"/>
  <c r="H39" s="1"/>
  <c r="B39"/>
  <c r="G38"/>
  <c r="G37"/>
  <c r="G39" s="1"/>
  <c r="G29"/>
  <c r="F29"/>
  <c r="E29"/>
  <c r="D29"/>
  <c r="C29"/>
  <c r="F26"/>
  <c r="F31" s="1"/>
  <c r="E26"/>
  <c r="E31" s="1"/>
  <c r="D26"/>
  <c r="G26" s="1"/>
  <c r="C26"/>
  <c r="F23"/>
  <c r="E23"/>
  <c r="D23"/>
  <c r="C23"/>
  <c r="C31" s="1"/>
  <c r="G22"/>
  <c r="G21"/>
  <c r="G20"/>
  <c r="G23" s="1"/>
  <c r="G19"/>
  <c r="F17"/>
  <c r="E17"/>
  <c r="D17"/>
  <c r="D31" s="1"/>
  <c r="C17"/>
  <c r="G16"/>
  <c r="G17" s="1"/>
  <c r="G15"/>
  <c r="G14"/>
  <c r="F12"/>
  <c r="E12"/>
  <c r="D12"/>
  <c r="C12"/>
  <c r="G11"/>
  <c r="G12" s="1"/>
  <c r="G10"/>
  <c r="G9"/>
  <c r="F74" i="9"/>
  <c r="F76" s="1"/>
  <c r="F78" s="1"/>
  <c r="E74"/>
  <c r="E76" s="1"/>
  <c r="E78" s="1"/>
  <c r="D74"/>
  <c r="H74" s="1"/>
  <c r="C74"/>
  <c r="G73"/>
  <c r="G74" s="1"/>
  <c r="G72"/>
  <c r="F69"/>
  <c r="E69"/>
  <c r="D69"/>
  <c r="H69" s="1"/>
  <c r="C69"/>
  <c r="G68"/>
  <c r="G69" s="1"/>
  <c r="G67"/>
  <c r="F64"/>
  <c r="E64"/>
  <c r="D64"/>
  <c r="H64" s="1"/>
  <c r="C64"/>
  <c r="B64"/>
  <c r="G63"/>
  <c r="G62"/>
  <c r="G61"/>
  <c r="G60"/>
  <c r="G59"/>
  <c r="G58"/>
  <c r="G57"/>
  <c r="G56"/>
  <c r="G55"/>
  <c r="G54"/>
  <c r="G53"/>
  <c r="G64" s="1"/>
  <c r="F50"/>
  <c r="E50"/>
  <c r="D50"/>
  <c r="C50"/>
  <c r="H50" s="1"/>
  <c r="B50"/>
  <c r="G49"/>
  <c r="G50" s="1"/>
  <c r="G48"/>
  <c r="F45"/>
  <c r="E45"/>
  <c r="D45"/>
  <c r="C45"/>
  <c r="G44"/>
  <c r="G43"/>
  <c r="G42"/>
  <c r="G45" s="1"/>
  <c r="F40"/>
  <c r="E40"/>
  <c r="D40"/>
  <c r="C40"/>
  <c r="H40" s="1"/>
  <c r="G39"/>
  <c r="G38"/>
  <c r="G37"/>
  <c r="G40" s="1"/>
  <c r="F35"/>
  <c r="E35"/>
  <c r="D35"/>
  <c r="C35"/>
  <c r="H35" s="1"/>
  <c r="B35"/>
  <c r="G34"/>
  <c r="G35" s="1"/>
  <c r="F28"/>
  <c r="E28"/>
  <c r="D28"/>
  <c r="F27"/>
  <c r="E27"/>
  <c r="D27"/>
  <c r="C27"/>
  <c r="G27" s="1"/>
  <c r="G28" s="1"/>
  <c r="B27"/>
  <c r="G23"/>
  <c r="F23"/>
  <c r="E23"/>
  <c r="D23"/>
  <c r="C23"/>
  <c r="B23"/>
  <c r="G21"/>
  <c r="G19"/>
  <c r="F19"/>
  <c r="E19"/>
  <c r="D19"/>
  <c r="C19"/>
  <c r="G18"/>
  <c r="G17"/>
  <c r="G15"/>
  <c r="F15"/>
  <c r="E15"/>
  <c r="D15"/>
  <c r="C15"/>
  <c r="B15"/>
  <c r="G14"/>
  <c r="G13"/>
  <c r="G11"/>
  <c r="F11"/>
  <c r="E11"/>
  <c r="D11"/>
  <c r="C11"/>
  <c r="B11"/>
  <c r="G10"/>
  <c r="G9"/>
  <c r="F112" i="8"/>
  <c r="F114" s="1"/>
  <c r="E112"/>
  <c r="E114" s="1"/>
  <c r="D112"/>
  <c r="C112"/>
  <c r="G111"/>
  <c r="G112" s="1"/>
  <c r="G110"/>
  <c r="F107"/>
  <c r="E107"/>
  <c r="H107" s="1"/>
  <c r="D107"/>
  <c r="C107"/>
  <c r="G106"/>
  <c r="G107" s="1"/>
  <c r="G105"/>
  <c r="F102"/>
  <c r="E102"/>
  <c r="D102"/>
  <c r="B102"/>
  <c r="G101"/>
  <c r="B101"/>
  <c r="G100"/>
  <c r="G99"/>
  <c r="G98"/>
  <c r="G97"/>
  <c r="G96"/>
  <c r="G95"/>
  <c r="G94"/>
  <c r="G93"/>
  <c r="G92"/>
  <c r="G91"/>
  <c r="G90"/>
  <c r="G89"/>
  <c r="G88"/>
  <c r="G87"/>
  <c r="G86"/>
  <c r="C86"/>
  <c r="C102" s="1"/>
  <c r="B86"/>
  <c r="G85"/>
  <c r="G84"/>
  <c r="G83"/>
  <c r="G82"/>
  <c r="G81"/>
  <c r="G80"/>
  <c r="G79"/>
  <c r="G78"/>
  <c r="G102" s="1"/>
  <c r="G77"/>
  <c r="G76"/>
  <c r="G75"/>
  <c r="F72"/>
  <c r="E72"/>
  <c r="D72"/>
  <c r="H72" s="1"/>
  <c r="C72"/>
  <c r="B72"/>
  <c r="G71"/>
  <c r="G70"/>
  <c r="G69"/>
  <c r="G68"/>
  <c r="G67"/>
  <c r="G66"/>
  <c r="G65"/>
  <c r="G64"/>
  <c r="G63"/>
  <c r="G62"/>
  <c r="G61"/>
  <c r="G72" s="1"/>
  <c r="G60"/>
  <c r="G59"/>
  <c r="F56"/>
  <c r="E56"/>
  <c r="D56"/>
  <c r="C56"/>
  <c r="G55"/>
  <c r="G56" s="1"/>
  <c r="G54"/>
  <c r="G53"/>
  <c r="F51"/>
  <c r="E51"/>
  <c r="D51"/>
  <c r="C51"/>
  <c r="H51" s="1"/>
  <c r="G50"/>
  <c r="G49"/>
  <c r="G48"/>
  <c r="G51" s="1"/>
  <c r="F46"/>
  <c r="E46"/>
  <c r="D46"/>
  <c r="C46"/>
  <c r="H46" s="1"/>
  <c r="B46"/>
  <c r="G45"/>
  <c r="G44"/>
  <c r="G43"/>
  <c r="G42"/>
  <c r="G41"/>
  <c r="G40"/>
  <c r="G39"/>
  <c r="G38"/>
  <c r="G37"/>
  <c r="G36"/>
  <c r="G35"/>
  <c r="G46" s="1"/>
  <c r="F27"/>
  <c r="E27"/>
  <c r="D27"/>
  <c r="D29" s="1"/>
  <c r="C27"/>
  <c r="G27" s="1"/>
  <c r="G29" s="1"/>
  <c r="B27"/>
  <c r="F25"/>
  <c r="E25"/>
  <c r="D25"/>
  <c r="G25" s="1"/>
  <c r="C25"/>
  <c r="F23"/>
  <c r="G23" s="1"/>
  <c r="E23"/>
  <c r="E29" s="1"/>
  <c r="D23"/>
  <c r="C23"/>
  <c r="B23"/>
  <c r="G21"/>
  <c r="F19"/>
  <c r="E19"/>
  <c r="D19"/>
  <c r="C19"/>
  <c r="B19"/>
  <c r="G18"/>
  <c r="G17"/>
  <c r="G19" s="1"/>
  <c r="G15"/>
  <c r="F15"/>
  <c r="E15"/>
  <c r="D15"/>
  <c r="C15"/>
  <c r="B15"/>
  <c r="G13"/>
  <c r="E11"/>
  <c r="D11"/>
  <c r="G10"/>
  <c r="F9"/>
  <c r="F11" s="1"/>
  <c r="E9"/>
  <c r="D9"/>
  <c r="C9"/>
  <c r="G9" s="1"/>
  <c r="G11" s="1"/>
  <c r="B9"/>
  <c r="B11" s="1"/>
  <c r="G73" i="7" l="1"/>
  <c r="G54" i="10"/>
  <c r="G56" s="1"/>
  <c r="G73" s="1"/>
  <c r="G75" s="1"/>
  <c r="H31"/>
  <c r="G31"/>
  <c r="D56"/>
  <c r="D73" s="1"/>
  <c r="D75" s="1"/>
  <c r="C56"/>
  <c r="F54"/>
  <c r="F56" s="1"/>
  <c r="F73" s="1"/>
  <c r="F75" s="1"/>
  <c r="E54"/>
  <c r="E56" s="1"/>
  <c r="E73" s="1"/>
  <c r="E75" s="1"/>
  <c r="D54"/>
  <c r="G76" i="9"/>
  <c r="G78" s="1"/>
  <c r="D76"/>
  <c r="D78" s="1"/>
  <c r="C76"/>
  <c r="C78" s="1"/>
  <c r="C28"/>
  <c r="H28" s="1"/>
  <c r="E116" i="8"/>
  <c r="G114"/>
  <c r="G116" s="1"/>
  <c r="H102"/>
  <c r="C114"/>
  <c r="C116" s="1"/>
  <c r="D114"/>
  <c r="D116" s="1"/>
  <c r="H112"/>
  <c r="C11"/>
  <c r="C29"/>
  <c r="F29"/>
  <c r="F116" s="1"/>
  <c r="H56" i="10" l="1"/>
  <c r="C73"/>
  <c r="C75" s="1"/>
  <c r="H29" i="8"/>
  <c r="B214" i="5" l="1"/>
  <c r="B212"/>
  <c r="F211"/>
  <c r="E211"/>
  <c r="D211"/>
  <c r="C211"/>
  <c r="G211" s="1"/>
  <c r="F210"/>
  <c r="E210"/>
  <c r="D210"/>
  <c r="G210" s="1"/>
  <c r="C210"/>
  <c r="G209"/>
  <c r="F209"/>
  <c r="F212" s="1"/>
  <c r="F214" s="1"/>
  <c r="E209"/>
  <c r="E212" s="1"/>
  <c r="E214" s="1"/>
  <c r="D209"/>
  <c r="D212" s="1"/>
  <c r="D214" s="1"/>
  <c r="C209"/>
  <c r="C212" s="1"/>
  <c r="C214" s="1"/>
  <c r="G204"/>
  <c r="F204"/>
  <c r="E204"/>
  <c r="D204"/>
  <c r="C204"/>
  <c r="H204" s="1"/>
  <c r="B204"/>
  <c r="G203"/>
  <c r="B197"/>
  <c r="B199" s="1"/>
  <c r="G196"/>
  <c r="F196"/>
  <c r="E196"/>
  <c r="D196"/>
  <c r="C196"/>
  <c r="F195"/>
  <c r="E195"/>
  <c r="D195"/>
  <c r="C195"/>
  <c r="G195" s="1"/>
  <c r="F194"/>
  <c r="E194"/>
  <c r="D194"/>
  <c r="C194"/>
  <c r="G194" s="1"/>
  <c r="F193"/>
  <c r="G193" s="1"/>
  <c r="E193"/>
  <c r="D193"/>
  <c r="C193"/>
  <c r="F192"/>
  <c r="E192"/>
  <c r="D192"/>
  <c r="C192"/>
  <c r="G192" s="1"/>
  <c r="F191"/>
  <c r="E191"/>
  <c r="D191"/>
  <c r="G191" s="1"/>
  <c r="C191"/>
  <c r="G190"/>
  <c r="F190"/>
  <c r="E190"/>
  <c r="E197" s="1"/>
  <c r="E199" s="1"/>
  <c r="D190"/>
  <c r="C190"/>
  <c r="F189"/>
  <c r="E189"/>
  <c r="D189"/>
  <c r="D197" s="1"/>
  <c r="D199" s="1"/>
  <c r="C189"/>
  <c r="G189" s="1"/>
  <c r="G188"/>
  <c r="F188"/>
  <c r="F197" s="1"/>
  <c r="F199" s="1"/>
  <c r="E188"/>
  <c r="D188"/>
  <c r="C188"/>
  <c r="B181"/>
  <c r="F180"/>
  <c r="E180"/>
  <c r="D180"/>
  <c r="C180"/>
  <c r="G180" s="1"/>
  <c r="F179"/>
  <c r="G179" s="1"/>
  <c r="E179"/>
  <c r="D179"/>
  <c r="C179"/>
  <c r="F178"/>
  <c r="E178"/>
  <c r="E181" s="1"/>
  <c r="D178"/>
  <c r="C178"/>
  <c r="G178" s="1"/>
  <c r="F177"/>
  <c r="E177"/>
  <c r="D177"/>
  <c r="G177" s="1"/>
  <c r="C177"/>
  <c r="G176"/>
  <c r="F176"/>
  <c r="E176"/>
  <c r="D176"/>
  <c r="C176"/>
  <c r="F175"/>
  <c r="E175"/>
  <c r="D175"/>
  <c r="C175"/>
  <c r="G175" s="1"/>
  <c r="G174"/>
  <c r="F174"/>
  <c r="E174"/>
  <c r="D174"/>
  <c r="C174"/>
  <c r="F173"/>
  <c r="E173"/>
  <c r="D173"/>
  <c r="D181" s="1"/>
  <c r="C173"/>
  <c r="G173" s="1"/>
  <c r="F172"/>
  <c r="E172"/>
  <c r="D172"/>
  <c r="C172"/>
  <c r="G172" s="1"/>
  <c r="F171"/>
  <c r="G171" s="1"/>
  <c r="E171"/>
  <c r="D171"/>
  <c r="C171"/>
  <c r="F167"/>
  <c r="E167"/>
  <c r="D167"/>
  <c r="C167"/>
  <c r="G167" s="1"/>
  <c r="F166"/>
  <c r="G166" s="1"/>
  <c r="E166"/>
  <c r="D166"/>
  <c r="C166"/>
  <c r="F165"/>
  <c r="E165"/>
  <c r="D165"/>
  <c r="C165"/>
  <c r="G165" s="1"/>
  <c r="F164"/>
  <c r="E164"/>
  <c r="D164"/>
  <c r="G164" s="1"/>
  <c r="C164"/>
  <c r="G163"/>
  <c r="F163"/>
  <c r="E163"/>
  <c r="D163"/>
  <c r="C163"/>
  <c r="F162"/>
  <c r="E162"/>
  <c r="D162"/>
  <c r="C162"/>
  <c r="G162" s="1"/>
  <c r="G161"/>
  <c r="F161"/>
  <c r="E161"/>
  <c r="D161"/>
  <c r="C161"/>
  <c r="F160"/>
  <c r="E160"/>
  <c r="D160"/>
  <c r="C160"/>
  <c r="G160" s="1"/>
  <c r="E159"/>
  <c r="C159"/>
  <c r="B159"/>
  <c r="B168" s="1"/>
  <c r="B183" s="1"/>
  <c r="F158"/>
  <c r="C158"/>
  <c r="B158"/>
  <c r="E158" s="1"/>
  <c r="G157"/>
  <c r="F157"/>
  <c r="E157"/>
  <c r="D157"/>
  <c r="C157"/>
  <c r="F156"/>
  <c r="E156"/>
  <c r="D156"/>
  <c r="C156"/>
  <c r="G156" s="1"/>
  <c r="G155"/>
  <c r="F155"/>
  <c r="E155"/>
  <c r="D155"/>
  <c r="C155"/>
  <c r="F154"/>
  <c r="E154"/>
  <c r="D154"/>
  <c r="C154"/>
  <c r="G154" s="1"/>
  <c r="F153"/>
  <c r="E153"/>
  <c r="D153"/>
  <c r="C153"/>
  <c r="G153" s="1"/>
  <c r="F152"/>
  <c r="G152" s="1"/>
  <c r="E152"/>
  <c r="D152"/>
  <c r="C152"/>
  <c r="F151"/>
  <c r="E151"/>
  <c r="D151"/>
  <c r="C151"/>
  <c r="G151" s="1"/>
  <c r="F150"/>
  <c r="E150"/>
  <c r="D150"/>
  <c r="G150" s="1"/>
  <c r="C150"/>
  <c r="G149"/>
  <c r="F149"/>
  <c r="E149"/>
  <c r="D149"/>
  <c r="C149"/>
  <c r="F148"/>
  <c r="E148"/>
  <c r="D148"/>
  <c r="C148"/>
  <c r="G148" s="1"/>
  <c r="G147"/>
  <c r="F147"/>
  <c r="E147"/>
  <c r="D147"/>
  <c r="C147"/>
  <c r="F146"/>
  <c r="E146"/>
  <c r="D146"/>
  <c r="C146"/>
  <c r="G146" s="1"/>
  <c r="F145"/>
  <c r="E145"/>
  <c r="D145"/>
  <c r="C145"/>
  <c r="G145" s="1"/>
  <c r="F144"/>
  <c r="G144" s="1"/>
  <c r="E144"/>
  <c r="D144"/>
  <c r="C144"/>
  <c r="F143"/>
  <c r="E143"/>
  <c r="D143"/>
  <c r="C143"/>
  <c r="G143" s="1"/>
  <c r="F142"/>
  <c r="E142"/>
  <c r="D142"/>
  <c r="G142" s="1"/>
  <c r="C142"/>
  <c r="G141"/>
  <c r="F141"/>
  <c r="E141"/>
  <c r="D141"/>
  <c r="C141"/>
  <c r="F140"/>
  <c r="E140"/>
  <c r="D140"/>
  <c r="C140"/>
  <c r="G140" s="1"/>
  <c r="G139"/>
  <c r="F139"/>
  <c r="E139"/>
  <c r="D139"/>
  <c r="C139"/>
  <c r="F138"/>
  <c r="E138"/>
  <c r="D138"/>
  <c r="C138"/>
  <c r="G138" s="1"/>
  <c r="F137"/>
  <c r="E137"/>
  <c r="D137"/>
  <c r="C137"/>
  <c r="G137" s="1"/>
  <c r="F136"/>
  <c r="G136" s="1"/>
  <c r="E136"/>
  <c r="D136"/>
  <c r="C136"/>
  <c r="F135"/>
  <c r="E135"/>
  <c r="D135"/>
  <c r="C135"/>
  <c r="G135" s="1"/>
  <c r="F134"/>
  <c r="E134"/>
  <c r="D134"/>
  <c r="G134" s="1"/>
  <c r="C134"/>
  <c r="G133"/>
  <c r="F133"/>
  <c r="E133"/>
  <c r="D133"/>
  <c r="C133"/>
  <c r="F132"/>
  <c r="E132"/>
  <c r="D132"/>
  <c r="C132"/>
  <c r="G132" s="1"/>
  <c r="G131"/>
  <c r="F131"/>
  <c r="E131"/>
  <c r="D131"/>
  <c r="C131"/>
  <c r="F130"/>
  <c r="E130"/>
  <c r="D130"/>
  <c r="C130"/>
  <c r="G130" s="1"/>
  <c r="F129"/>
  <c r="E129"/>
  <c r="D129"/>
  <c r="C129"/>
  <c r="G129" s="1"/>
  <c r="F128"/>
  <c r="G128" s="1"/>
  <c r="E128"/>
  <c r="D128"/>
  <c r="C128"/>
  <c r="F127"/>
  <c r="E127"/>
  <c r="D127"/>
  <c r="C127"/>
  <c r="G127" s="1"/>
  <c r="F126"/>
  <c r="E126"/>
  <c r="D126"/>
  <c r="G126" s="1"/>
  <c r="C126"/>
  <c r="G125"/>
  <c r="F125"/>
  <c r="E125"/>
  <c r="D125"/>
  <c r="C125"/>
  <c r="F124"/>
  <c r="E124"/>
  <c r="D124"/>
  <c r="C124"/>
  <c r="G124" s="1"/>
  <c r="G123"/>
  <c r="F123"/>
  <c r="E123"/>
  <c r="D123"/>
  <c r="C123"/>
  <c r="F122"/>
  <c r="E122"/>
  <c r="D122"/>
  <c r="C122"/>
  <c r="G122" s="1"/>
  <c r="F121"/>
  <c r="E121"/>
  <c r="D121"/>
  <c r="C121"/>
  <c r="G121" s="1"/>
  <c r="F120"/>
  <c r="G120" s="1"/>
  <c r="E120"/>
  <c r="D120"/>
  <c r="C120"/>
  <c r="F119"/>
  <c r="E119"/>
  <c r="D119"/>
  <c r="C119"/>
  <c r="C168" s="1"/>
  <c r="F118"/>
  <c r="E118"/>
  <c r="D118"/>
  <c r="G118" s="1"/>
  <c r="C118"/>
  <c r="G117"/>
  <c r="F117"/>
  <c r="E117"/>
  <c r="D117"/>
  <c r="C117"/>
  <c r="F116"/>
  <c r="E116"/>
  <c r="D116"/>
  <c r="C116"/>
  <c r="G116" s="1"/>
  <c r="C112"/>
  <c r="B112"/>
  <c r="G111"/>
  <c r="G112" s="1"/>
  <c r="F111"/>
  <c r="F112" s="1"/>
  <c r="E111"/>
  <c r="E112" s="1"/>
  <c r="D111"/>
  <c r="D112" s="1"/>
  <c r="C111"/>
  <c r="F107"/>
  <c r="E107"/>
  <c r="D107"/>
  <c r="C107"/>
  <c r="B107"/>
  <c r="F106"/>
  <c r="E106"/>
  <c r="D106"/>
  <c r="G106" s="1"/>
  <c r="G107" s="1"/>
  <c r="C106"/>
  <c r="H100"/>
  <c r="G100"/>
  <c r="F100"/>
  <c r="E100"/>
  <c r="D100"/>
  <c r="C100"/>
  <c r="B100"/>
  <c r="G99"/>
  <c r="B95"/>
  <c r="F93"/>
  <c r="F95" s="1"/>
  <c r="E93"/>
  <c r="E95" s="1"/>
  <c r="B93"/>
  <c r="F92"/>
  <c r="E92"/>
  <c r="D92"/>
  <c r="D93" s="1"/>
  <c r="D95" s="1"/>
  <c r="C92"/>
  <c r="C93" s="1"/>
  <c r="C95" s="1"/>
  <c r="B85"/>
  <c r="F84"/>
  <c r="E84"/>
  <c r="D84"/>
  <c r="C84"/>
  <c r="G84" s="1"/>
  <c r="F83"/>
  <c r="E83"/>
  <c r="D83"/>
  <c r="C83"/>
  <c r="G83" s="1"/>
  <c r="F82"/>
  <c r="F85" s="1"/>
  <c r="E82"/>
  <c r="D82"/>
  <c r="C82"/>
  <c r="F81"/>
  <c r="E81"/>
  <c r="E85" s="1"/>
  <c r="D81"/>
  <c r="C81"/>
  <c r="G81" s="1"/>
  <c r="F80"/>
  <c r="E80"/>
  <c r="D80"/>
  <c r="D85" s="1"/>
  <c r="C80"/>
  <c r="C85" s="1"/>
  <c r="F77"/>
  <c r="B77"/>
  <c r="F76"/>
  <c r="E76"/>
  <c r="E77" s="1"/>
  <c r="D76"/>
  <c r="D77" s="1"/>
  <c r="C76"/>
  <c r="C77" s="1"/>
  <c r="D73"/>
  <c r="B73"/>
  <c r="B87" s="1"/>
  <c r="B216" s="1"/>
  <c r="F72"/>
  <c r="G72" s="1"/>
  <c r="E72"/>
  <c r="D72"/>
  <c r="C72"/>
  <c r="E71"/>
  <c r="E73" s="1"/>
  <c r="D71"/>
  <c r="C71"/>
  <c r="C73" s="1"/>
  <c r="B71"/>
  <c r="F71" s="1"/>
  <c r="F73" s="1"/>
  <c r="F87" s="1"/>
  <c r="B69"/>
  <c r="G68"/>
  <c r="F68"/>
  <c r="E68"/>
  <c r="D68"/>
  <c r="C68"/>
  <c r="F67"/>
  <c r="E67"/>
  <c r="D67"/>
  <c r="C67"/>
  <c r="G67" s="1"/>
  <c r="F66"/>
  <c r="E66"/>
  <c r="D66"/>
  <c r="C66"/>
  <c r="G66" s="1"/>
  <c r="F65"/>
  <c r="G65" s="1"/>
  <c r="E65"/>
  <c r="D65"/>
  <c r="C65"/>
  <c r="F64"/>
  <c r="E64"/>
  <c r="D64"/>
  <c r="C64"/>
  <c r="G64" s="1"/>
  <c r="F63"/>
  <c r="E63"/>
  <c r="D63"/>
  <c r="G63" s="1"/>
  <c r="C63"/>
  <c r="G62"/>
  <c r="F62"/>
  <c r="E62"/>
  <c r="D62"/>
  <c r="C62"/>
  <c r="F61"/>
  <c r="E61"/>
  <c r="D61"/>
  <c r="C61"/>
  <c r="G61" s="1"/>
  <c r="G60"/>
  <c r="F60"/>
  <c r="E60"/>
  <c r="D60"/>
  <c r="C60"/>
  <c r="F59"/>
  <c r="E59"/>
  <c r="D59"/>
  <c r="C59"/>
  <c r="G59" s="1"/>
  <c r="F58"/>
  <c r="E58"/>
  <c r="D58"/>
  <c r="C58"/>
  <c r="G58" s="1"/>
  <c r="F57"/>
  <c r="G57" s="1"/>
  <c r="E57"/>
  <c r="D57"/>
  <c r="C57"/>
  <c r="F56"/>
  <c r="E56"/>
  <c r="D56"/>
  <c r="C56"/>
  <c r="G56" s="1"/>
  <c r="F55"/>
  <c r="E55"/>
  <c r="D55"/>
  <c r="G55" s="1"/>
  <c r="C55"/>
  <c r="G54"/>
  <c r="F54"/>
  <c r="E54"/>
  <c r="D54"/>
  <c r="C54"/>
  <c r="F53"/>
  <c r="E53"/>
  <c r="D53"/>
  <c r="C53"/>
  <c r="G53" s="1"/>
  <c r="G52"/>
  <c r="F52"/>
  <c r="E52"/>
  <c r="D52"/>
  <c r="C52"/>
  <c r="F51"/>
  <c r="E51"/>
  <c r="D51"/>
  <c r="C51"/>
  <c r="G51" s="1"/>
  <c r="F50"/>
  <c r="E50"/>
  <c r="D50"/>
  <c r="C50"/>
  <c r="G50" s="1"/>
  <c r="F49"/>
  <c r="G49" s="1"/>
  <c r="E49"/>
  <c r="D49"/>
  <c r="C49"/>
  <c r="F48"/>
  <c r="E48"/>
  <c r="D48"/>
  <c r="C48"/>
  <c r="G48" s="1"/>
  <c r="F47"/>
  <c r="E47"/>
  <c r="D47"/>
  <c r="G47" s="1"/>
  <c r="C47"/>
  <c r="G46"/>
  <c r="F46"/>
  <c r="E46"/>
  <c r="E69" s="1"/>
  <c r="D46"/>
  <c r="C46"/>
  <c r="F45"/>
  <c r="F69" s="1"/>
  <c r="E45"/>
  <c r="D45"/>
  <c r="D69" s="1"/>
  <c r="C45"/>
  <c r="G45" s="1"/>
  <c r="C43"/>
  <c r="B43"/>
  <c r="G42"/>
  <c r="G43" s="1"/>
  <c r="F42"/>
  <c r="F43" s="1"/>
  <c r="E42"/>
  <c r="E43" s="1"/>
  <c r="D42"/>
  <c r="D43" s="1"/>
  <c r="C42"/>
  <c r="F33"/>
  <c r="D33"/>
  <c r="D35" s="1"/>
  <c r="B33"/>
  <c r="F32"/>
  <c r="E32"/>
  <c r="E33" s="1"/>
  <c r="D32"/>
  <c r="C32"/>
  <c r="G32" s="1"/>
  <c r="G33" s="1"/>
  <c r="B27"/>
  <c r="F26"/>
  <c r="F27" s="1"/>
  <c r="E26"/>
  <c r="E27" s="1"/>
  <c r="D26"/>
  <c r="D27" s="1"/>
  <c r="C26"/>
  <c r="G26" s="1"/>
  <c r="G27" s="1"/>
  <c r="B22"/>
  <c r="F21"/>
  <c r="F22" s="1"/>
  <c r="E21"/>
  <c r="E22" s="1"/>
  <c r="D21"/>
  <c r="D22" s="1"/>
  <c r="C21"/>
  <c r="G21" s="1"/>
  <c r="G22" s="1"/>
  <c r="F17"/>
  <c r="B17"/>
  <c r="F16"/>
  <c r="E16"/>
  <c r="E17" s="1"/>
  <c r="D16"/>
  <c r="D17" s="1"/>
  <c r="C16"/>
  <c r="G16" s="1"/>
  <c r="G17" s="1"/>
  <c r="F12"/>
  <c r="B12"/>
  <c r="B35" s="1"/>
  <c r="F11"/>
  <c r="E11"/>
  <c r="E12" s="1"/>
  <c r="D11"/>
  <c r="D12" s="1"/>
  <c r="C11"/>
  <c r="G11" s="1"/>
  <c r="G12" s="1"/>
  <c r="E168" l="1"/>
  <c r="E183" s="1"/>
  <c r="E216" s="1"/>
  <c r="E218" s="1"/>
  <c r="G197"/>
  <c r="G199" s="1"/>
  <c r="E35"/>
  <c r="H214"/>
  <c r="G212"/>
  <c r="G214" s="1"/>
  <c r="H95"/>
  <c r="G35"/>
  <c r="E87"/>
  <c r="G181"/>
  <c r="C183"/>
  <c r="B218"/>
  <c r="F35"/>
  <c r="G69"/>
  <c r="D87"/>
  <c r="C12"/>
  <c r="H12" s="1"/>
  <c r="C22"/>
  <c r="H22" s="1"/>
  <c r="C17"/>
  <c r="H17" s="1"/>
  <c r="C27"/>
  <c r="H27" s="1"/>
  <c r="G92"/>
  <c r="G93" s="1"/>
  <c r="G95" s="1"/>
  <c r="D158"/>
  <c r="G158" s="1"/>
  <c r="F159"/>
  <c r="F168" s="1"/>
  <c r="F183" s="1"/>
  <c r="F216" s="1"/>
  <c r="F218" s="1"/>
  <c r="G71"/>
  <c r="G73" s="1"/>
  <c r="G76"/>
  <c r="G77" s="1"/>
  <c r="G119"/>
  <c r="D159"/>
  <c r="G159" s="1"/>
  <c r="F181"/>
  <c r="C69"/>
  <c r="C87" s="1"/>
  <c r="H87" s="1"/>
  <c r="C197"/>
  <c r="C199" s="1"/>
  <c r="H199" s="1"/>
  <c r="C33"/>
  <c r="G82"/>
  <c r="C181"/>
  <c r="G80"/>
  <c r="G85" s="1"/>
  <c r="G168" l="1"/>
  <c r="G183" s="1"/>
  <c r="G216" s="1"/>
  <c r="G218" s="1"/>
  <c r="D168"/>
  <c r="D183" s="1"/>
  <c r="D216" s="1"/>
  <c r="D218" s="1"/>
  <c r="H33"/>
  <c r="C35"/>
  <c r="H35" s="1"/>
  <c r="G87"/>
  <c r="C216"/>
  <c r="H183" l="1"/>
  <c r="C218"/>
</calcChain>
</file>

<file path=xl/sharedStrings.xml><?xml version="1.0" encoding="utf-8"?>
<sst xmlns="http://schemas.openxmlformats.org/spreadsheetml/2006/main" count="678" uniqueCount="250">
  <si>
    <t>Attachment I - Spending Plan</t>
  </si>
  <si>
    <t>Agency Management Program - 0100</t>
  </si>
  <si>
    <t>Total FY 2015 Budget Request</t>
  </si>
  <si>
    <t>Q1</t>
  </si>
  <si>
    <t>Q2</t>
  </si>
  <si>
    <t>Q3</t>
  </si>
  <si>
    <t>Q4</t>
  </si>
  <si>
    <t>Total</t>
  </si>
  <si>
    <t>Personal Services (PS)</t>
  </si>
  <si>
    <t>CSG 11: Regular Pay - Cont Full Time</t>
  </si>
  <si>
    <t>Subtotal</t>
  </si>
  <si>
    <t>CSG 12: Regular Pay - Other</t>
  </si>
  <si>
    <t>CSG 13:Additional Gross Pay</t>
  </si>
  <si>
    <t>CSG 14: Fringe</t>
  </si>
  <si>
    <t>CSG 15: Overtime Pay</t>
  </si>
  <si>
    <t>Total Personal Services (PS)</t>
  </si>
  <si>
    <t>Non-Personal Services (NPS)</t>
  </si>
  <si>
    <t>CSG 20: Supplies and Materials</t>
  </si>
  <si>
    <t>CSG 31: Telephone, Telegraph, Telegram, Etc</t>
  </si>
  <si>
    <t>CSG 32: Rentals</t>
  </si>
  <si>
    <t>CSG 40: Other Services and Charges</t>
  </si>
  <si>
    <t>CSG 41: Contractual Services</t>
  </si>
  <si>
    <t xml:space="preserve"> </t>
  </si>
  <si>
    <t>CSG 50: Subsidies and Transfers</t>
  </si>
  <si>
    <t>CSG 70: Equipment &amp; Equipment Rental</t>
  </si>
  <si>
    <t>Total Non-Personal Services (NPS)</t>
  </si>
  <si>
    <t>Program 1000 Budget Total for FY15</t>
  </si>
  <si>
    <t>Attachment II - Spending Plan</t>
  </si>
  <si>
    <t>Agency Management Program - 0700</t>
  </si>
  <si>
    <t>Office of the Chief Financial Officer - 0100</t>
  </si>
  <si>
    <t>Program 100F Budget Total for FY15</t>
  </si>
  <si>
    <t>Office of the Chief Financial Officer - 0700</t>
  </si>
  <si>
    <t>List all contracts including vendor name, amount &amp; service provided. All bugeted funds must be accounted for.</t>
  </si>
  <si>
    <t>Program OCFO Budget Total for FY15</t>
  </si>
  <si>
    <t>Fleet Management</t>
  </si>
  <si>
    <t>Object 111</t>
  </si>
  <si>
    <t>x</t>
  </si>
  <si>
    <t>Object 125</t>
  </si>
  <si>
    <t>Not Applicable</t>
  </si>
  <si>
    <t>Object 147</t>
  </si>
  <si>
    <t>Object 133</t>
  </si>
  <si>
    <t>Object 201</t>
  </si>
  <si>
    <t>Lasar Art - Office Supplies</t>
  </si>
  <si>
    <t>Object 206</t>
  </si>
  <si>
    <t>Addison / JMJ - general auto parts</t>
  </si>
  <si>
    <t>Bank Credit Card - Emergency / Small Purchases</t>
  </si>
  <si>
    <t>Best Battery - battery supplies</t>
  </si>
  <si>
    <t>Central Truck - auto parts GM vehicles</t>
  </si>
  <si>
    <t>Central Truck - truck parts</t>
  </si>
  <si>
    <t>Criswell Cheverolet - parts and service for cheverolet vehicles</t>
  </si>
  <si>
    <t>Criswell Honda - parts and service for honda vehicles</t>
  </si>
  <si>
    <t>Criswell Performance Cars - parts and service for dodge vehicles</t>
  </si>
  <si>
    <t>Donald B Rice - Light Equip Tires</t>
  </si>
  <si>
    <t>General Merchandise - general maintenance supplies</t>
  </si>
  <si>
    <t>K. Neal / District International - auto parts and supplies</t>
  </si>
  <si>
    <t>Keller Acq - truck parts and supplies</t>
  </si>
  <si>
    <t>Lawson - replacement parts for packers and sweepers</t>
  </si>
  <si>
    <t>Maryland Industrial - replacement parts for packers and sweepers</t>
  </si>
  <si>
    <t>McCarthy Tire - Heavy Equip Tires</t>
  </si>
  <si>
    <t>Old Dominion Brush - replacement parts for leaf vacs</t>
  </si>
  <si>
    <t>P &amp; H Auto - electrical parts and batteries</t>
  </si>
  <si>
    <t>Parts Authority - auto parts and supplies</t>
  </si>
  <si>
    <t>Potomac Rubber - light/medium parts and body supplies</t>
  </si>
  <si>
    <t>Ross Auto - glass supplies</t>
  </si>
  <si>
    <t>Safety Kleen - car wash parts/maintenance</t>
  </si>
  <si>
    <t>Uptown Auto - GM auto parts and service</t>
  </si>
  <si>
    <t>TBD - PRT44 unallocated</t>
  </si>
  <si>
    <t>Valley - parts and supplies  for medium heavy snow plows</t>
  </si>
  <si>
    <t>Object 207</t>
  </si>
  <si>
    <t>Coyne International-uniforms</t>
  </si>
  <si>
    <t>Safe Guard-safety boots</t>
  </si>
  <si>
    <t>Object 208</t>
  </si>
  <si>
    <t>Tri County Petroleum - fuel and lubricant supplies</t>
  </si>
  <si>
    <t>Object 210</t>
  </si>
  <si>
    <t>DDOE MOU - Hazardous waste generator fees</t>
  </si>
  <si>
    <t>DDOE MOU - Underground storage tank registration</t>
  </si>
  <si>
    <t>Earlbeck - welding shop supplies</t>
  </si>
  <si>
    <t>Imprest Fund - petty cash</t>
  </si>
  <si>
    <t>Posner - welding parts</t>
  </si>
  <si>
    <t>Object 308</t>
  </si>
  <si>
    <t>DC-Net / RTS</t>
  </si>
  <si>
    <t>Object 401</t>
  </si>
  <si>
    <t>Miscellaneous Travel</t>
  </si>
  <si>
    <t>Object 402</t>
  </si>
  <si>
    <t>Object 407</t>
  </si>
  <si>
    <t>Ace Fire - servicing extinguishers</t>
  </si>
  <si>
    <t>Alban Tractor - loader repairs</t>
  </si>
  <si>
    <t>Alban Tractor - tow truck repairs</t>
  </si>
  <si>
    <t>Alliance Material Handling - maintenance of forklift trucks</t>
  </si>
  <si>
    <t>Atel Bus &amp; Truck - special equip repair(buses)</t>
  </si>
  <si>
    <t>Automotive Resources Inc - hydraulic lift repairs</t>
  </si>
  <si>
    <t>Baltimore Car &amp; Truck - heavy eqp reair</t>
  </si>
  <si>
    <t>Best Capitol - auto body repair</t>
  </si>
  <si>
    <t>Capital Fleet Service (DCKT A 0061) - freight liner repairs</t>
  </si>
  <si>
    <t>Central Truck - sweeper/packer maintenance and repair</t>
  </si>
  <si>
    <t>Chandler - auto body repair</t>
  </si>
  <si>
    <t>Chesapeake - truck service</t>
  </si>
  <si>
    <t>Clean Venture - fuel site/water seperator services</t>
  </si>
  <si>
    <t>Climate Action - greenhouse emmisions testing</t>
  </si>
  <si>
    <t>Cummings - engine diagnostics</t>
  </si>
  <si>
    <t>E &amp; M Auto - repair and maintain transmission equip</t>
  </si>
  <si>
    <t>Eastern Lift Truck Co - maintenance of forklift trucks</t>
  </si>
  <si>
    <t>Excel General Diesel - maintenance repairs for packers/sweepers</t>
  </si>
  <si>
    <t>Faster Pro - mechanical services</t>
  </si>
  <si>
    <t>Fire X Sales &amp; Service - vehicle fire suppression system maintenance</t>
  </si>
  <si>
    <t>Fleet Pro - mechanical services</t>
  </si>
  <si>
    <t>Gaithersburg equip - repair medium heavy equip</t>
  </si>
  <si>
    <t>Granturk - maintain trash packers and sweepers</t>
  </si>
  <si>
    <t>Granturk (DCKT 2000 CA0110) - sweeper repairs</t>
  </si>
  <si>
    <t>GTS Auto - general repairs</t>
  </si>
  <si>
    <t>Intercon - snow truck/plow repair</t>
  </si>
  <si>
    <t>Johnson Truck (DCKT 2011 A0104) - transmission service</t>
  </si>
  <si>
    <t>Johnson Truck Center, LLC -  - truck transmission repair</t>
  </si>
  <si>
    <t>Kohler - small engine repair</t>
  </si>
  <si>
    <t>Maryland Industrial - packer and sweeper parts</t>
  </si>
  <si>
    <t>Midatlantic(Komatsu) - heavy truck/tractor repair</t>
  </si>
  <si>
    <t>Middleton &amp; Mead - heavy truck/tractor repair</t>
  </si>
  <si>
    <t>Norris Chesapeake Truck - truck service</t>
  </si>
  <si>
    <t>Old Dominion - sweeper parts</t>
  </si>
  <si>
    <t>Petro Management Inc - fuel cleaner</t>
  </si>
  <si>
    <t>Petro Supply - fuel pump maintenance</t>
  </si>
  <si>
    <t>Pollard Crane - overhead crane service</t>
  </si>
  <si>
    <t>Precision Machine - packer/snow truck hydraulics</t>
  </si>
  <si>
    <t>R &amp; S Auto Truck Spring - suspension repairs</t>
  </si>
  <si>
    <t>Service By Aladdin - truck parts and service</t>
  </si>
  <si>
    <t>Sheehy Ford - ford parts and service</t>
  </si>
  <si>
    <t>Tenant Sales &amp; Service Co. - sweeper parts</t>
  </si>
  <si>
    <t>TBD-LVS43 unallocated</t>
  </si>
  <si>
    <t>TBD-HMV43 unallocated</t>
  </si>
  <si>
    <t>THC Enterprise - repair packers and sweepers</t>
  </si>
  <si>
    <t>Tony's Commonwealth - auto body repairs</t>
  </si>
  <si>
    <t>Total Auto - auto glass supplies and repairs</t>
  </si>
  <si>
    <t>Truck &amp; Trailer - repair medium heavy equip</t>
  </si>
  <si>
    <t>Valk - snow truck/plow repair</t>
  </si>
  <si>
    <t>Virginia Public Works - leaf vacs / snow prep</t>
  </si>
  <si>
    <t>West End Services - tow truck lighting/hydaulics</t>
  </si>
  <si>
    <t>Wilbar &amp; Arnold - heavy equip mainteance</t>
  </si>
  <si>
    <t>Object 442</t>
  </si>
  <si>
    <t>ACELLERA - Citrix Server Maintenance</t>
  </si>
  <si>
    <t>Alldata - engine diagonstic software</t>
  </si>
  <si>
    <t>CCG Systems - Faster fleet maintenance software renewal</t>
  </si>
  <si>
    <t>EC America - citrix server license renewal</t>
  </si>
  <si>
    <t>Meridian Imaging Solutions-copier lease (OAS)</t>
  </si>
  <si>
    <t>Mobility / Flexcar- DC FleetShare Maintenance</t>
  </si>
  <si>
    <t>Netlocity VA Inc - document management system</t>
  </si>
  <si>
    <t>R. Rea Corporation-cabling service</t>
  </si>
  <si>
    <t>Ricoh America - color copier lease</t>
  </si>
  <si>
    <t>Zonar - Supply and install GPS equip</t>
  </si>
  <si>
    <t>Object 409</t>
  </si>
  <si>
    <t>Apex - underground storage tank testing</t>
  </si>
  <si>
    <t>Automotive Training Authority -ASE Training</t>
  </si>
  <si>
    <t>E.J. Ward-fuel site upgrade / maintenance</t>
  </si>
  <si>
    <t>Keyway Lock - locksmith services</t>
  </si>
  <si>
    <t>Metropolitan Rolling Doors - door service</t>
  </si>
  <si>
    <t>Montana Car Wash - car services</t>
  </si>
  <si>
    <t>Ralph Terry Wolfe-ASE Training</t>
  </si>
  <si>
    <t>Total Environmental Concepts - underground storage tank testing</t>
  </si>
  <si>
    <t>Varitech - service natural gas dispenser</t>
  </si>
  <si>
    <t>Object 705</t>
  </si>
  <si>
    <t>ACME Auto Leasing - vans</t>
  </si>
  <si>
    <t>Advantage Leasing - sedans</t>
  </si>
  <si>
    <t>Enterprise - vans for leaf</t>
  </si>
  <si>
    <t>Program Code 4000 Budget Total for FY15</t>
  </si>
  <si>
    <t>PARKING ENFORCEMENT MANAGEMENT ADMINISTRATION</t>
  </si>
  <si>
    <t>Total FY 2015 Approved Budget</t>
  </si>
  <si>
    <t xml:space="preserve">MDM OFFICE SYSTEMS DBA - General Office Suuplies </t>
  </si>
  <si>
    <t xml:space="preserve">MORGANS INC - Season Uniforms for Frontline </t>
  </si>
  <si>
    <t xml:space="preserve">DIGI DOCS INC. DBA DOCUMENT MNG </t>
  </si>
  <si>
    <t>NOT APPICABLE</t>
  </si>
  <si>
    <t xml:space="preserve">COMCAST CABLEVISION - CABLE SERVICES </t>
  </si>
  <si>
    <t xml:space="preserve">TOUCAN PRINTING &amp; PROMO PROD - Towing Division Printing Needs </t>
  </si>
  <si>
    <t>THE WASHINGTON TIMES LLC - Advertisement for Auction BLue Plains</t>
  </si>
  <si>
    <t>THE PITTMAN GROUP INC - Blue Plains AIMS System</t>
  </si>
  <si>
    <t xml:space="preserve">EZTAG - IT Maintenance Consolidation </t>
  </si>
  <si>
    <t>KONICA MINOLTA BUS. SOLN. USA</t>
  </si>
  <si>
    <t>R. REA CORPORATION</t>
  </si>
  <si>
    <t>P-CARDS</t>
  </si>
  <si>
    <t>TERRY CORNWELL RUMSEY</t>
  </si>
  <si>
    <t>SECOM, LLC</t>
  </si>
  <si>
    <t>SHRED-IT USA, INC.</t>
  </si>
  <si>
    <t>S&amp;H TRUCKING COMPANY</t>
  </si>
  <si>
    <t>UR INERNATIONAL INC.</t>
  </si>
  <si>
    <t>LEXISNEXIS</t>
  </si>
  <si>
    <t>REED ELSERVIER INCORPORATED</t>
  </si>
  <si>
    <t>LOTS MANAGEMENT</t>
  </si>
  <si>
    <t>SOLID WASTE MANAGEMENT ADMINISTRATION - LOCAL</t>
  </si>
  <si>
    <t>CAPITAL SERVICES AND SUPPLIES: SUPPLIES - OFFICE</t>
  </si>
  <si>
    <t>DOUGLAS R. DAVIS VETERAN SHOES: WORK SHOES/BOOTS</t>
  </si>
  <si>
    <t>DURON PAINT &amp; WALL COVERINGS: GRAFFITI - CLEANING KITS</t>
  </si>
  <si>
    <t>LASER ART INC: PRINTING SERVICES</t>
  </si>
  <si>
    <t>MCCORMICK PAINT WORKS CO: GRAFFITI - GENERAL</t>
  </si>
  <si>
    <t>MDM OFFICE SYSTEMS DBA: GRAFFITI - CLEANING KITS</t>
  </si>
  <si>
    <t>METROPOLITAN OFFICE PRODUCTS: OFFICE - FURNITURE</t>
  </si>
  <si>
    <t>RUBBEREDGE LLC: EQUIPMENT - LOADER TIRES</t>
  </si>
  <si>
    <t>URBAN RESTORATION GROUP INC.: GRAFFITI - REMOVAL SERVICES</t>
  </si>
  <si>
    <t>WASHINGTON AIR COMPRESSOR: EQUIPMENT - AIR COMPRESSORS</t>
  </si>
  <si>
    <t>ZZ_UNALLOCATED BUDGET: ZZ_UNALLOCATED BUDGET</t>
  </si>
  <si>
    <t>ACS STATE &amp; LOCAL SOLUTIONS: SYSTEM SUPPORT - TICKETING</t>
  </si>
  <si>
    <t>BALMAR PRINTING: PRINTING SERVICES</t>
  </si>
  <si>
    <t>BENZACO SCIENTIFIC, INC.: CHEMICALS</t>
  </si>
  <si>
    <t>BIG STUFF INC.: DEODORIZERS</t>
  </si>
  <si>
    <t>DEWBERRY AND DAVIS LLC: ENGINEERING SERVICES</t>
  </si>
  <si>
    <t>METROPOLITAN ROLLING DOORS INC: MAINTENANCE - DOORS</t>
  </si>
  <si>
    <t>MVS INC: SUPPLIES - COMPUTER RELATED</t>
  </si>
  <si>
    <t>PAGE AFTER PAGE BUS SYS: TICKET PROCESSING</t>
  </si>
  <si>
    <t>PC NET, INC.: SYSTEM SUPPORT - SUNDRY</t>
  </si>
  <si>
    <t>STATE OF NEW JERSEY: MEMBERSHIP DUES</t>
  </si>
  <si>
    <t>SWMA SETTLEMENTS &amp; JUDGEMENTS: SETTLEMENTS</t>
  </si>
  <si>
    <t>VICTOR STANLEY INC: INVENTORY - LITTER CANS</t>
  </si>
  <si>
    <t>ACE FIRE EXTINGUISHER SERVICE: FIRE PROTECTION</t>
  </si>
  <si>
    <t>ACME BIOMASS REDUCTION INC.: COMPOSTING</t>
  </si>
  <si>
    <t>CARE ENVIRONMENTAL CORP: HAZARDOUS WASTE DISP</t>
  </si>
  <si>
    <t>DISTRICT SUPPLY INC.: SUPPLIES - SUNDRY</t>
  </si>
  <si>
    <t>ECO SHRED, LLC: SHREDDING SERVICES</t>
  </si>
  <si>
    <t>EZTAG CORP: SYSTEM SUPPORT - HANDHELDS</t>
  </si>
  <si>
    <t>FAIRFAX COUNTY: TRASH DISPOSAL</t>
  </si>
  <si>
    <t>FLEETPRO INC.: MAINTENANCE - VEHICLES</t>
  </si>
  <si>
    <t>GENERAL MERCHANDISE: GRAFFITI - CLEANING KITS</t>
  </si>
  <si>
    <t>GENERAL SERVICES INC: ELECTRICAL SERVICES</t>
  </si>
  <si>
    <t>KOHLER EQUIPMENT INC.: MOWING EQUIPMENT</t>
  </si>
  <si>
    <t>LUCKY DOG LLC: TRASH HAULING</t>
  </si>
  <si>
    <t>METROPOLITAN WASH COUNCIL: MEMBERSHIP DUES</t>
  </si>
  <si>
    <t>METTLER-TOLEDO, INC.: MAINTENANCE - SCALES</t>
  </si>
  <si>
    <t>MORGAN'S INC./J. MUSCATELLO'S: UNIFORMS</t>
  </si>
  <si>
    <t>NORTHSHORE MANUFACTURING, INC: MAINTENANCE - GRAPPLERS</t>
  </si>
  <si>
    <t>OLD DOMINION BRUSH COMPANY: EQUIPMENT - SWEEPER BROOMS</t>
  </si>
  <si>
    <t>PARADIGM SOFTWARE, LLC: SYSTEM SUPPORT - SCALES</t>
  </si>
  <si>
    <t>POLLOCK RESEARCH &amp; DESIGN INC,: MAINTENANCE - CRANES</t>
  </si>
  <si>
    <t>POSNER INDUSTRIES INC.: SUPPLIES - FASTENERS</t>
  </si>
  <si>
    <t>PROFESSIONAL FUNERAL SERVICES: DEAD ANIMAL PROCESSING</t>
  </si>
  <si>
    <t>RECYCLE AMERICA ALLIANCE, LLC: RECYCLE DISPOSAL</t>
  </si>
  <si>
    <t>ROUTESMART TECHNOLOGIES: ROUTING SOFTWARE LICENSE</t>
  </si>
  <si>
    <t>THC ENTERPRISES INC MIDATLANTI: EQUIPMENT - WASTE HANDLING</t>
  </si>
  <si>
    <t>TOTER INCORPORATED: INVENTORY - RESIDENTIAL CANS</t>
  </si>
  <si>
    <t>VIRGINIA PUBLIC WORKS EQUIPMEN: MAINTENANCE - LEAF BLOWERS</t>
  </si>
  <si>
    <t>UNITED RENTALS, INC: RENTALS - TOOLS &amp; EQUIP</t>
  </si>
  <si>
    <t>Program 5000 Budget Total for FY15</t>
  </si>
  <si>
    <t>Program 6000 Budget Total for FY15</t>
  </si>
  <si>
    <t>SOLID WASTE MANAGEMENT ADMINISTRATION - SPECIAL PURPOSE</t>
  </si>
  <si>
    <t>MALCOLM PIRNIE, INC.: CONSULTING - STORM WATER</t>
  </si>
  <si>
    <t>CERTIFIED MAIL ENVELOPES, INC.: MAILING SERVICES</t>
  </si>
  <si>
    <t>CLEAN CITY LLC: GRAFFITI - 2ND STORY</t>
  </si>
  <si>
    <t>COMMUNITY BRIDGE INC: GRAFFITI - BRIDGES</t>
  </si>
  <si>
    <t>PUBLIC WORKS SOLUTIONS LLC: SYSTEM SUPPORT - TRAKSTER</t>
  </si>
  <si>
    <t>TRANSFER STATION M &amp; R FUND: TO FUND BALANCE</t>
  </si>
  <si>
    <t>SOLID WASTE MANAGEMENT ADMINISTRATION - INTRA-DISTRICT</t>
  </si>
  <si>
    <t>TRASH DISPOSAL SERVICES</t>
  </si>
  <si>
    <t>STORMWATER MANAGEMENT SERVICES</t>
  </si>
  <si>
    <t>MOU w/MPD for WALES</t>
  </si>
  <si>
    <t>MOU w/OUC for CAD system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</si>
</sst>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&quot;$&quot;#,##0.00"/>
    <numFmt numFmtId="169" formatCode="#,##0.00;\(#,##0.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  <font>
      <u val="singleAccounting"/>
      <sz val="10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4" fontId="2" fillId="0" borderId="0" applyNumberFormat="0" applyFont="0" applyFill="0" applyBorder="0" applyAlignment="0" applyProtection="0"/>
    <xf numFmtId="44" fontId="2" fillId="0" borderId="0" applyNumberFormat="0" applyFont="0" applyFill="0" applyBorder="0" applyAlignment="0" applyProtection="0"/>
    <xf numFmtId="0" fontId="12" fillId="0" borderId="0"/>
  </cellStyleXfs>
  <cellXfs count="466">
    <xf numFmtId="0" fontId="0" fillId="0" borderId="0" xfId="0"/>
    <xf numFmtId="0" fontId="2" fillId="0" borderId="0" xfId="5"/>
    <xf numFmtId="0" fontId="3" fillId="0" borderId="0" xfId="5" applyFont="1"/>
    <xf numFmtId="0" fontId="4" fillId="0" borderId="0" xfId="5" applyFont="1" applyAlignment="1">
      <alignment horizontal="right"/>
    </xf>
    <xf numFmtId="0" fontId="4" fillId="0" borderId="0" xfId="5" applyFont="1"/>
    <xf numFmtId="0" fontId="5" fillId="0" borderId="0" xfId="5" applyFont="1" applyFill="1" applyBorder="1" applyAlignment="1">
      <alignment horizontal="center"/>
    </xf>
    <xf numFmtId="4" fontId="6" fillId="0" borderId="0" xfId="7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4" fontId="3" fillId="0" borderId="2" xfId="7" applyNumberFormat="1" applyFont="1" applyBorder="1" applyAlignment="1">
      <alignment horizontal="center"/>
    </xf>
    <xf numFmtId="4" fontId="3" fillId="0" borderId="3" xfId="7" applyNumberFormat="1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4" fontId="3" fillId="0" borderId="0" xfId="7" applyNumberFormat="1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7" fillId="2" borderId="1" xfId="5" applyFont="1" applyFill="1" applyBorder="1" applyAlignment="1">
      <alignment horizontal="left"/>
    </xf>
    <xf numFmtId="4" fontId="3" fillId="0" borderId="0" xfId="7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0" fontId="4" fillId="3" borderId="1" xfId="5" applyFont="1" applyFill="1" applyBorder="1" applyAlignment="1">
      <alignment horizontal="left"/>
    </xf>
    <xf numFmtId="4" fontId="4" fillId="0" borderId="0" xfId="7" applyNumberFormat="1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0" xfId="5" applyFont="1" applyFill="1"/>
    <xf numFmtId="6" fontId="4" fillId="0" borderId="0" xfId="7" applyNumberFormat="1" applyFont="1" applyAlignment="1">
      <alignment horizontal="right"/>
    </xf>
    <xf numFmtId="6" fontId="4" fillId="0" borderId="0" xfId="6" applyNumberFormat="1" applyFont="1" applyFill="1" applyAlignment="1">
      <alignment horizontal="right"/>
    </xf>
    <xf numFmtId="6" fontId="4" fillId="0" borderId="0" xfId="5" applyNumberFormat="1" applyFont="1"/>
    <xf numFmtId="0" fontId="3" fillId="0" borderId="0" xfId="5" applyFont="1" applyAlignment="1">
      <alignment horizontal="right"/>
    </xf>
    <xf numFmtId="0" fontId="3" fillId="0" borderId="0" xfId="5" applyFont="1" applyFill="1" applyAlignment="1">
      <alignment horizontal="right"/>
    </xf>
    <xf numFmtId="6" fontId="3" fillId="0" borderId="0" xfId="7" applyNumberFormat="1" applyFont="1" applyAlignment="1">
      <alignment horizontal="right"/>
    </xf>
    <xf numFmtId="6" fontId="3" fillId="0" borderId="0" xfId="6" applyNumberFormat="1" applyFont="1" applyFill="1" applyAlignment="1">
      <alignment horizontal="right"/>
    </xf>
    <xf numFmtId="0" fontId="4" fillId="3" borderId="6" xfId="5" applyFont="1" applyFill="1" applyBorder="1" applyAlignment="1">
      <alignment horizontal="left"/>
    </xf>
    <xf numFmtId="4" fontId="4" fillId="0" borderId="0" xfId="6" applyNumberFormat="1" applyFont="1" applyFill="1" applyAlignment="1">
      <alignment horizontal="right"/>
    </xf>
    <xf numFmtId="164" fontId="4" fillId="0" borderId="0" xfId="7" applyNumberFormat="1" applyFont="1" applyAlignment="1">
      <alignment horizontal="right"/>
    </xf>
    <xf numFmtId="6" fontId="3" fillId="0" borderId="0" xfId="7" applyNumberFormat="1" applyFont="1" applyFill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1" xfId="5" applyFont="1" applyFill="1" applyBorder="1"/>
    <xf numFmtId="0" fontId="4" fillId="0" borderId="0" xfId="5" applyFont="1" applyFill="1" applyBorder="1"/>
    <xf numFmtId="6" fontId="3" fillId="0" borderId="0" xfId="5" applyNumberFormat="1" applyFont="1" applyAlignment="1">
      <alignment horizontal="right"/>
    </xf>
    <xf numFmtId="6" fontId="3" fillId="0" borderId="0" xfId="5" applyNumberFormat="1" applyFont="1"/>
    <xf numFmtId="6" fontId="4" fillId="0" borderId="0" xfId="7" applyNumberFormat="1" applyFont="1" applyBorder="1" applyAlignment="1">
      <alignment horizontal="right"/>
    </xf>
    <xf numFmtId="6" fontId="4" fillId="0" borderId="0" xfId="7" applyNumberFormat="1" applyFont="1" applyFill="1" applyBorder="1" applyAlignment="1">
      <alignment horizontal="right"/>
    </xf>
    <xf numFmtId="0" fontId="7" fillId="0" borderId="7" xfId="5" applyFont="1" applyFill="1" applyBorder="1" applyAlignment="1">
      <alignment horizontal="left"/>
    </xf>
    <xf numFmtId="6" fontId="4" fillId="0" borderId="0" xfId="8" applyNumberFormat="1" applyFont="1" applyAlignment="1">
      <alignment horizontal="right"/>
    </xf>
    <xf numFmtId="6" fontId="3" fillId="0" borderId="0" xfId="7" applyNumberFormat="1" applyFont="1" applyBorder="1" applyAlignment="1">
      <alignment horizontal="right"/>
    </xf>
    <xf numFmtId="6" fontId="4" fillId="0" borderId="0" xfId="6" applyNumberFormat="1" applyFont="1" applyAlignment="1">
      <alignment horizontal="right"/>
    </xf>
    <xf numFmtId="6" fontId="3" fillId="0" borderId="0" xfId="8" applyNumberFormat="1" applyFont="1" applyAlignment="1">
      <alignment horizontal="right"/>
    </xf>
    <xf numFmtId="0" fontId="4" fillId="3" borderId="6" xfId="5" applyFont="1" applyFill="1" applyBorder="1"/>
    <xf numFmtId="6" fontId="4" fillId="0" borderId="0" xfId="7" applyNumberFormat="1" applyFont="1" applyFill="1" applyAlignment="1">
      <alignment horizontal="right"/>
    </xf>
    <xf numFmtId="6" fontId="4" fillId="0" borderId="0" xfId="5" applyNumberFormat="1" applyFont="1" applyFill="1"/>
    <xf numFmtId="6" fontId="4" fillId="0" borderId="0" xfId="5" applyNumberFormat="1" applyFont="1" applyFill="1" applyAlignment="1">
      <alignment horizontal="right"/>
    </xf>
    <xf numFmtId="0" fontId="8" fillId="4" borderId="8" xfId="5" applyFont="1" applyFill="1" applyBorder="1"/>
    <xf numFmtId="6" fontId="8" fillId="4" borderId="9" xfId="7" applyNumberFormat="1" applyFont="1" applyFill="1" applyBorder="1" applyAlignment="1">
      <alignment horizontal="right"/>
    </xf>
    <xf numFmtId="6" fontId="8" fillId="4" borderId="10" xfId="7" applyNumberFormat="1" applyFont="1" applyFill="1" applyBorder="1" applyAlignment="1">
      <alignment horizontal="right"/>
    </xf>
    <xf numFmtId="6" fontId="7" fillId="0" borderId="0" xfId="5" applyNumberFormat="1" applyFont="1" applyFill="1" applyBorder="1" applyAlignment="1">
      <alignment horizontal="left"/>
    </xf>
    <xf numFmtId="6" fontId="5" fillId="0" borderId="0" xfId="5" applyNumberFormat="1" applyFont="1" applyFill="1" applyBorder="1" applyAlignment="1">
      <alignment horizontal="center"/>
    </xf>
    <xf numFmtId="6" fontId="3" fillId="0" borderId="1" xfId="5" applyNumberFormat="1" applyFont="1" applyFill="1" applyBorder="1" applyAlignment="1">
      <alignment horizontal="center" wrapText="1"/>
    </xf>
    <xf numFmtId="6" fontId="3" fillId="0" borderId="0" xfId="5" applyNumberFormat="1" applyFont="1" applyFill="1" applyBorder="1" applyAlignment="1">
      <alignment horizontal="center"/>
    </xf>
    <xf numFmtId="6" fontId="3" fillId="0" borderId="0" xfId="5" applyNumberFormat="1" applyFont="1" applyAlignment="1">
      <alignment horizontal="center"/>
    </xf>
    <xf numFmtId="6" fontId="4" fillId="0" borderId="0" xfId="5" applyNumberFormat="1" applyFont="1" applyFill="1" applyBorder="1" applyAlignment="1">
      <alignment horizontal="left"/>
    </xf>
    <xf numFmtId="6" fontId="3" fillId="0" borderId="0" xfId="5" applyNumberFormat="1" applyFont="1" applyFill="1" applyAlignment="1">
      <alignment horizontal="right"/>
    </xf>
    <xf numFmtId="6" fontId="3" fillId="0" borderId="0" xfId="5" applyNumberFormat="1" applyFont="1" applyFill="1" applyBorder="1" applyAlignment="1">
      <alignment horizontal="left"/>
    </xf>
    <xf numFmtId="6" fontId="3" fillId="0" borderId="0" xfId="5" applyNumberFormat="1" applyFont="1" applyFill="1"/>
    <xf numFmtId="6" fontId="3" fillId="0" borderId="0" xfId="5" applyNumberFormat="1" applyFont="1" applyFill="1" applyBorder="1"/>
    <xf numFmtId="6" fontId="7" fillId="0" borderId="0" xfId="5" applyNumberFormat="1" applyFont="1" applyFill="1" applyBorder="1" applyAlignment="1">
      <alignment horizontal="right"/>
    </xf>
    <xf numFmtId="6" fontId="7" fillId="0" borderId="0" xfId="5" applyNumberFormat="1" applyFont="1" applyFill="1" applyBorder="1" applyAlignment="1"/>
    <xf numFmtId="6" fontId="8" fillId="4" borderId="9" xfId="5" applyNumberFormat="1" applyFont="1" applyFill="1" applyBorder="1"/>
    <xf numFmtId="0" fontId="3" fillId="0" borderId="0" xfId="0" applyFont="1"/>
    <xf numFmtId="0" fontId="2" fillId="0" borderId="0" xfId="5"/>
    <xf numFmtId="0" fontId="3" fillId="0" borderId="0" xfId="5" applyFont="1"/>
    <xf numFmtId="0" fontId="4" fillId="0" borderId="0" xfId="5" applyFont="1" applyAlignment="1">
      <alignment horizontal="right"/>
    </xf>
    <xf numFmtId="0" fontId="4" fillId="0" borderId="0" xfId="5" applyFont="1"/>
    <xf numFmtId="0" fontId="5" fillId="0" borderId="0" xfId="5" applyFont="1" applyFill="1" applyBorder="1" applyAlignment="1">
      <alignment horizontal="center"/>
    </xf>
    <xf numFmtId="4" fontId="6" fillId="0" borderId="0" xfId="10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4" fontId="3" fillId="0" borderId="2" xfId="10" applyNumberFormat="1" applyFont="1" applyBorder="1" applyAlignment="1">
      <alignment horizontal="center"/>
    </xf>
    <xf numFmtId="4" fontId="3" fillId="0" borderId="3" xfId="10" applyNumberFormat="1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" fontId="3" fillId="0" borderId="0" xfId="10" applyNumberFormat="1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7" fillId="2" borderId="1" xfId="5" applyFont="1" applyFill="1" applyBorder="1" applyAlignment="1">
      <alignment horizontal="left"/>
    </xf>
    <xf numFmtId="0" fontId="7" fillId="0" borderId="0" xfId="5" applyFont="1" applyFill="1" applyBorder="1" applyAlignment="1">
      <alignment horizontal="left"/>
    </xf>
    <xf numFmtId="4" fontId="3" fillId="0" borderId="0" xfId="10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0" fontId="4" fillId="3" borderId="1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4" fontId="4" fillId="0" borderId="0" xfId="10" applyNumberFormat="1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0" xfId="5" applyFont="1" applyFill="1"/>
    <xf numFmtId="6" fontId="4" fillId="0" borderId="0" xfId="10" applyNumberFormat="1" applyFont="1" applyAlignment="1">
      <alignment horizontal="right"/>
    </xf>
    <xf numFmtId="6" fontId="4" fillId="0" borderId="0" xfId="6" applyNumberFormat="1" applyFont="1" applyFill="1" applyAlignment="1">
      <alignment horizontal="right"/>
    </xf>
    <xf numFmtId="6" fontId="4" fillId="0" borderId="0" xfId="5" applyNumberFormat="1" applyFont="1"/>
    <xf numFmtId="0" fontId="3" fillId="0" borderId="0" xfId="5" applyFont="1" applyAlignment="1">
      <alignment horizontal="right"/>
    </xf>
    <xf numFmtId="0" fontId="3" fillId="0" borderId="0" xfId="5" applyFont="1" applyFill="1" applyAlignment="1">
      <alignment horizontal="right"/>
    </xf>
    <xf numFmtId="6" fontId="3" fillId="0" borderId="0" xfId="10" applyNumberFormat="1" applyFont="1" applyAlignment="1">
      <alignment horizontal="right"/>
    </xf>
    <xf numFmtId="6" fontId="3" fillId="0" borderId="0" xfId="6" applyNumberFormat="1" applyFont="1" applyFill="1" applyAlignment="1">
      <alignment horizontal="right"/>
    </xf>
    <xf numFmtId="0" fontId="4" fillId="3" borderId="6" xfId="5" applyFont="1" applyFill="1" applyBorder="1" applyAlignment="1">
      <alignment horizontal="left"/>
    </xf>
    <xf numFmtId="4" fontId="4" fillId="0" borderId="0" xfId="6" applyNumberFormat="1" applyFont="1" applyFill="1" applyAlignment="1">
      <alignment horizontal="right"/>
    </xf>
    <xf numFmtId="164" fontId="4" fillId="0" borderId="0" xfId="10" applyNumberFormat="1" applyFont="1" applyAlignment="1">
      <alignment horizontal="right"/>
    </xf>
    <xf numFmtId="6" fontId="3" fillId="0" borderId="0" xfId="10" applyNumberFormat="1" applyFont="1" applyFill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1" xfId="5" applyFont="1" applyFill="1" applyBorder="1"/>
    <xf numFmtId="0" fontId="4" fillId="0" borderId="0" xfId="5" applyFont="1" applyFill="1" applyBorder="1"/>
    <xf numFmtId="6" fontId="3" fillId="0" borderId="0" xfId="5" applyNumberFormat="1" applyFont="1" applyAlignment="1">
      <alignment horizontal="right"/>
    </xf>
    <xf numFmtId="6" fontId="3" fillId="0" borderId="0" xfId="5" applyNumberFormat="1" applyFont="1"/>
    <xf numFmtId="6" fontId="4" fillId="0" borderId="0" xfId="10" applyNumberFormat="1" applyFont="1" applyBorder="1" applyAlignment="1">
      <alignment horizontal="right"/>
    </xf>
    <xf numFmtId="6" fontId="4" fillId="0" borderId="0" xfId="10" applyNumberFormat="1" applyFont="1" applyFill="1" applyBorder="1" applyAlignment="1">
      <alignment horizontal="right"/>
    </xf>
    <xf numFmtId="0" fontId="7" fillId="0" borderId="7" xfId="5" applyFont="1" applyFill="1" applyBorder="1" applyAlignment="1">
      <alignment horizontal="left"/>
    </xf>
    <xf numFmtId="6" fontId="4" fillId="0" borderId="0" xfId="8" applyNumberFormat="1" applyFont="1" applyAlignment="1">
      <alignment horizontal="right"/>
    </xf>
    <xf numFmtId="6" fontId="3" fillId="0" borderId="0" xfId="10" applyNumberFormat="1" applyFont="1" applyBorder="1" applyAlignment="1">
      <alignment horizontal="right"/>
    </xf>
    <xf numFmtId="6" fontId="4" fillId="0" borderId="0" xfId="6" applyNumberFormat="1" applyFont="1" applyAlignment="1">
      <alignment horizontal="right"/>
    </xf>
    <xf numFmtId="6" fontId="3" fillId="0" borderId="0" xfId="8" applyNumberFormat="1" applyFont="1" applyAlignment="1">
      <alignment horizontal="right"/>
    </xf>
    <xf numFmtId="0" fontId="4" fillId="3" borderId="6" xfId="5" applyFont="1" applyFill="1" applyBorder="1"/>
    <xf numFmtId="6" fontId="4" fillId="0" borderId="0" xfId="10" applyNumberFormat="1" applyFont="1" applyFill="1" applyAlignment="1">
      <alignment horizontal="right"/>
    </xf>
    <xf numFmtId="6" fontId="4" fillId="0" borderId="0" xfId="5" applyNumberFormat="1" applyFont="1" applyFill="1"/>
    <xf numFmtId="6" fontId="4" fillId="0" borderId="0" xfId="5" applyNumberFormat="1" applyFont="1" applyFill="1" applyAlignment="1">
      <alignment horizontal="right"/>
    </xf>
    <xf numFmtId="0" fontId="8" fillId="4" borderId="8" xfId="5" applyFont="1" applyFill="1" applyBorder="1"/>
    <xf numFmtId="6" fontId="8" fillId="4" borderId="9" xfId="10" applyNumberFormat="1" applyFont="1" applyFill="1" applyBorder="1" applyAlignment="1">
      <alignment horizontal="right"/>
    </xf>
    <xf numFmtId="6" fontId="8" fillId="4" borderId="10" xfId="10" applyNumberFormat="1" applyFont="1" applyFill="1" applyBorder="1" applyAlignment="1">
      <alignment horizontal="right"/>
    </xf>
    <xf numFmtId="0" fontId="3" fillId="0" borderId="1" xfId="5" applyFont="1" applyFill="1" applyBorder="1" applyAlignment="1">
      <alignment horizontal="center" wrapText="1"/>
    </xf>
    <xf numFmtId="6" fontId="7" fillId="0" borderId="0" xfId="5" applyNumberFormat="1" applyFont="1" applyFill="1" applyBorder="1" applyAlignment="1">
      <alignment horizontal="left"/>
    </xf>
    <xf numFmtId="40" fontId="4" fillId="0" borderId="0" xfId="5" applyNumberFormat="1" applyFont="1"/>
    <xf numFmtId="40" fontId="6" fillId="0" borderId="0" xfId="5" applyNumberFormat="1" applyFont="1" applyFill="1" applyBorder="1" applyAlignment="1">
      <alignment horizontal="center"/>
    </xf>
    <xf numFmtId="40" fontId="3" fillId="0" borderId="0" xfId="5" applyNumberFormat="1" applyFont="1" applyAlignment="1">
      <alignment horizontal="center"/>
    </xf>
    <xf numFmtId="40" fontId="4" fillId="0" borderId="0" xfId="5" applyNumberFormat="1" applyFont="1" applyAlignment="1">
      <alignment horizontal="center"/>
    </xf>
    <xf numFmtId="40" fontId="3" fillId="0" borderId="0" xfId="5" applyNumberFormat="1" applyFont="1"/>
    <xf numFmtId="40" fontId="4" fillId="0" borderId="0" xfId="5" applyNumberFormat="1" applyFont="1" applyFill="1"/>
    <xf numFmtId="165" fontId="3" fillId="0" borderId="0" xfId="5" applyNumberFormat="1" applyFont="1" applyFill="1" applyAlignment="1">
      <alignment horizontal="right"/>
    </xf>
    <xf numFmtId="6" fontId="3" fillId="0" borderId="0" xfId="5" applyNumberFormat="1" applyFont="1" applyFill="1" applyAlignment="1">
      <alignment horizontal="right"/>
    </xf>
    <xf numFmtId="6" fontId="3" fillId="0" borderId="0" xfId="5" applyNumberFormat="1" applyFont="1" applyFill="1" applyBorder="1" applyAlignment="1">
      <alignment horizontal="left"/>
    </xf>
    <xf numFmtId="6" fontId="3" fillId="0" borderId="0" xfId="5" applyNumberFormat="1" applyFont="1" applyFill="1"/>
    <xf numFmtId="6" fontId="3" fillId="0" borderId="0" xfId="5" applyNumberFormat="1" applyFont="1" applyFill="1" applyBorder="1"/>
    <xf numFmtId="6" fontId="7" fillId="0" borderId="0" xfId="5" applyNumberFormat="1" applyFont="1" applyFill="1" applyBorder="1" applyAlignment="1">
      <alignment horizontal="right"/>
    </xf>
    <xf numFmtId="6" fontId="7" fillId="0" borderId="0" xfId="5" applyNumberFormat="1" applyFont="1" applyFill="1" applyBorder="1" applyAlignment="1"/>
    <xf numFmtId="6" fontId="8" fillId="4" borderId="9" xfId="5" applyNumberFormat="1" applyFont="1" applyFill="1" applyBorder="1"/>
    <xf numFmtId="166" fontId="4" fillId="0" borderId="0" xfId="0" applyNumberFormat="1" applyFont="1" applyAlignment="1">
      <alignment horizontal="right"/>
    </xf>
    <xf numFmtId="0" fontId="2" fillId="0" borderId="0" xfId="5"/>
    <xf numFmtId="0" fontId="3" fillId="0" borderId="0" xfId="5" applyFont="1"/>
    <xf numFmtId="0" fontId="4" fillId="0" borderId="0" xfId="5" applyFont="1" applyAlignment="1">
      <alignment horizontal="right"/>
    </xf>
    <xf numFmtId="0" fontId="4" fillId="0" borderId="0" xfId="5" applyFont="1"/>
    <xf numFmtId="0" fontId="5" fillId="0" borderId="0" xfId="5" applyFont="1" applyFill="1" applyBorder="1" applyAlignment="1">
      <alignment horizontal="center"/>
    </xf>
    <xf numFmtId="4" fontId="6" fillId="0" borderId="0" xfId="9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4" fontId="3" fillId="0" borderId="2" xfId="9" applyNumberFormat="1" applyFont="1" applyBorder="1" applyAlignment="1">
      <alignment horizontal="center"/>
    </xf>
    <xf numFmtId="4" fontId="3" fillId="0" borderId="3" xfId="9" applyNumberFormat="1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" fontId="3" fillId="0" borderId="0" xfId="9" applyNumberFormat="1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7" fillId="2" borderId="1" xfId="5" applyFont="1" applyFill="1" applyBorder="1" applyAlignment="1">
      <alignment horizontal="left"/>
    </xf>
    <xf numFmtId="0" fontId="7" fillId="0" borderId="0" xfId="5" applyFont="1" applyFill="1" applyBorder="1" applyAlignment="1">
      <alignment horizontal="left"/>
    </xf>
    <xf numFmtId="4" fontId="3" fillId="0" borderId="0" xfId="9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0" fontId="4" fillId="3" borderId="1" xfId="5" applyFont="1" applyFill="1" applyBorder="1" applyAlignment="1">
      <alignment horizontal="left"/>
    </xf>
    <xf numFmtId="4" fontId="4" fillId="0" borderId="0" xfId="9" applyNumberFormat="1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0" xfId="5" applyFont="1" applyFill="1"/>
    <xf numFmtId="6" fontId="4" fillId="0" borderId="0" xfId="9" applyNumberFormat="1" applyFont="1" applyAlignment="1">
      <alignment horizontal="right"/>
    </xf>
    <xf numFmtId="6" fontId="4" fillId="0" borderId="0" xfId="6" applyNumberFormat="1" applyFont="1" applyFill="1" applyAlignment="1">
      <alignment horizontal="right"/>
    </xf>
    <xf numFmtId="6" fontId="4" fillId="0" borderId="0" xfId="5" applyNumberFormat="1" applyFont="1"/>
    <xf numFmtId="0" fontId="3" fillId="0" borderId="0" xfId="5" applyFont="1" applyAlignment="1">
      <alignment horizontal="right"/>
    </xf>
    <xf numFmtId="0" fontId="3" fillId="0" borderId="0" xfId="5" applyFont="1" applyFill="1" applyAlignment="1">
      <alignment horizontal="right"/>
    </xf>
    <xf numFmtId="6" fontId="3" fillId="0" borderId="0" xfId="9" applyNumberFormat="1" applyFont="1" applyAlignment="1">
      <alignment horizontal="right"/>
    </xf>
    <xf numFmtId="6" fontId="3" fillId="0" borderId="0" xfId="6" applyNumberFormat="1" applyFont="1" applyFill="1" applyAlignment="1">
      <alignment horizontal="right"/>
    </xf>
    <xf numFmtId="0" fontId="4" fillId="3" borderId="6" xfId="5" applyFont="1" applyFill="1" applyBorder="1" applyAlignment="1">
      <alignment horizontal="left"/>
    </xf>
    <xf numFmtId="4" fontId="4" fillId="0" borderId="0" xfId="6" applyNumberFormat="1" applyFont="1" applyFill="1" applyAlignment="1">
      <alignment horizontal="right"/>
    </xf>
    <xf numFmtId="164" fontId="4" fillId="0" borderId="0" xfId="9" applyNumberFormat="1" applyFont="1" applyAlignment="1">
      <alignment horizontal="right"/>
    </xf>
    <xf numFmtId="6" fontId="3" fillId="0" borderId="0" xfId="9" applyNumberFormat="1" applyFont="1" applyFill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1" xfId="5" applyFont="1" applyFill="1" applyBorder="1"/>
    <xf numFmtId="0" fontId="4" fillId="0" borderId="0" xfId="5" applyFont="1" applyFill="1" applyBorder="1"/>
    <xf numFmtId="6" fontId="3" fillId="0" borderId="0" xfId="5" applyNumberFormat="1" applyFont="1" applyAlignment="1">
      <alignment horizontal="right"/>
    </xf>
    <xf numFmtId="6" fontId="3" fillId="0" borderId="0" xfId="5" applyNumberFormat="1" applyFont="1"/>
    <xf numFmtId="6" fontId="4" fillId="0" borderId="0" xfId="9" applyNumberFormat="1" applyFont="1" applyBorder="1" applyAlignment="1">
      <alignment horizontal="right"/>
    </xf>
    <xf numFmtId="6" fontId="4" fillId="0" borderId="0" xfId="9" applyNumberFormat="1" applyFont="1" applyFill="1" applyBorder="1" applyAlignment="1">
      <alignment horizontal="right"/>
    </xf>
    <xf numFmtId="0" fontId="7" fillId="0" borderId="7" xfId="5" applyFont="1" applyFill="1" applyBorder="1" applyAlignment="1">
      <alignment horizontal="left"/>
    </xf>
    <xf numFmtId="6" fontId="4" fillId="0" borderId="0" xfId="8" applyNumberFormat="1" applyFont="1" applyAlignment="1">
      <alignment horizontal="right"/>
    </xf>
    <xf numFmtId="6" fontId="3" fillId="0" borderId="0" xfId="9" applyNumberFormat="1" applyFont="1" applyBorder="1" applyAlignment="1">
      <alignment horizontal="right"/>
    </xf>
    <xf numFmtId="6" fontId="4" fillId="0" borderId="0" xfId="6" applyNumberFormat="1" applyFont="1" applyAlignment="1">
      <alignment horizontal="right"/>
    </xf>
    <xf numFmtId="6" fontId="3" fillId="0" borderId="0" xfId="8" applyNumberFormat="1" applyFont="1" applyAlignment="1">
      <alignment horizontal="right"/>
    </xf>
    <xf numFmtId="0" fontId="4" fillId="3" borderId="6" xfId="5" applyFont="1" applyFill="1" applyBorder="1"/>
    <xf numFmtId="6" fontId="4" fillId="0" borderId="0" xfId="9" applyNumberFormat="1" applyFont="1" applyFill="1" applyAlignment="1">
      <alignment horizontal="right"/>
    </xf>
    <xf numFmtId="6" fontId="4" fillId="0" borderId="0" xfId="5" applyNumberFormat="1" applyFont="1" applyFill="1"/>
    <xf numFmtId="6" fontId="4" fillId="0" borderId="0" xfId="5" applyNumberFormat="1" applyFont="1" applyFill="1" applyAlignment="1">
      <alignment horizontal="right"/>
    </xf>
    <xf numFmtId="0" fontId="8" fillId="4" borderId="8" xfId="5" applyFont="1" applyFill="1" applyBorder="1"/>
    <xf numFmtId="6" fontId="8" fillId="4" borderId="9" xfId="9" applyNumberFormat="1" applyFont="1" applyFill="1" applyBorder="1" applyAlignment="1">
      <alignment horizontal="right"/>
    </xf>
    <xf numFmtId="6" fontId="8" fillId="4" borderId="10" xfId="9" applyNumberFormat="1" applyFont="1" applyFill="1" applyBorder="1" applyAlignment="1">
      <alignment horizontal="right"/>
    </xf>
    <xf numFmtId="0" fontId="3" fillId="0" borderId="1" xfId="5" applyFont="1" applyFill="1" applyBorder="1" applyAlignment="1">
      <alignment horizontal="center" wrapText="1"/>
    </xf>
    <xf numFmtId="6" fontId="7" fillId="0" borderId="0" xfId="5" applyNumberFormat="1" applyFont="1" applyFill="1" applyBorder="1" applyAlignment="1">
      <alignment horizontal="left"/>
    </xf>
    <xf numFmtId="40" fontId="4" fillId="0" borderId="0" xfId="5" applyNumberFormat="1" applyFont="1"/>
    <xf numFmtId="40" fontId="6" fillId="0" borderId="0" xfId="5" applyNumberFormat="1" applyFont="1" applyFill="1" applyBorder="1" applyAlignment="1">
      <alignment horizontal="center"/>
    </xf>
    <xf numFmtId="40" fontId="3" fillId="0" borderId="0" xfId="5" applyNumberFormat="1" applyFont="1" applyAlignment="1">
      <alignment horizontal="center"/>
    </xf>
    <xf numFmtId="40" fontId="4" fillId="0" borderId="0" xfId="5" applyNumberFormat="1" applyFont="1" applyAlignment="1">
      <alignment horizontal="center"/>
    </xf>
    <xf numFmtId="40" fontId="3" fillId="0" borderId="0" xfId="5" applyNumberFormat="1" applyFont="1"/>
    <xf numFmtId="40" fontId="4" fillId="0" borderId="0" xfId="5" applyNumberFormat="1" applyFont="1" applyFill="1"/>
    <xf numFmtId="8" fontId="4" fillId="0" borderId="0" xfId="5" applyNumberFormat="1" applyFont="1"/>
    <xf numFmtId="6" fontId="3" fillId="0" borderId="0" xfId="5" applyNumberFormat="1" applyFont="1" applyFill="1" applyAlignment="1">
      <alignment horizontal="right"/>
    </xf>
    <xf numFmtId="6" fontId="3" fillId="0" borderId="0" xfId="5" applyNumberFormat="1" applyFont="1" applyFill="1" applyBorder="1" applyAlignment="1">
      <alignment horizontal="left"/>
    </xf>
    <xf numFmtId="6" fontId="3" fillId="0" borderId="0" xfId="5" applyNumberFormat="1" applyFont="1" applyFill="1"/>
    <xf numFmtId="6" fontId="3" fillId="0" borderId="0" xfId="5" applyNumberFormat="1" applyFont="1" applyFill="1" applyBorder="1"/>
    <xf numFmtId="6" fontId="7" fillId="0" borderId="0" xfId="5" applyNumberFormat="1" applyFont="1" applyFill="1" applyBorder="1" applyAlignment="1">
      <alignment horizontal="right"/>
    </xf>
    <xf numFmtId="6" fontId="7" fillId="0" borderId="0" xfId="5" applyNumberFormat="1" applyFont="1" applyFill="1" applyBorder="1" applyAlignment="1"/>
    <xf numFmtId="6" fontId="8" fillId="4" borderId="9" xfId="5" applyNumberFormat="1" applyFont="1" applyFill="1" applyBorder="1"/>
    <xf numFmtId="166" fontId="3" fillId="0" borderId="0" xfId="0" applyNumberFormat="1" applyFont="1"/>
    <xf numFmtId="0" fontId="2" fillId="0" borderId="0" xfId="5"/>
    <xf numFmtId="0" fontId="3" fillId="0" borderId="0" xfId="5" applyFont="1"/>
    <xf numFmtId="0" fontId="4" fillId="0" borderId="0" xfId="5" applyFont="1" applyAlignment="1">
      <alignment horizontal="right"/>
    </xf>
    <xf numFmtId="0" fontId="4" fillId="0" borderId="0" xfId="5" applyFont="1"/>
    <xf numFmtId="0" fontId="5" fillId="0" borderId="0" xfId="5" applyFont="1" applyFill="1" applyBorder="1" applyAlignment="1">
      <alignment horizontal="center"/>
    </xf>
    <xf numFmtId="4" fontId="6" fillId="0" borderId="0" xfId="11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4" fontId="3" fillId="0" borderId="2" xfId="11" applyNumberFormat="1" applyFont="1" applyBorder="1" applyAlignment="1">
      <alignment horizontal="center"/>
    </xf>
    <xf numFmtId="4" fontId="3" fillId="0" borderId="3" xfId="11" applyNumberFormat="1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" fontId="3" fillId="0" borderId="0" xfId="11" applyNumberFormat="1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7" fillId="2" borderId="1" xfId="5" applyFont="1" applyFill="1" applyBorder="1" applyAlignment="1">
      <alignment horizontal="left"/>
    </xf>
    <xf numFmtId="0" fontId="7" fillId="0" borderId="0" xfId="5" applyFont="1" applyFill="1" applyBorder="1" applyAlignment="1">
      <alignment horizontal="left"/>
    </xf>
    <xf numFmtId="4" fontId="3" fillId="0" borderId="0" xfId="11" applyNumberFormat="1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0" fontId="4" fillId="3" borderId="1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4" fontId="4" fillId="0" borderId="0" xfId="11" applyNumberFormat="1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0" xfId="5" applyFont="1" applyFill="1"/>
    <xf numFmtId="6" fontId="4" fillId="0" borderId="0" xfId="11" applyNumberFormat="1" applyFont="1" applyAlignment="1">
      <alignment horizontal="right"/>
    </xf>
    <xf numFmtId="6" fontId="4" fillId="0" borderId="0" xfId="6" applyNumberFormat="1" applyFont="1" applyFill="1" applyAlignment="1">
      <alignment horizontal="right"/>
    </xf>
    <xf numFmtId="6" fontId="4" fillId="0" borderId="0" xfId="5" applyNumberFormat="1" applyFont="1"/>
    <xf numFmtId="0" fontId="3" fillId="0" borderId="0" xfId="5" applyFont="1" applyAlignment="1">
      <alignment horizontal="right"/>
    </xf>
    <xf numFmtId="0" fontId="3" fillId="0" borderId="0" xfId="5" applyFont="1" applyFill="1" applyAlignment="1">
      <alignment horizontal="right"/>
    </xf>
    <xf numFmtId="6" fontId="3" fillId="0" borderId="0" xfId="11" applyNumberFormat="1" applyFont="1" applyAlignment="1">
      <alignment horizontal="right"/>
    </xf>
    <xf numFmtId="6" fontId="3" fillId="0" borderId="0" xfId="6" applyNumberFormat="1" applyFont="1" applyFill="1" applyAlignment="1">
      <alignment horizontal="right"/>
    </xf>
    <xf numFmtId="0" fontId="4" fillId="3" borderId="6" xfId="5" applyFont="1" applyFill="1" applyBorder="1" applyAlignment="1">
      <alignment horizontal="left"/>
    </xf>
    <xf numFmtId="4" fontId="4" fillId="0" borderId="0" xfId="6" applyNumberFormat="1" applyFont="1" applyFill="1" applyAlignment="1">
      <alignment horizontal="right"/>
    </xf>
    <xf numFmtId="164" fontId="4" fillId="0" borderId="0" xfId="11" applyNumberFormat="1" applyFont="1" applyAlignment="1">
      <alignment horizontal="right"/>
    </xf>
    <xf numFmtId="0" fontId="4" fillId="0" borderId="0" xfId="5" applyFont="1" applyFill="1" applyAlignment="1">
      <alignment horizontal="right"/>
    </xf>
    <xf numFmtId="6" fontId="3" fillId="0" borderId="0" xfId="11" applyNumberFormat="1" applyFont="1" applyFill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1" xfId="5" applyFont="1" applyFill="1" applyBorder="1"/>
    <xf numFmtId="0" fontId="4" fillId="0" borderId="0" xfId="5" applyFont="1" applyFill="1" applyBorder="1"/>
    <xf numFmtId="6" fontId="3" fillId="0" borderId="0" xfId="5" applyNumberFormat="1" applyFont="1" applyAlignment="1">
      <alignment horizontal="right"/>
    </xf>
    <xf numFmtId="6" fontId="3" fillId="0" borderId="0" xfId="5" applyNumberFormat="1" applyFont="1"/>
    <xf numFmtId="6" fontId="4" fillId="0" borderId="0" xfId="11" applyNumberFormat="1" applyFont="1" applyBorder="1" applyAlignment="1">
      <alignment horizontal="right"/>
    </xf>
    <xf numFmtId="6" fontId="4" fillId="0" borderId="0" xfId="11" applyNumberFormat="1" applyFont="1" applyFill="1" applyBorder="1" applyAlignment="1">
      <alignment horizontal="right"/>
    </xf>
    <xf numFmtId="0" fontId="7" fillId="0" borderId="7" xfId="5" applyFont="1" applyFill="1" applyBorder="1" applyAlignment="1">
      <alignment horizontal="left"/>
    </xf>
    <xf numFmtId="6" fontId="4" fillId="0" borderId="0" xfId="8" applyNumberFormat="1" applyFont="1" applyAlignment="1">
      <alignment horizontal="right"/>
    </xf>
    <xf numFmtId="6" fontId="3" fillId="0" borderId="0" xfId="11" applyNumberFormat="1" applyFont="1" applyBorder="1" applyAlignment="1">
      <alignment horizontal="right"/>
    </xf>
    <xf numFmtId="6" fontId="4" fillId="0" borderId="0" xfId="6" applyNumberFormat="1" applyFont="1" applyAlignment="1">
      <alignment horizontal="right"/>
    </xf>
    <xf numFmtId="6" fontId="3" fillId="0" borderId="0" xfId="8" applyNumberFormat="1" applyFont="1" applyAlignment="1">
      <alignment horizontal="right"/>
    </xf>
    <xf numFmtId="0" fontId="4" fillId="3" borderId="6" xfId="5" applyFont="1" applyFill="1" applyBorder="1"/>
    <xf numFmtId="6" fontId="4" fillId="0" borderId="0" xfId="11" applyNumberFormat="1" applyFont="1" applyFill="1" applyAlignment="1">
      <alignment horizontal="right"/>
    </xf>
    <xf numFmtId="6" fontId="4" fillId="0" borderId="0" xfId="5" applyNumberFormat="1" applyFont="1" applyFill="1"/>
    <xf numFmtId="6" fontId="4" fillId="0" borderId="0" xfId="5" applyNumberFormat="1" applyFont="1" applyFill="1" applyAlignment="1">
      <alignment horizontal="right"/>
    </xf>
    <xf numFmtId="0" fontId="7" fillId="0" borderId="0" xfId="5" applyFont="1" applyFill="1" applyBorder="1" applyAlignment="1"/>
    <xf numFmtId="0" fontId="8" fillId="4" borderId="8" xfId="5" applyFont="1" applyFill="1" applyBorder="1"/>
    <xf numFmtId="0" fontId="8" fillId="4" borderId="9" xfId="5" applyFont="1" applyFill="1" applyBorder="1"/>
    <xf numFmtId="6" fontId="8" fillId="4" borderId="9" xfId="11" applyNumberFormat="1" applyFont="1" applyFill="1" applyBorder="1" applyAlignment="1">
      <alignment horizontal="right"/>
    </xf>
    <xf numFmtId="6" fontId="8" fillId="4" borderId="10" xfId="11" applyNumberFormat="1" applyFont="1" applyFill="1" applyBorder="1" applyAlignment="1">
      <alignment horizontal="right"/>
    </xf>
    <xf numFmtId="0" fontId="3" fillId="0" borderId="1" xfId="5" applyFont="1" applyFill="1" applyBorder="1" applyAlignment="1">
      <alignment horizontal="center" wrapText="1"/>
    </xf>
    <xf numFmtId="40" fontId="4" fillId="0" borderId="0" xfId="5" applyNumberFormat="1" applyFont="1"/>
    <xf numFmtId="40" fontId="6" fillId="0" borderId="0" xfId="5" applyNumberFormat="1" applyFont="1" applyFill="1" applyBorder="1" applyAlignment="1">
      <alignment horizontal="center"/>
    </xf>
    <xf numFmtId="40" fontId="3" fillId="0" borderId="0" xfId="5" applyNumberFormat="1" applyFont="1" applyAlignment="1">
      <alignment horizontal="center"/>
    </xf>
    <xf numFmtId="40" fontId="4" fillId="0" borderId="0" xfId="5" applyNumberFormat="1" applyFont="1" applyAlignment="1">
      <alignment horizontal="center"/>
    </xf>
    <xf numFmtId="40" fontId="3" fillId="0" borderId="0" xfId="5" applyNumberFormat="1" applyFont="1"/>
    <xf numFmtId="40" fontId="4" fillId="0" borderId="0" xfId="5" applyNumberFormat="1" applyFont="1" applyFill="1"/>
    <xf numFmtId="166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1" xfId="0" applyNumberFormat="1" applyFont="1" applyFill="1" applyBorder="1" applyAlignment="1">
      <alignment horizontal="center" wrapText="1"/>
    </xf>
    <xf numFmtId="166" fontId="3" fillId="0" borderId="2" xfId="2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66" fontId="4" fillId="0" borderId="0" xfId="2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166" fontId="10" fillId="0" borderId="0" xfId="0" applyNumberFormat="1" applyFont="1" applyFill="1" applyAlignment="1">
      <alignment horizontal="right"/>
    </xf>
    <xf numFmtId="166" fontId="10" fillId="0" borderId="0" xfId="2" applyNumberFormat="1" applyFont="1" applyAlignment="1">
      <alignment horizontal="right"/>
    </xf>
    <xf numFmtId="166" fontId="10" fillId="0" borderId="0" xfId="1" applyNumberFormat="1" applyFont="1" applyFill="1" applyAlignment="1">
      <alignment horizontal="right"/>
    </xf>
    <xf numFmtId="166" fontId="10" fillId="0" borderId="0" xfId="0" applyNumberFormat="1" applyFont="1"/>
    <xf numFmtId="0" fontId="3" fillId="0" borderId="0" xfId="0" applyFont="1" applyAlignment="1">
      <alignment horizontal="right"/>
    </xf>
    <xf numFmtId="166" fontId="3" fillId="0" borderId="0" xfId="0" applyNumberFormat="1" applyFont="1" applyFill="1" applyAlignment="1">
      <alignment horizontal="right"/>
    </xf>
    <xf numFmtId="0" fontId="4" fillId="3" borderId="6" xfId="0" applyFont="1" applyFill="1" applyBorder="1" applyAlignment="1">
      <alignment horizontal="left"/>
    </xf>
    <xf numFmtId="166" fontId="10" fillId="0" borderId="0" xfId="0" applyNumberFormat="1" applyFont="1" applyFill="1"/>
    <xf numFmtId="0" fontId="4" fillId="0" borderId="0" xfId="0" applyFont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10" fillId="0" borderId="0" xfId="2" applyNumberFormat="1" applyFont="1" applyFill="1" applyBorder="1" applyAlignment="1">
      <alignment horizontal="right"/>
    </xf>
    <xf numFmtId="0" fontId="4" fillId="3" borderId="1" xfId="0" applyFont="1" applyFill="1" applyBorder="1"/>
    <xf numFmtId="166" fontId="4" fillId="0" borderId="0" xfId="0" applyNumberFormat="1" applyFont="1" applyFill="1" applyBorder="1"/>
    <xf numFmtId="166" fontId="3" fillId="0" borderId="0" xfId="0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6" fontId="4" fillId="0" borderId="11" xfId="0" applyNumberFormat="1" applyFont="1" applyBorder="1"/>
    <xf numFmtId="43" fontId="3" fillId="0" borderId="0" xfId="1" applyFont="1"/>
    <xf numFmtId="166" fontId="4" fillId="0" borderId="0" xfId="2" applyNumberFormat="1" applyFont="1" applyBorder="1" applyAlignment="1">
      <alignment horizontal="right"/>
    </xf>
    <xf numFmtId="166" fontId="7" fillId="0" borderId="12" xfId="0" applyNumberFormat="1" applyFont="1" applyFill="1" applyBorder="1" applyAlignment="1">
      <alignment horizontal="left"/>
    </xf>
    <xf numFmtId="166" fontId="3" fillId="0" borderId="9" xfId="2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center"/>
    </xf>
    <xf numFmtId="43" fontId="4" fillId="0" borderId="0" xfId="1" applyNumberFormat="1" applyFont="1" applyAlignment="1">
      <alignment horizontal="center"/>
    </xf>
    <xf numFmtId="0" fontId="7" fillId="0" borderId="7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0" borderId="0" xfId="0" applyFont="1" applyAlignment="1">
      <alignment horizontal="left" indent="2"/>
    </xf>
    <xf numFmtId="167" fontId="4" fillId="0" borderId="0" xfId="0" applyNumberFormat="1" applyFont="1"/>
    <xf numFmtId="0" fontId="9" fillId="0" borderId="0" xfId="0" applyFont="1" applyFill="1" applyAlignment="1">
      <alignment horizontal="left" indent="2"/>
    </xf>
    <xf numFmtId="166" fontId="10" fillId="0" borderId="0" xfId="3" applyNumberFormat="1" applyFont="1" applyAlignment="1">
      <alignment horizontal="right"/>
    </xf>
    <xf numFmtId="0" fontId="4" fillId="0" borderId="0" xfId="0" applyFont="1" applyFill="1" applyBorder="1"/>
    <xf numFmtId="166" fontId="4" fillId="0" borderId="0" xfId="3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3" fillId="0" borderId="0" xfId="2" applyNumberFormat="1" applyFont="1" applyBorder="1" applyAlignment="1">
      <alignment horizontal="right"/>
    </xf>
    <xf numFmtId="0" fontId="4" fillId="3" borderId="6" xfId="0" applyFont="1" applyFill="1" applyBorder="1"/>
    <xf numFmtId="0" fontId="4" fillId="0" borderId="0" xfId="0" applyFont="1" applyFill="1"/>
    <xf numFmtId="166" fontId="4" fillId="0" borderId="0" xfId="2" applyNumberFormat="1" applyFont="1" applyFill="1" applyAlignment="1">
      <alignment horizontal="right"/>
    </xf>
    <xf numFmtId="166" fontId="3" fillId="0" borderId="0" xfId="0" applyNumberFormat="1" applyFont="1" applyFill="1"/>
    <xf numFmtId="0" fontId="4" fillId="0" borderId="0" xfId="0" applyFont="1" applyFill="1" applyAlignment="1">
      <alignment horizontal="center"/>
    </xf>
    <xf numFmtId="166" fontId="10" fillId="0" borderId="0" xfId="2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166" fontId="7" fillId="0" borderId="12" xfId="0" applyNumberFormat="1" applyFont="1" applyFill="1" applyBorder="1" applyAlignment="1"/>
    <xf numFmtId="166" fontId="7" fillId="0" borderId="9" xfId="2" applyNumberFormat="1" applyFont="1" applyFill="1" applyBorder="1" applyAlignment="1">
      <alignment horizontal="right"/>
    </xf>
    <xf numFmtId="0" fontId="8" fillId="4" borderId="8" xfId="0" applyFont="1" applyFill="1" applyBorder="1"/>
    <xf numFmtId="166" fontId="8" fillId="4" borderId="9" xfId="0" applyNumberFormat="1" applyFont="1" applyFill="1" applyBorder="1"/>
    <xf numFmtId="166" fontId="8" fillId="4" borderId="9" xfId="2" applyNumberFormat="1" applyFont="1" applyFill="1" applyBorder="1" applyAlignment="1">
      <alignment horizontal="right"/>
    </xf>
    <xf numFmtId="166" fontId="8" fillId="4" borderId="10" xfId="2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167" fontId="4" fillId="0" borderId="0" xfId="2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" fontId="3" fillId="0" borderId="3" xfId="2" applyNumberFormat="1" applyFont="1" applyBorder="1" applyAlignment="1">
      <alignment horizontal="center"/>
    </xf>
    <xf numFmtId="0" fontId="8" fillId="4" borderId="9" xfId="0" applyFont="1" applyFill="1" applyBorder="1"/>
    <xf numFmtId="6" fontId="4" fillId="0" borderId="0" xfId="2" applyNumberFormat="1" applyFont="1" applyFill="1" applyAlignment="1">
      <alignment horizontal="right"/>
    </xf>
    <xf numFmtId="8" fontId="4" fillId="0" borderId="0" xfId="0" applyNumberFormat="1" applyFont="1"/>
    <xf numFmtId="4" fontId="3" fillId="0" borderId="2" xfId="2" applyNumberFormat="1" applyFont="1" applyBorder="1" applyAlignment="1">
      <alignment horizontal="center"/>
    </xf>
    <xf numFmtId="0" fontId="7" fillId="0" borderId="0" xfId="0" applyFont="1" applyFill="1" applyBorder="1" applyAlignment="1"/>
    <xf numFmtId="43" fontId="4" fillId="0" borderId="0" xfId="2" applyNumberFormat="1" applyFont="1" applyAlignment="1">
      <alignment horizontal="right"/>
    </xf>
    <xf numFmtId="0" fontId="13" fillId="0" borderId="0" xfId="0" applyFont="1" applyFill="1" applyBorder="1"/>
    <xf numFmtId="6" fontId="4" fillId="0" borderId="0" xfId="2" applyNumberFormat="1" applyFont="1" applyFill="1" applyBorder="1" applyAlignment="1">
      <alignment horizontal="right"/>
    </xf>
    <xf numFmtId="6" fontId="4" fillId="0" borderId="0" xfId="2" applyNumberFormat="1" applyFont="1"/>
    <xf numFmtId="6" fontId="3" fillId="0" borderId="9" xfId="0" applyNumberFormat="1" applyFont="1" applyBorder="1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3" borderId="1" xfId="0" applyFont="1" applyFill="1" applyBorder="1"/>
    <xf numFmtId="0" fontId="7" fillId="0" borderId="7" xfId="0" applyFont="1" applyFill="1" applyBorder="1" applyAlignment="1">
      <alignment horizontal="left"/>
    </xf>
    <xf numFmtId="0" fontId="4" fillId="0" borderId="0" xfId="0" applyFont="1" applyFill="1" applyBorder="1"/>
    <xf numFmtId="0" fontId="4" fillId="3" borderId="6" xfId="0" applyFont="1" applyFill="1" applyBorder="1"/>
    <xf numFmtId="0" fontId="4" fillId="0" borderId="0" xfId="0" applyFont="1" applyFill="1"/>
    <xf numFmtId="0" fontId="8" fillId="4" borderId="8" xfId="0" applyFont="1" applyFill="1" applyBorder="1"/>
    <xf numFmtId="4" fontId="4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4" fontId="3" fillId="6" borderId="2" xfId="2" applyNumberFormat="1" applyFont="1" applyFill="1" applyBorder="1" applyAlignment="1">
      <alignment horizontal="center"/>
    </xf>
    <xf numFmtId="4" fontId="3" fillId="6" borderId="3" xfId="2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2" applyNumberFormat="1" applyFont="1" applyAlignment="1">
      <alignment horizontal="right"/>
    </xf>
    <xf numFmtId="6" fontId="4" fillId="0" borderId="0" xfId="2" applyNumberFormat="1" applyFont="1" applyAlignment="1">
      <alignment horizontal="right"/>
    </xf>
    <xf numFmtId="6" fontId="4" fillId="0" borderId="0" xfId="1" applyNumberFormat="1" applyFont="1" applyFill="1" applyAlignment="1">
      <alignment horizontal="right"/>
    </xf>
    <xf numFmtId="6" fontId="4" fillId="0" borderId="0" xfId="0" applyNumberFormat="1" applyFont="1"/>
    <xf numFmtId="0" fontId="3" fillId="0" borderId="0" xfId="0" applyFont="1" applyFill="1" applyAlignment="1">
      <alignment horizontal="right"/>
    </xf>
    <xf numFmtId="6" fontId="3" fillId="0" borderId="0" xfId="2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43" fontId="3" fillId="5" borderId="0" xfId="1" applyFont="1" applyFill="1" applyBorder="1" applyAlignment="1">
      <alignment horizontal="left"/>
    </xf>
    <xf numFmtId="6" fontId="3" fillId="5" borderId="0" xfId="0" applyNumberFormat="1" applyFont="1" applyFill="1"/>
    <xf numFmtId="4" fontId="4" fillId="0" borderId="0" xfId="1" applyNumberFormat="1" applyFont="1" applyFill="1" applyAlignment="1">
      <alignment horizontal="right"/>
    </xf>
    <xf numFmtId="164" fontId="4" fillId="0" borderId="0" xfId="2" applyNumberFormat="1" applyFont="1" applyAlignment="1">
      <alignment horizontal="right"/>
    </xf>
    <xf numFmtId="43" fontId="4" fillId="0" borderId="0" xfId="1" applyFont="1" applyFill="1"/>
    <xf numFmtId="43" fontId="3" fillId="0" borderId="0" xfId="1" applyFont="1" applyFill="1" applyAlignment="1">
      <alignment horizontal="right"/>
    </xf>
    <xf numFmtId="6" fontId="3" fillId="0" borderId="0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6" fontId="3" fillId="0" borderId="0" xfId="0" applyNumberFormat="1" applyFont="1"/>
    <xf numFmtId="6" fontId="4" fillId="0" borderId="0" xfId="2" applyNumberFormat="1" applyFont="1" applyBorder="1" applyAlignment="1">
      <alignment horizontal="right"/>
    </xf>
    <xf numFmtId="6" fontId="3" fillId="6" borderId="2" xfId="2" applyNumberFormat="1" applyFont="1" applyFill="1" applyBorder="1" applyAlignment="1">
      <alignment horizontal="right"/>
    </xf>
    <xf numFmtId="6" fontId="3" fillId="6" borderId="3" xfId="2" applyNumberFormat="1" applyFont="1" applyFill="1" applyBorder="1" applyAlignment="1">
      <alignment horizontal="right"/>
    </xf>
    <xf numFmtId="6" fontId="3" fillId="6" borderId="4" xfId="2" applyNumberFormat="1" applyFont="1" applyFill="1" applyBorder="1" applyAlignment="1">
      <alignment horizontal="right"/>
    </xf>
    <xf numFmtId="168" fontId="4" fillId="0" borderId="0" xfId="2" applyNumberFormat="1" applyFont="1"/>
    <xf numFmtId="6" fontId="3" fillId="0" borderId="0" xfId="0" applyNumberFormat="1" applyFont="1" applyFill="1" applyBorder="1"/>
    <xf numFmtId="168" fontId="4" fillId="0" borderId="0" xfId="2" applyNumberFormat="1" applyFont="1" applyAlignment="1">
      <alignment horizontal="right"/>
    </xf>
    <xf numFmtId="0" fontId="12" fillId="0" borderId="0" xfId="0" applyFont="1" applyBorder="1" applyAlignment="1">
      <alignment vertical="top"/>
    </xf>
    <xf numFmtId="168" fontId="3" fillId="5" borderId="0" xfId="1" applyNumberFormat="1" applyFont="1" applyFill="1" applyBorder="1"/>
    <xf numFmtId="168" fontId="4" fillId="0" borderId="0" xfId="0" applyNumberFormat="1" applyFont="1"/>
    <xf numFmtId="168" fontId="4" fillId="0" borderId="0" xfId="0" applyNumberFormat="1" applyFont="1" applyFill="1" applyBorder="1"/>
    <xf numFmtId="169" fontId="12" fillId="0" borderId="0" xfId="0" applyNumberFormat="1" applyFont="1" applyBorder="1" applyAlignment="1">
      <alignment horizontal="right" vertical="top"/>
    </xf>
    <xf numFmtId="6" fontId="3" fillId="5" borderId="0" xfId="0" applyNumberFormat="1" applyFont="1" applyFill="1" applyBorder="1"/>
    <xf numFmtId="6" fontId="4" fillId="0" borderId="0" xfId="3" applyNumberFormat="1" applyFont="1" applyAlignment="1">
      <alignment horizontal="right"/>
    </xf>
    <xf numFmtId="6" fontId="4" fillId="0" borderId="0" xfId="1" applyNumberFormat="1" applyFont="1" applyAlignment="1">
      <alignment horizontal="right"/>
    </xf>
    <xf numFmtId="6" fontId="3" fillId="0" borderId="0" xfId="2" applyNumberFormat="1" applyFont="1" applyBorder="1" applyAlignment="1">
      <alignment horizontal="right"/>
    </xf>
    <xf numFmtId="14" fontId="4" fillId="0" borderId="0" xfId="0" applyNumberFormat="1" applyFont="1"/>
    <xf numFmtId="6" fontId="3" fillId="0" borderId="0" xfId="3" applyNumberFormat="1" applyFont="1" applyAlignment="1">
      <alignment horizontal="right"/>
    </xf>
    <xf numFmtId="6" fontId="4" fillId="0" borderId="0" xfId="0" applyNumberFormat="1" applyFont="1" applyFill="1"/>
    <xf numFmtId="6" fontId="4" fillId="0" borderId="0" xfId="0" applyNumberFormat="1" applyFont="1" applyFill="1" applyAlignment="1">
      <alignment horizontal="right"/>
    </xf>
    <xf numFmtId="168" fontId="3" fillId="5" borderId="0" xfId="0" applyNumberFormat="1" applyFont="1" applyFill="1" applyAlignment="1">
      <alignment horizontal="right"/>
    </xf>
    <xf numFmtId="168" fontId="3" fillId="0" borderId="0" xfId="0" applyNumberFormat="1" applyFont="1" applyAlignment="1">
      <alignment horizontal="right"/>
    </xf>
    <xf numFmtId="6" fontId="8" fillId="4" borderId="9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0" fillId="0" borderId="0" xfId="0" applyNumberFormat="1"/>
    <xf numFmtId="0" fontId="12" fillId="0" borderId="0" xfId="0" applyFont="1" applyBorder="1" applyAlignment="1"/>
    <xf numFmtId="0" fontId="4" fillId="3" borderId="14" xfId="0" applyFont="1" applyFill="1" applyBorder="1"/>
    <xf numFmtId="0" fontId="0" fillId="0" borderId="0" xfId="0" applyBorder="1" applyAlignment="1">
      <alignment vertical="top"/>
    </xf>
    <xf numFmtId="49" fontId="12" fillId="0" borderId="0" xfId="12" applyNumberFormat="1" applyBorder="1" applyAlignment="1"/>
    <xf numFmtId="0" fontId="4" fillId="3" borderId="13" xfId="0" applyFont="1" applyFill="1" applyBorder="1"/>
    <xf numFmtId="6" fontId="8" fillId="4" borderId="9" xfId="2" applyNumberFormat="1" applyFont="1" applyFill="1" applyBorder="1" applyAlignment="1">
      <alignment horizontal="right"/>
    </xf>
    <xf numFmtId="6" fontId="8" fillId="4" borderId="10" xfId="2" applyNumberFormat="1" applyFont="1" applyFill="1" applyBorder="1" applyAlignment="1">
      <alignment horizontal="right"/>
    </xf>
    <xf numFmtId="8" fontId="4" fillId="0" borderId="0" xfId="0" applyNumberFormat="1" applyFont="1" applyAlignment="1">
      <alignment horizontal="right"/>
    </xf>
    <xf numFmtId="8" fontId="4" fillId="0" borderId="0" xfId="3" applyNumberFormat="1" applyFont="1" applyAlignment="1">
      <alignment horizontal="right"/>
    </xf>
    <xf numFmtId="9" fontId="4" fillId="0" borderId="0" xfId="4" applyFont="1" applyAlignment="1">
      <alignment horizontal="right"/>
    </xf>
    <xf numFmtId="0" fontId="4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top"/>
    </xf>
    <xf numFmtId="8" fontId="3" fillId="5" borderId="0" xfId="0" applyNumberFormat="1" applyFont="1" applyFill="1" applyBorder="1"/>
    <xf numFmtId="168" fontId="4" fillId="0" borderId="0" xfId="2" applyNumberFormat="1" applyFont="1" applyFill="1" applyBorder="1"/>
  </cellXfs>
  <cellStyles count="13">
    <cellStyle name="Comma" xfId="1" builtinId="3"/>
    <cellStyle name="Comma 2" xfId="6"/>
    <cellStyle name="Currency" xfId="2" builtinId="4"/>
    <cellStyle name="Currency [0]" xfId="3" builtinId="7"/>
    <cellStyle name="Currency [0] 2" xfId="8"/>
    <cellStyle name="Currency 2" xfId="7"/>
    <cellStyle name="Currency 3" xfId="10"/>
    <cellStyle name="Currency 4" xfId="9"/>
    <cellStyle name="Currency 5" xfId="11"/>
    <cellStyle name="Normal" xfId="0" builtinId="0"/>
    <cellStyle name="Normal 2" xfId="5"/>
    <cellStyle name="Normal 2 2" xfId="12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opLeftCell="A40" workbookViewId="0">
      <selection activeCell="J6" sqref="J6"/>
    </sheetView>
  </sheetViews>
  <sheetFormatPr defaultRowHeight="15"/>
  <cols>
    <col min="1" max="1" width="50.85546875" bestFit="1" customWidth="1"/>
    <col min="2" max="3" width="18" bestFit="1" customWidth="1"/>
    <col min="4" max="6" width="16.28515625" bestFit="1" customWidth="1"/>
    <col min="7" max="7" width="18" bestFit="1" customWidth="1"/>
    <col min="8" max="8" width="11.7109375" bestFit="1" customWidth="1"/>
  </cols>
  <sheetData>
    <row r="1" spans="1:7">
      <c r="A1" s="2" t="s">
        <v>0</v>
      </c>
      <c r="B1" s="39"/>
      <c r="C1" s="1"/>
      <c r="D1" s="1"/>
      <c r="E1" s="1"/>
      <c r="F1" s="1"/>
      <c r="G1" s="1"/>
    </row>
    <row r="2" spans="1:7">
      <c r="A2" s="2"/>
      <c r="B2" s="39"/>
      <c r="C2" s="1"/>
      <c r="D2" s="1"/>
      <c r="E2" s="1"/>
      <c r="F2" s="1"/>
      <c r="G2" s="1"/>
    </row>
    <row r="3" spans="1:7" ht="19.5" thickBot="1">
      <c r="A3" s="5" t="s">
        <v>1</v>
      </c>
      <c r="B3" s="55"/>
      <c r="C3" s="6"/>
      <c r="D3" s="6"/>
      <c r="E3" s="7"/>
      <c r="F3" s="8"/>
      <c r="G3" s="8"/>
    </row>
    <row r="4" spans="1:7" ht="27" thickBot="1">
      <c r="A4" s="9"/>
      <c r="B4" s="56" t="s">
        <v>2</v>
      </c>
      <c r="C4" s="10" t="s">
        <v>3</v>
      </c>
      <c r="D4" s="11" t="s">
        <v>4</v>
      </c>
      <c r="E4" s="12" t="s">
        <v>5</v>
      </c>
      <c r="F4" s="13" t="s">
        <v>6</v>
      </c>
      <c r="G4" s="13" t="s">
        <v>7</v>
      </c>
    </row>
    <row r="5" spans="1:7" ht="15.75" thickBot="1">
      <c r="A5" s="9"/>
      <c r="B5" s="57"/>
      <c r="C5" s="14"/>
      <c r="D5" s="14"/>
      <c r="E5" s="15"/>
      <c r="F5" s="15"/>
      <c r="G5" s="15"/>
    </row>
    <row r="6" spans="1:7" ht="16.5" thickBot="1">
      <c r="A6" s="16" t="s">
        <v>8</v>
      </c>
      <c r="B6" s="54"/>
      <c r="C6" s="17"/>
      <c r="D6" s="17"/>
      <c r="E6" s="18"/>
      <c r="F6" s="9"/>
      <c r="G6" s="9"/>
    </row>
    <row r="7" spans="1:7" ht="16.5" thickBot="1">
      <c r="A7" s="19"/>
      <c r="B7" s="58"/>
      <c r="C7" s="9"/>
      <c r="D7" s="9"/>
      <c r="E7" s="9"/>
      <c r="F7" s="9"/>
      <c r="G7" s="9"/>
    </row>
    <row r="8" spans="1:7" ht="15.75" thickBot="1">
      <c r="A8" s="20" t="s">
        <v>9</v>
      </c>
      <c r="B8" s="59"/>
      <c r="C8" s="21"/>
      <c r="D8" s="21"/>
      <c r="E8" s="3"/>
      <c r="F8" s="22"/>
      <c r="G8" s="22"/>
    </row>
    <row r="9" spans="1:7">
      <c r="A9" s="1"/>
      <c r="B9" s="49"/>
      <c r="C9" s="24">
        <v>1136599.4524999999</v>
      </c>
      <c r="D9" s="25">
        <v>1136600</v>
      </c>
      <c r="E9" s="24">
        <v>1136599.5</v>
      </c>
      <c r="F9" s="26">
        <v>1136599.1000000001</v>
      </c>
      <c r="G9" s="26">
        <v>4546398.0525000002</v>
      </c>
    </row>
    <row r="10" spans="1:7">
      <c r="A10" s="1"/>
      <c r="B10" s="49"/>
      <c r="C10" s="24"/>
      <c r="D10" s="25"/>
      <c r="E10" s="24"/>
      <c r="F10" s="26"/>
      <c r="G10" s="26">
        <v>0</v>
      </c>
    </row>
    <row r="11" spans="1:7">
      <c r="A11" s="27"/>
      <c r="B11" s="60"/>
      <c r="C11" s="29"/>
      <c r="D11" s="30"/>
      <c r="E11" s="24"/>
      <c r="F11" s="26"/>
      <c r="G11" s="26">
        <v>0</v>
      </c>
    </row>
    <row r="12" spans="1:7">
      <c r="A12" s="27" t="s">
        <v>10</v>
      </c>
      <c r="B12" s="60">
        <v>4546397.8099999996</v>
      </c>
      <c r="C12" s="26">
        <v>1136599.4524999999</v>
      </c>
      <c r="D12" s="26">
        <v>1136600</v>
      </c>
      <c r="E12" s="26">
        <v>1136599.5</v>
      </c>
      <c r="F12" s="26">
        <v>1136599.1000000001</v>
      </c>
      <c r="G12" s="26">
        <v>4546398.0525000002</v>
      </c>
    </row>
    <row r="13" spans="1:7">
      <c r="A13" s="31" t="s">
        <v>11</v>
      </c>
      <c r="B13" s="61"/>
      <c r="C13" s="21"/>
      <c r="D13" s="32"/>
      <c r="E13" s="33"/>
      <c r="F13" s="1"/>
      <c r="G13" s="1"/>
    </row>
    <row r="14" spans="1:7">
      <c r="A14" s="1"/>
      <c r="B14" s="62"/>
      <c r="C14" s="24">
        <v>54096.072500000002</v>
      </c>
      <c r="D14" s="25">
        <v>54096</v>
      </c>
      <c r="E14" s="24">
        <v>54096.3</v>
      </c>
      <c r="F14" s="26">
        <v>54096</v>
      </c>
      <c r="G14" s="26">
        <v>216384.3725</v>
      </c>
    </row>
    <row r="15" spans="1:7">
      <c r="A15" s="27"/>
      <c r="B15" s="60"/>
      <c r="C15" s="29"/>
      <c r="D15" s="25"/>
      <c r="E15" s="24"/>
      <c r="F15" s="26"/>
      <c r="G15" s="26">
        <v>0</v>
      </c>
    </row>
    <row r="16" spans="1:7">
      <c r="A16" s="1"/>
      <c r="B16" s="62"/>
      <c r="C16" s="24"/>
      <c r="D16" s="25"/>
      <c r="E16" s="24"/>
      <c r="F16" s="26"/>
      <c r="G16" s="26">
        <v>0</v>
      </c>
    </row>
    <row r="17" spans="1:8">
      <c r="A17" s="3" t="s">
        <v>10</v>
      </c>
      <c r="B17" s="60">
        <v>216384.29</v>
      </c>
      <c r="C17" s="26">
        <v>54096.072500000002</v>
      </c>
      <c r="D17" s="26">
        <v>54096</v>
      </c>
      <c r="E17" s="26">
        <v>54096.3</v>
      </c>
      <c r="F17" s="26">
        <v>54096</v>
      </c>
      <c r="G17" s="26">
        <v>216384.3725</v>
      </c>
      <c r="H17" s="1"/>
    </row>
    <row r="18" spans="1:8">
      <c r="A18" s="31" t="s">
        <v>12</v>
      </c>
      <c r="B18" s="61"/>
      <c r="C18" s="24"/>
      <c r="D18" s="25"/>
      <c r="E18" s="24"/>
      <c r="F18" s="26"/>
      <c r="G18" s="26"/>
      <c r="H18" s="1"/>
    </row>
    <row r="19" spans="1:8">
      <c r="A19" s="1"/>
      <c r="B19" s="62"/>
      <c r="C19" s="24"/>
      <c r="D19" s="25"/>
      <c r="E19" s="24"/>
      <c r="F19" s="26"/>
      <c r="G19" s="26">
        <v>0</v>
      </c>
      <c r="H19" s="1"/>
    </row>
    <row r="20" spans="1:8">
      <c r="A20" s="27"/>
      <c r="B20" s="60"/>
      <c r="C20" s="29"/>
      <c r="D20" s="25"/>
      <c r="E20" s="24"/>
      <c r="F20" s="26"/>
      <c r="G20" s="26">
        <v>0</v>
      </c>
      <c r="H20" s="1"/>
    </row>
    <row r="21" spans="1:8">
      <c r="A21" s="1"/>
      <c r="B21" s="62"/>
      <c r="C21" s="24"/>
      <c r="D21" s="25"/>
      <c r="E21" s="24"/>
      <c r="F21" s="26"/>
      <c r="G21" s="26">
        <v>0</v>
      </c>
      <c r="H21" s="1"/>
    </row>
    <row r="22" spans="1:8">
      <c r="A22" s="27"/>
      <c r="B22" s="60"/>
      <c r="C22" s="34"/>
      <c r="D22" s="25"/>
      <c r="E22" s="35"/>
      <c r="F22" s="26"/>
      <c r="G22" s="26">
        <v>0</v>
      </c>
      <c r="H22" s="1"/>
    </row>
    <row r="23" spans="1:8" ht="15.75" thickBot="1">
      <c r="A23" s="27" t="s">
        <v>10</v>
      </c>
      <c r="B23" s="60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1"/>
    </row>
    <row r="24" spans="1:8" ht="15.75" thickBot="1">
      <c r="A24" s="36" t="s">
        <v>13</v>
      </c>
      <c r="B24" s="63"/>
      <c r="C24" s="35"/>
      <c r="D24" s="24"/>
      <c r="E24" s="38"/>
      <c r="F24" s="39"/>
      <c r="G24" s="39"/>
      <c r="H24" s="2"/>
    </row>
    <row r="25" spans="1:8">
      <c r="A25" s="4"/>
      <c r="B25" s="62"/>
      <c r="C25" s="26">
        <v>357208.67249999999</v>
      </c>
      <c r="D25" s="24">
        <v>357208.4</v>
      </c>
      <c r="E25" s="35">
        <v>357208.6</v>
      </c>
      <c r="F25" s="26">
        <v>357209</v>
      </c>
      <c r="G25" s="26"/>
      <c r="H25" s="2"/>
    </row>
    <row r="26" spans="1:8">
      <c r="A26" s="27" t="s">
        <v>10</v>
      </c>
      <c r="B26" s="60">
        <v>1428834.69</v>
      </c>
      <c r="C26" s="26">
        <v>357208.67249999999</v>
      </c>
      <c r="D26" s="26">
        <v>357208.4</v>
      </c>
      <c r="E26" s="26">
        <v>357208.6</v>
      </c>
      <c r="F26" s="26">
        <v>357209</v>
      </c>
      <c r="G26" s="26">
        <v>1428834.6724999999</v>
      </c>
      <c r="H26" s="2"/>
    </row>
    <row r="27" spans="1:8">
      <c r="A27" s="31" t="s">
        <v>14</v>
      </c>
      <c r="B27" s="61"/>
      <c r="C27" s="40"/>
      <c r="D27" s="24"/>
      <c r="E27" s="38"/>
      <c r="F27" s="39"/>
      <c r="G27" s="39"/>
      <c r="H27" s="2"/>
    </row>
    <row r="28" spans="1:8">
      <c r="A28" s="1"/>
      <c r="B28" s="62"/>
      <c r="C28" s="26">
        <v>142591.52499999999</v>
      </c>
      <c r="D28" s="26">
        <v>142591</v>
      </c>
      <c r="E28" s="35">
        <v>142591.20000000001</v>
      </c>
      <c r="F28" s="26">
        <v>142592</v>
      </c>
      <c r="G28" s="26"/>
      <c r="H28" s="1"/>
    </row>
    <row r="29" spans="1:8">
      <c r="A29" s="27" t="s">
        <v>10</v>
      </c>
      <c r="B29" s="60">
        <v>570366.1</v>
      </c>
      <c r="C29" s="26">
        <v>142591.52499999999</v>
      </c>
      <c r="D29" s="26">
        <v>142591</v>
      </c>
      <c r="E29" s="26">
        <v>142591.20000000001</v>
      </c>
      <c r="F29" s="26">
        <v>142592</v>
      </c>
      <c r="G29" s="26">
        <v>570365.72500000009</v>
      </c>
      <c r="H29" s="1"/>
    </row>
    <row r="30" spans="1:8" ht="15.75" thickBot="1">
      <c r="A30" s="27"/>
      <c r="B30" s="60"/>
      <c r="C30" s="26"/>
      <c r="D30" s="26"/>
      <c r="E30" s="26"/>
      <c r="F30" s="26"/>
      <c r="G30" s="26"/>
      <c r="H30" s="1"/>
    </row>
    <row r="31" spans="1:8" ht="16.5" thickBot="1">
      <c r="A31" s="16" t="s">
        <v>15</v>
      </c>
      <c r="B31" s="64">
        <v>6761982.8899999987</v>
      </c>
      <c r="C31" s="41">
        <v>1690495.7224999999</v>
      </c>
      <c r="D31" s="41">
        <v>1690495.4</v>
      </c>
      <c r="E31" s="41">
        <v>1690495.6</v>
      </c>
      <c r="F31" s="41">
        <v>1690496.1</v>
      </c>
      <c r="G31" s="41">
        <v>6761982.8224999998</v>
      </c>
      <c r="H31" s="26">
        <v>6761982.8224999998</v>
      </c>
    </row>
    <row r="32" spans="1:8" ht="15.75" thickBot="1">
      <c r="A32" s="27"/>
      <c r="B32" s="60"/>
      <c r="C32" s="26"/>
      <c r="D32" s="26"/>
      <c r="E32" s="26"/>
      <c r="F32" s="26"/>
      <c r="G32" s="26"/>
      <c r="H32" s="1"/>
    </row>
    <row r="33" spans="1:8" ht="16.5" thickBot="1">
      <c r="A33" s="16" t="s">
        <v>16</v>
      </c>
      <c r="B33" s="54"/>
      <c r="C33" s="4"/>
      <c r="D33" s="4"/>
      <c r="E33" s="4"/>
      <c r="F33" s="1"/>
      <c r="G33" s="1"/>
      <c r="H33" s="1"/>
    </row>
    <row r="34" spans="1:8" ht="16.5" thickBot="1">
      <c r="A34" s="42"/>
      <c r="B34" s="54"/>
      <c r="C34" s="40"/>
      <c r="D34" s="24"/>
      <c r="E34" s="35"/>
      <c r="F34" s="26"/>
      <c r="G34" s="26"/>
      <c r="H34" s="1"/>
    </row>
    <row r="35" spans="1:8" ht="15.75" thickBot="1">
      <c r="A35" s="36" t="s">
        <v>17</v>
      </c>
      <c r="B35" s="63"/>
      <c r="C35" s="24"/>
      <c r="D35" s="24"/>
      <c r="E35" s="35"/>
      <c r="F35" s="26"/>
      <c r="G35" s="26"/>
      <c r="H35" s="1"/>
    </row>
    <row r="36" spans="1:8">
      <c r="A36" s="37"/>
      <c r="B36" s="63"/>
      <c r="C36" s="24"/>
      <c r="D36" s="35"/>
      <c r="E36" s="43"/>
      <c r="F36" s="26"/>
      <c r="G36" s="26"/>
      <c r="H36" s="1"/>
    </row>
    <row r="37" spans="1:8">
      <c r="A37" s="1"/>
      <c r="B37" s="39"/>
      <c r="C37" s="24">
        <v>500000</v>
      </c>
      <c r="D37" s="24">
        <v>250000</v>
      </c>
      <c r="E37" s="35">
        <v>90000</v>
      </c>
      <c r="F37" s="26">
        <v>79715.38</v>
      </c>
      <c r="G37" s="26">
        <v>919715.38</v>
      </c>
      <c r="H37" s="1"/>
    </row>
    <row r="38" spans="1:8">
      <c r="A38" s="27"/>
      <c r="B38" s="38"/>
      <c r="C38" s="44"/>
      <c r="D38" s="24"/>
      <c r="E38" s="35"/>
      <c r="F38" s="26"/>
      <c r="G38" s="26">
        <v>0</v>
      </c>
      <c r="H38" s="1"/>
    </row>
    <row r="39" spans="1:8" ht="15.75" thickBot="1">
      <c r="A39" s="27" t="s">
        <v>10</v>
      </c>
      <c r="B39" s="38">
        <v>919715.38</v>
      </c>
      <c r="C39" s="26">
        <v>500000</v>
      </c>
      <c r="D39" s="26">
        <v>250000</v>
      </c>
      <c r="E39" s="26">
        <v>90000</v>
      </c>
      <c r="F39" s="26">
        <v>79715.38</v>
      </c>
      <c r="G39" s="26">
        <v>919715.38</v>
      </c>
      <c r="H39" s="26">
        <v>919715.38</v>
      </c>
    </row>
    <row r="40" spans="1:8" ht="15.75" thickBot="1">
      <c r="A40" s="36" t="s">
        <v>18</v>
      </c>
      <c r="B40" s="63"/>
      <c r="C40" s="35"/>
      <c r="D40" s="35"/>
      <c r="E40" s="35"/>
      <c r="F40" s="26"/>
      <c r="G40" s="26"/>
      <c r="H40" s="1"/>
    </row>
    <row r="41" spans="1:8">
      <c r="A41" s="37"/>
      <c r="B41" s="63"/>
      <c r="C41" s="35"/>
      <c r="D41" s="35"/>
      <c r="E41" s="35"/>
      <c r="F41" s="26"/>
      <c r="G41" s="26">
        <v>0</v>
      </c>
      <c r="H41" s="1"/>
    </row>
    <row r="42" spans="1:8">
      <c r="A42" s="27"/>
      <c r="B42" s="38"/>
      <c r="C42" s="35"/>
      <c r="D42" s="35"/>
      <c r="E42" s="35"/>
      <c r="F42" s="26"/>
      <c r="G42" s="26">
        <v>0</v>
      </c>
      <c r="H42" s="1"/>
    </row>
    <row r="43" spans="1:8">
      <c r="A43" s="27"/>
      <c r="B43" s="38"/>
      <c r="C43" s="38"/>
      <c r="D43" s="35"/>
      <c r="E43" s="35"/>
      <c r="F43" s="26"/>
      <c r="G43" s="26">
        <v>0</v>
      </c>
      <c r="H43" s="1"/>
    </row>
    <row r="44" spans="1:8" ht="15.75" thickBot="1">
      <c r="A44" s="27" t="s">
        <v>10</v>
      </c>
      <c r="B44" s="38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</row>
    <row r="45" spans="1:8" ht="15.75" thickBot="1">
      <c r="A45" s="36" t="s">
        <v>19</v>
      </c>
      <c r="B45" s="63"/>
      <c r="C45" s="35"/>
      <c r="D45" s="35"/>
      <c r="E45" s="35"/>
      <c r="F45" s="26"/>
      <c r="G45" s="26"/>
      <c r="H45" s="1"/>
    </row>
    <row r="46" spans="1:8">
      <c r="A46" s="37"/>
      <c r="B46" s="63"/>
      <c r="C46" s="35"/>
      <c r="D46" s="35"/>
      <c r="E46" s="35"/>
      <c r="F46" s="26"/>
      <c r="G46" s="26">
        <v>0</v>
      </c>
      <c r="H46" s="1"/>
    </row>
    <row r="47" spans="1:8">
      <c r="A47" s="27"/>
      <c r="B47" s="38"/>
      <c r="C47" s="35"/>
      <c r="D47" s="35"/>
      <c r="E47" s="35"/>
      <c r="F47" s="26"/>
      <c r="G47" s="26">
        <v>0</v>
      </c>
      <c r="H47" s="1"/>
    </row>
    <row r="48" spans="1:8">
      <c r="A48" s="27"/>
      <c r="B48" s="38"/>
      <c r="C48" s="38"/>
      <c r="D48" s="35"/>
      <c r="E48" s="35"/>
      <c r="F48" s="26"/>
      <c r="G48" s="26">
        <v>0</v>
      </c>
      <c r="H48" s="1"/>
    </row>
    <row r="49" spans="1:8" ht="15.75" thickBot="1">
      <c r="A49" s="27" t="s">
        <v>10</v>
      </c>
      <c r="B49" s="38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1"/>
    </row>
    <row r="50" spans="1:8" ht="15.75" thickBot="1">
      <c r="A50" s="36" t="s">
        <v>20</v>
      </c>
      <c r="B50" s="63"/>
      <c r="C50" s="35"/>
      <c r="D50" s="35"/>
      <c r="E50" s="35"/>
      <c r="F50" s="26"/>
      <c r="G50" s="26"/>
      <c r="H50" s="1"/>
    </row>
    <row r="51" spans="1:8">
      <c r="A51" s="37"/>
      <c r="B51" s="63"/>
      <c r="C51" s="43"/>
      <c r="D51" s="35"/>
      <c r="E51" s="35"/>
      <c r="F51" s="26"/>
      <c r="G51" s="26"/>
      <c r="H51" s="1"/>
    </row>
    <row r="52" spans="1:8">
      <c r="A52" s="37"/>
      <c r="B52" s="63"/>
      <c r="C52" s="43">
        <v>8000500</v>
      </c>
      <c r="D52" s="35">
        <v>3500000</v>
      </c>
      <c r="E52" s="35">
        <v>500000</v>
      </c>
      <c r="F52" s="26">
        <v>242521.88</v>
      </c>
      <c r="G52" s="26">
        <v>12243021.880000001</v>
      </c>
      <c r="H52" s="1"/>
    </row>
    <row r="53" spans="1:8">
      <c r="A53" s="1"/>
      <c r="B53" s="39"/>
      <c r="C53" s="35"/>
      <c r="D53" s="35"/>
      <c r="E53" s="35"/>
      <c r="F53" s="26"/>
      <c r="G53" s="26">
        <v>0</v>
      </c>
      <c r="H53" s="1"/>
    </row>
    <row r="54" spans="1:8" ht="15.75" thickBot="1">
      <c r="A54" s="27" t="s">
        <v>10</v>
      </c>
      <c r="B54" s="38">
        <v>12243021.880000001</v>
      </c>
      <c r="C54" s="26">
        <v>8000500</v>
      </c>
      <c r="D54" s="26">
        <v>3500000</v>
      </c>
      <c r="E54" s="26">
        <v>500000</v>
      </c>
      <c r="F54" s="26">
        <v>242521.88</v>
      </c>
      <c r="G54" s="26">
        <v>12243021.880000001</v>
      </c>
      <c r="H54" s="26">
        <v>12243021.880000001</v>
      </c>
    </row>
    <row r="55" spans="1:8" ht="15.75" thickBot="1">
      <c r="A55" s="36" t="s">
        <v>21</v>
      </c>
      <c r="B55" s="63"/>
      <c r="C55" s="35"/>
      <c r="D55" s="35"/>
      <c r="E55" s="35"/>
      <c r="F55" s="26"/>
      <c r="G55" s="26"/>
      <c r="H55" s="1"/>
    </row>
    <row r="56" spans="1:8">
      <c r="A56" s="37"/>
      <c r="B56" s="63"/>
      <c r="C56" s="43"/>
      <c r="D56" s="45"/>
      <c r="E56" s="35"/>
      <c r="F56" s="26"/>
      <c r="G56" s="26"/>
      <c r="H56" s="1"/>
    </row>
    <row r="57" spans="1:8">
      <c r="A57" s="37"/>
      <c r="B57" s="63"/>
      <c r="C57" s="43">
        <v>1900800</v>
      </c>
      <c r="D57" s="45">
        <v>700000</v>
      </c>
      <c r="E57" s="35">
        <v>300000</v>
      </c>
      <c r="F57" s="26">
        <v>169866</v>
      </c>
      <c r="G57" s="26">
        <v>3070666</v>
      </c>
      <c r="H57" s="1"/>
    </row>
    <row r="58" spans="1:8">
      <c r="A58" s="37"/>
      <c r="B58" s="63"/>
      <c r="C58" s="43"/>
      <c r="D58" s="45"/>
      <c r="E58" s="35"/>
      <c r="F58" s="26"/>
      <c r="G58" s="26">
        <v>0</v>
      </c>
      <c r="H58" s="1"/>
    </row>
    <row r="59" spans="1:8">
      <c r="A59" s="27" t="s">
        <v>22</v>
      </c>
      <c r="B59" s="38"/>
      <c r="C59" s="44"/>
      <c r="D59" s="45"/>
      <c r="E59" s="35"/>
      <c r="F59" s="26"/>
      <c r="G59" s="26">
        <v>0</v>
      </c>
      <c r="H59" s="1"/>
    </row>
    <row r="60" spans="1:8">
      <c r="A60" s="27" t="s">
        <v>10</v>
      </c>
      <c r="B60" s="38">
        <v>3070666</v>
      </c>
      <c r="C60" s="39">
        <v>1900800</v>
      </c>
      <c r="D60" s="39">
        <v>700000</v>
      </c>
      <c r="E60" s="39">
        <v>300000</v>
      </c>
      <c r="F60" s="39">
        <v>169866</v>
      </c>
      <c r="G60" s="39">
        <v>3070666</v>
      </c>
      <c r="H60" s="26">
        <v>3070666</v>
      </c>
    </row>
    <row r="61" spans="1:8">
      <c r="A61" s="31" t="s">
        <v>23</v>
      </c>
      <c r="B61" s="61"/>
      <c r="C61" s="44"/>
      <c r="D61" s="45"/>
      <c r="E61" s="35"/>
      <c r="F61" s="26"/>
      <c r="G61" s="26"/>
      <c r="H61" s="1"/>
    </row>
    <row r="62" spans="1:8">
      <c r="A62" s="37"/>
      <c r="B62" s="63"/>
      <c r="C62" s="43"/>
      <c r="D62" s="35"/>
      <c r="E62" s="35"/>
      <c r="F62" s="26"/>
      <c r="G62" s="26"/>
      <c r="H62" s="1"/>
    </row>
    <row r="63" spans="1:8">
      <c r="A63" s="27"/>
      <c r="B63" s="38"/>
      <c r="C63" s="46"/>
      <c r="D63" s="35"/>
      <c r="E63" s="35"/>
      <c r="F63" s="26"/>
      <c r="G63" s="26">
        <v>0</v>
      </c>
      <c r="H63" s="1"/>
    </row>
    <row r="64" spans="1:8">
      <c r="A64" s="27" t="s">
        <v>10</v>
      </c>
      <c r="B64" s="38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26">
        <v>0</v>
      </c>
    </row>
    <row r="65" spans="1:8">
      <c r="A65" s="47" t="s">
        <v>24</v>
      </c>
      <c r="B65" s="63"/>
      <c r="C65" s="24"/>
      <c r="D65" s="29"/>
      <c r="E65" s="38"/>
      <c r="F65" s="26"/>
      <c r="G65" s="26"/>
      <c r="H65" s="1"/>
    </row>
    <row r="66" spans="1:8">
      <c r="A66" s="37"/>
      <c r="B66" s="63"/>
      <c r="C66" s="24"/>
      <c r="D66" s="45"/>
      <c r="E66" s="24"/>
      <c r="F66" s="26"/>
      <c r="G66" s="26"/>
      <c r="H66" s="1"/>
    </row>
    <row r="67" spans="1:8">
      <c r="A67" s="23"/>
      <c r="B67" s="62"/>
      <c r="C67" s="48">
        <v>550000</v>
      </c>
      <c r="D67" s="25">
        <v>120000</v>
      </c>
      <c r="E67" s="48">
        <v>100000</v>
      </c>
      <c r="F67" s="49">
        <v>79430</v>
      </c>
      <c r="G67" s="49">
        <v>849430</v>
      </c>
      <c r="H67" s="23"/>
    </row>
    <row r="68" spans="1:8">
      <c r="A68" s="28"/>
      <c r="B68" s="60"/>
      <c r="C68" s="34"/>
      <c r="D68" s="25"/>
      <c r="E68" s="50"/>
      <c r="F68" s="49"/>
      <c r="G68" s="49">
        <v>0</v>
      </c>
      <c r="H68" s="23"/>
    </row>
    <row r="69" spans="1:8">
      <c r="A69" s="27" t="s">
        <v>10</v>
      </c>
      <c r="B69" s="38">
        <v>849430</v>
      </c>
      <c r="C69" s="39">
        <v>550000</v>
      </c>
      <c r="D69" s="39">
        <v>120000</v>
      </c>
      <c r="E69" s="39">
        <v>100000</v>
      </c>
      <c r="F69" s="39">
        <v>79430</v>
      </c>
      <c r="G69" s="39">
        <v>849430</v>
      </c>
      <c r="H69" s="39">
        <v>849430</v>
      </c>
    </row>
    <row r="70" spans="1:8" ht="15.75" thickBot="1">
      <c r="A70" s="27"/>
      <c r="B70" s="38"/>
      <c r="C70" s="39"/>
      <c r="D70" s="39"/>
      <c r="E70" s="39"/>
      <c r="F70" s="39"/>
      <c r="G70" s="39"/>
      <c r="H70" s="39"/>
    </row>
    <row r="71" spans="1:8" ht="16.5" thickBot="1">
      <c r="A71" s="16" t="s">
        <v>25</v>
      </c>
      <c r="B71" s="65">
        <v>17082833.260000002</v>
      </c>
      <c r="C71" s="34">
        <v>10951300</v>
      </c>
      <c r="D71" s="34">
        <v>4570000</v>
      </c>
      <c r="E71" s="34">
        <v>990000</v>
      </c>
      <c r="F71" s="34">
        <v>571533.26</v>
      </c>
      <c r="G71" s="34">
        <v>17082833.260000002</v>
      </c>
      <c r="H71" s="26"/>
    </row>
    <row r="72" spans="1:8">
      <c r="A72" s="27"/>
      <c r="B72" s="38"/>
      <c r="C72" s="39"/>
      <c r="D72" s="39"/>
      <c r="E72" s="39"/>
      <c r="F72" s="39"/>
      <c r="G72" s="39"/>
      <c r="H72" s="39"/>
    </row>
    <row r="73" spans="1:8" ht="18">
      <c r="A73" s="51" t="s">
        <v>26</v>
      </c>
      <c r="B73" s="66">
        <v>23844816.149999999</v>
      </c>
      <c r="C73" s="52">
        <v>12641795.7225</v>
      </c>
      <c r="D73" s="52">
        <v>6260495.4000000004</v>
      </c>
      <c r="E73" s="52">
        <v>2680495.6</v>
      </c>
      <c r="F73" s="52">
        <v>2262029.3600000003</v>
      </c>
      <c r="G73" s="53">
        <v>23844816.082500003</v>
      </c>
      <c r="H73" s="1"/>
    </row>
    <row r="74" spans="1:8">
      <c r="A74" s="1"/>
      <c r="B74" s="39"/>
      <c r="C74" s="1"/>
      <c r="D74" s="1"/>
      <c r="E74" s="1"/>
      <c r="F74" s="1"/>
      <c r="G74" s="1"/>
      <c r="H74" s="1"/>
    </row>
    <row r="75" spans="1:8">
      <c r="A75" s="1"/>
      <c r="B75" s="39"/>
      <c r="C75" s="1"/>
      <c r="D75" s="1"/>
      <c r="E75" s="1"/>
      <c r="F75" s="1"/>
      <c r="G75" s="1"/>
      <c r="H75" s="1"/>
    </row>
    <row r="76" spans="1:8">
      <c r="A76" s="1"/>
      <c r="B76" s="39"/>
      <c r="C76" s="1"/>
      <c r="D76" s="1"/>
      <c r="E76" s="1"/>
      <c r="F76" s="1"/>
      <c r="G76" s="1"/>
      <c r="H76" s="1"/>
    </row>
    <row r="77" spans="1:8">
      <c r="A77" s="27"/>
      <c r="B77" s="38"/>
      <c r="C77" s="21"/>
      <c r="D77" s="21"/>
      <c r="E77" s="1"/>
      <c r="F77" s="1"/>
      <c r="G77" s="1"/>
      <c r="H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6"/>
  <sheetViews>
    <sheetView topLeftCell="A46" workbookViewId="0">
      <selection activeCell="C75" sqref="C75"/>
    </sheetView>
  </sheetViews>
  <sheetFormatPr defaultRowHeight="15"/>
  <cols>
    <col min="1" max="1" width="50.85546875" bestFit="1" customWidth="1"/>
    <col min="2" max="2" width="20.140625" customWidth="1"/>
    <col min="3" max="6" width="12.28515625" bestFit="1" customWidth="1"/>
    <col min="7" max="7" width="14" bestFit="1" customWidth="1"/>
    <col min="9" max="9" width="10.7109375" bestFit="1" customWidth="1"/>
  </cols>
  <sheetData>
    <row r="1" spans="1:9">
      <c r="A1" s="69" t="s">
        <v>27</v>
      </c>
      <c r="B1" s="69"/>
      <c r="C1" s="68"/>
      <c r="D1" s="68"/>
      <c r="E1" s="68"/>
      <c r="F1" s="68"/>
      <c r="G1" s="68"/>
      <c r="H1" s="68"/>
      <c r="I1" s="68"/>
    </row>
    <row r="2" spans="1:9">
      <c r="A2" s="69"/>
      <c r="B2" s="69"/>
      <c r="C2" s="68"/>
      <c r="D2" s="68"/>
      <c r="E2" s="68"/>
      <c r="F2" s="68"/>
      <c r="G2" s="68"/>
      <c r="H2" s="68"/>
      <c r="I2" s="68"/>
    </row>
    <row r="3" spans="1:9" ht="19.5" thickBot="1">
      <c r="A3" s="72" t="s">
        <v>28</v>
      </c>
      <c r="B3" s="72"/>
      <c r="C3" s="73"/>
      <c r="D3" s="73"/>
      <c r="E3" s="74"/>
      <c r="F3" s="75"/>
      <c r="G3" s="75"/>
      <c r="H3" s="75"/>
      <c r="I3" s="127"/>
    </row>
    <row r="4" spans="1:9" ht="27" thickBot="1">
      <c r="A4" s="76"/>
      <c r="B4" s="124" t="s">
        <v>2</v>
      </c>
      <c r="C4" s="77" t="s">
        <v>3</v>
      </c>
      <c r="D4" s="78" t="s">
        <v>4</v>
      </c>
      <c r="E4" s="79" t="s">
        <v>5</v>
      </c>
      <c r="F4" s="80" t="s">
        <v>6</v>
      </c>
      <c r="G4" s="80" t="s">
        <v>7</v>
      </c>
      <c r="H4" s="76"/>
      <c r="I4" s="128"/>
    </row>
    <row r="5" spans="1:9" ht="15.75" thickBot="1">
      <c r="A5" s="76"/>
      <c r="B5" s="81"/>
      <c r="C5" s="82"/>
      <c r="D5" s="82"/>
      <c r="E5" s="83"/>
      <c r="F5" s="83"/>
      <c r="G5" s="83"/>
      <c r="H5" s="76"/>
      <c r="I5" s="128"/>
    </row>
    <row r="6" spans="1:9" ht="16.5" thickBot="1">
      <c r="A6" s="84" t="s">
        <v>8</v>
      </c>
      <c r="B6" s="85"/>
      <c r="C6" s="86"/>
      <c r="D6" s="86"/>
      <c r="E6" s="87"/>
      <c r="F6" s="76"/>
      <c r="G6" s="76"/>
      <c r="H6" s="76"/>
      <c r="I6" s="128"/>
    </row>
    <row r="7" spans="1:9" ht="16.5" thickBot="1">
      <c r="A7" s="88"/>
      <c r="B7" s="76"/>
      <c r="C7" s="76"/>
      <c r="D7" s="76"/>
      <c r="E7" s="76"/>
      <c r="F7" s="76"/>
      <c r="G7" s="76"/>
      <c r="H7" s="76"/>
      <c r="I7" s="128"/>
    </row>
    <row r="8" spans="1:9" ht="15.75" thickBot="1">
      <c r="A8" s="89" t="s">
        <v>9</v>
      </c>
      <c r="B8" s="90"/>
      <c r="C8" s="91"/>
      <c r="D8" s="91"/>
      <c r="E8" s="70"/>
      <c r="F8" s="92"/>
      <c r="G8" s="92"/>
      <c r="H8" s="92"/>
      <c r="I8" s="129"/>
    </row>
    <row r="9" spans="1:9">
      <c r="A9" s="68"/>
      <c r="B9" s="93"/>
      <c r="C9" s="94"/>
      <c r="D9" s="95"/>
      <c r="E9" s="94"/>
      <c r="F9" s="96"/>
      <c r="G9" s="96">
        <v>0</v>
      </c>
      <c r="H9" s="68"/>
      <c r="I9" s="68"/>
    </row>
    <row r="10" spans="1:9">
      <c r="A10" s="68"/>
      <c r="B10" s="93"/>
      <c r="C10" s="94"/>
      <c r="D10" s="95"/>
      <c r="E10" s="94"/>
      <c r="F10" s="96"/>
      <c r="G10" s="96">
        <v>0</v>
      </c>
      <c r="H10" s="68"/>
      <c r="I10" s="68"/>
    </row>
    <row r="11" spans="1:9">
      <c r="A11" s="97"/>
      <c r="B11" s="98"/>
      <c r="C11" s="99"/>
      <c r="D11" s="100"/>
      <c r="E11" s="94"/>
      <c r="F11" s="96"/>
      <c r="G11" s="96">
        <v>0</v>
      </c>
      <c r="H11" s="68"/>
      <c r="I11" s="68"/>
    </row>
    <row r="12" spans="1:9">
      <c r="A12" s="97" t="s">
        <v>10</v>
      </c>
      <c r="B12" s="132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68"/>
      <c r="I12" s="68"/>
    </row>
    <row r="13" spans="1:9">
      <c r="A13" s="101" t="s">
        <v>11</v>
      </c>
      <c r="B13" s="90"/>
      <c r="C13" s="91"/>
      <c r="D13" s="102"/>
      <c r="E13" s="103"/>
      <c r="F13" s="68"/>
      <c r="G13" s="68"/>
      <c r="H13" s="68"/>
      <c r="I13" s="68"/>
    </row>
    <row r="14" spans="1:9">
      <c r="A14" s="68"/>
      <c r="B14" s="93"/>
      <c r="C14" s="94"/>
      <c r="D14" s="95"/>
      <c r="E14" s="94"/>
      <c r="F14" s="96"/>
      <c r="G14" s="96">
        <v>0</v>
      </c>
      <c r="H14" s="68"/>
      <c r="I14" s="68"/>
    </row>
    <row r="15" spans="1:9">
      <c r="A15" s="97"/>
      <c r="B15" s="98"/>
      <c r="C15" s="99"/>
      <c r="D15" s="95"/>
      <c r="E15" s="94"/>
      <c r="F15" s="96"/>
      <c r="G15" s="96">
        <v>0</v>
      </c>
      <c r="H15" s="68"/>
      <c r="I15" s="68"/>
    </row>
    <row r="16" spans="1:9">
      <c r="A16" s="68"/>
      <c r="B16" s="93"/>
      <c r="C16" s="94"/>
      <c r="D16" s="95"/>
      <c r="E16" s="94"/>
      <c r="F16" s="96"/>
      <c r="G16" s="96">
        <v>0</v>
      </c>
      <c r="H16" s="68"/>
      <c r="I16" s="68"/>
    </row>
    <row r="17" spans="1:9">
      <c r="A17" s="70" t="s">
        <v>10</v>
      </c>
      <c r="B17" s="133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68"/>
      <c r="I17" s="68"/>
    </row>
    <row r="18" spans="1:9">
      <c r="A18" s="101" t="s">
        <v>12</v>
      </c>
      <c r="B18" s="134"/>
      <c r="C18" s="94"/>
      <c r="D18" s="95"/>
      <c r="E18" s="94"/>
      <c r="F18" s="96"/>
      <c r="G18" s="96"/>
      <c r="H18" s="68"/>
      <c r="I18" s="68"/>
    </row>
    <row r="19" spans="1:9">
      <c r="A19" s="68"/>
      <c r="B19" s="135"/>
      <c r="C19" s="94"/>
      <c r="D19" s="95"/>
      <c r="E19" s="94"/>
      <c r="F19" s="96"/>
      <c r="G19" s="96">
        <v>0</v>
      </c>
      <c r="H19" s="68"/>
      <c r="I19" s="68"/>
    </row>
    <row r="20" spans="1:9">
      <c r="A20" s="97"/>
      <c r="B20" s="133"/>
      <c r="C20" s="99"/>
      <c r="D20" s="95"/>
      <c r="E20" s="94"/>
      <c r="F20" s="96"/>
      <c r="G20" s="96">
        <v>0</v>
      </c>
      <c r="H20" s="68"/>
      <c r="I20" s="68"/>
    </row>
    <row r="21" spans="1:9">
      <c r="A21" s="97"/>
      <c r="B21" s="133"/>
      <c r="C21" s="104"/>
      <c r="D21" s="95"/>
      <c r="E21" s="105"/>
      <c r="F21" s="96"/>
      <c r="G21" s="96">
        <v>0</v>
      </c>
      <c r="H21" s="68"/>
      <c r="I21" s="68"/>
    </row>
    <row r="22" spans="1:9" ht="15.75" thickBot="1">
      <c r="A22" s="97" t="s">
        <v>10</v>
      </c>
      <c r="B22" s="133">
        <v>0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68"/>
      <c r="I22" s="68"/>
    </row>
    <row r="23" spans="1:9" ht="15.75" thickBot="1">
      <c r="A23" s="106" t="s">
        <v>13</v>
      </c>
      <c r="B23" s="136"/>
      <c r="C23" s="105"/>
      <c r="D23" s="94"/>
      <c r="E23" s="108"/>
      <c r="F23" s="109"/>
      <c r="G23" s="109"/>
      <c r="H23" s="69"/>
      <c r="I23" s="130"/>
    </row>
    <row r="24" spans="1:9">
      <c r="A24" s="71"/>
      <c r="B24" s="135"/>
      <c r="C24" s="109"/>
      <c r="D24" s="99"/>
      <c r="E24" s="108"/>
      <c r="F24" s="109"/>
      <c r="G24" s="96"/>
      <c r="H24" s="69"/>
      <c r="I24" s="130"/>
    </row>
    <row r="25" spans="1:9">
      <c r="A25" s="97" t="s">
        <v>10</v>
      </c>
      <c r="B25" s="133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69"/>
      <c r="I25" s="130"/>
    </row>
    <row r="26" spans="1:9">
      <c r="A26" s="101" t="s">
        <v>14</v>
      </c>
      <c r="B26" s="134"/>
      <c r="C26" s="110"/>
      <c r="D26" s="94"/>
      <c r="E26" s="108"/>
      <c r="F26" s="109"/>
      <c r="G26" s="109"/>
      <c r="H26" s="69"/>
      <c r="I26" s="130"/>
    </row>
    <row r="27" spans="1:9">
      <c r="A27" s="68"/>
      <c r="B27" s="135"/>
      <c r="C27" s="96"/>
      <c r="D27" s="96"/>
      <c r="E27" s="105"/>
      <c r="F27" s="96"/>
      <c r="G27" s="96"/>
      <c r="H27" s="68"/>
      <c r="I27" s="68"/>
    </row>
    <row r="28" spans="1:9">
      <c r="A28" s="97" t="s">
        <v>10</v>
      </c>
      <c r="B28" s="133">
        <v>0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68"/>
      <c r="I28" s="68"/>
    </row>
    <row r="29" spans="1:9" ht="15.75" thickBot="1">
      <c r="A29" s="97"/>
      <c r="B29" s="133"/>
      <c r="C29" s="96"/>
      <c r="D29" s="96"/>
      <c r="E29" s="96"/>
      <c r="F29" s="96"/>
      <c r="G29" s="96"/>
      <c r="H29" s="68"/>
      <c r="I29" s="68"/>
    </row>
    <row r="30" spans="1:9" ht="16.5" thickBot="1">
      <c r="A30" s="84" t="s">
        <v>15</v>
      </c>
      <c r="B30" s="137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96">
        <v>0</v>
      </c>
      <c r="I30" s="68"/>
    </row>
    <row r="31" spans="1:9" ht="15.75" thickBot="1">
      <c r="A31" s="97"/>
      <c r="B31" s="133"/>
      <c r="C31" s="96"/>
      <c r="D31" s="96"/>
      <c r="E31" s="96"/>
      <c r="F31" s="96"/>
      <c r="G31" s="96"/>
      <c r="H31" s="68"/>
      <c r="I31" s="68"/>
    </row>
    <row r="32" spans="1:9" ht="16.5" thickBot="1">
      <c r="A32" s="84" t="s">
        <v>16</v>
      </c>
      <c r="B32" s="125"/>
      <c r="C32" s="71"/>
      <c r="D32" s="71"/>
      <c r="E32" s="71"/>
      <c r="F32" s="68"/>
      <c r="G32" s="68"/>
      <c r="H32" s="68"/>
      <c r="I32" s="68"/>
    </row>
    <row r="33" spans="1:8" ht="16.5" thickBot="1">
      <c r="A33" s="112"/>
      <c r="B33" s="125"/>
      <c r="C33" s="110"/>
      <c r="D33" s="94"/>
      <c r="E33" s="105"/>
      <c r="F33" s="96"/>
      <c r="G33" s="96"/>
      <c r="H33" s="68"/>
    </row>
    <row r="34" spans="1:8" ht="15.75" thickBot="1">
      <c r="A34" s="106" t="s">
        <v>17</v>
      </c>
      <c r="B34" s="136"/>
      <c r="C34" s="94"/>
      <c r="D34" s="94"/>
      <c r="E34" s="105"/>
      <c r="F34" s="96"/>
      <c r="G34" s="96"/>
      <c r="H34" s="68"/>
    </row>
    <row r="35" spans="1:8">
      <c r="A35" s="107"/>
      <c r="B35" s="136"/>
      <c r="C35" s="94"/>
      <c r="D35" s="105"/>
      <c r="E35" s="113"/>
      <c r="F35" s="96"/>
      <c r="G35" s="96"/>
      <c r="H35" s="68"/>
    </row>
    <row r="36" spans="1:8">
      <c r="A36" s="68"/>
      <c r="B36" s="109"/>
      <c r="C36" s="94"/>
      <c r="D36" s="94"/>
      <c r="E36" s="105"/>
      <c r="F36" s="96"/>
      <c r="G36" s="96">
        <v>0</v>
      </c>
      <c r="H36" s="68"/>
    </row>
    <row r="37" spans="1:8">
      <c r="A37" s="97"/>
      <c r="B37" s="108"/>
      <c r="C37" s="114"/>
      <c r="D37" s="94"/>
      <c r="E37" s="105"/>
      <c r="F37" s="96"/>
      <c r="G37" s="96">
        <v>0</v>
      </c>
      <c r="H37" s="68"/>
    </row>
    <row r="38" spans="1:8" ht="15.75" thickBot="1">
      <c r="A38" s="97" t="s">
        <v>10</v>
      </c>
      <c r="B38" s="108">
        <v>0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</row>
    <row r="39" spans="1:8" ht="15.75" thickBot="1">
      <c r="A39" s="106" t="s">
        <v>18</v>
      </c>
      <c r="B39" s="136"/>
      <c r="C39" s="105"/>
      <c r="D39" s="105"/>
      <c r="E39" s="105"/>
      <c r="F39" s="96"/>
      <c r="G39" s="96"/>
      <c r="H39" s="68"/>
    </row>
    <row r="40" spans="1:8">
      <c r="A40" s="107"/>
      <c r="B40" s="136"/>
      <c r="C40" s="105"/>
      <c r="D40" s="105"/>
      <c r="E40" s="105"/>
      <c r="F40" s="96"/>
      <c r="G40" s="96">
        <v>0</v>
      </c>
      <c r="H40" s="68"/>
    </row>
    <row r="41" spans="1:8">
      <c r="A41" s="97"/>
      <c r="B41" s="108"/>
      <c r="C41" s="105"/>
      <c r="D41" s="105"/>
      <c r="E41" s="105"/>
      <c r="F41" s="96"/>
      <c r="G41" s="96">
        <v>0</v>
      </c>
      <c r="H41" s="68"/>
    </row>
    <row r="42" spans="1:8">
      <c r="A42" s="97"/>
      <c r="B42" s="108"/>
      <c r="C42" s="108"/>
      <c r="D42" s="105"/>
      <c r="E42" s="105"/>
      <c r="F42" s="96"/>
      <c r="G42" s="96">
        <v>0</v>
      </c>
      <c r="H42" s="68"/>
    </row>
    <row r="43" spans="1:8" ht="15.75" thickBot="1">
      <c r="A43" s="97" t="s">
        <v>10</v>
      </c>
      <c r="B43" s="108">
        <v>0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</row>
    <row r="44" spans="1:8" ht="15.75" thickBot="1">
      <c r="A44" s="106" t="s">
        <v>19</v>
      </c>
      <c r="B44" s="136"/>
      <c r="C44" s="105"/>
      <c r="D44" s="105"/>
      <c r="E44" s="105"/>
      <c r="F44" s="96"/>
      <c r="G44" s="96"/>
      <c r="H44" s="68"/>
    </row>
    <row r="45" spans="1:8">
      <c r="A45" s="107"/>
      <c r="B45" s="136"/>
      <c r="C45" s="105"/>
      <c r="D45" s="105"/>
      <c r="E45" s="105"/>
      <c r="F45" s="96"/>
      <c r="G45" s="96">
        <v>0</v>
      </c>
      <c r="H45" s="68"/>
    </row>
    <row r="46" spans="1:8">
      <c r="A46" s="97"/>
      <c r="B46" s="108"/>
      <c r="C46" s="105"/>
      <c r="D46" s="105"/>
      <c r="E46" s="105"/>
      <c r="F46" s="96"/>
      <c r="G46" s="96">
        <v>0</v>
      </c>
      <c r="H46" s="68"/>
    </row>
    <row r="47" spans="1:8">
      <c r="A47" s="97"/>
      <c r="B47" s="108"/>
      <c r="C47" s="108"/>
      <c r="D47" s="105"/>
      <c r="E47" s="105"/>
      <c r="F47" s="96"/>
      <c r="G47" s="96">
        <v>0</v>
      </c>
      <c r="H47" s="68"/>
    </row>
    <row r="48" spans="1:8" ht="15.75" thickBot="1">
      <c r="A48" s="97" t="s">
        <v>10</v>
      </c>
      <c r="B48" s="108">
        <v>0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68"/>
    </row>
    <row r="49" spans="1:10" ht="15.75" thickBot="1">
      <c r="A49" s="106" t="s">
        <v>20</v>
      </c>
      <c r="B49" s="136"/>
      <c r="C49" s="105"/>
      <c r="D49" s="105"/>
      <c r="E49" s="105"/>
      <c r="F49" s="96"/>
      <c r="G49" s="96"/>
      <c r="H49" s="68"/>
      <c r="I49" s="68"/>
      <c r="J49" s="68"/>
    </row>
    <row r="50" spans="1:10">
      <c r="A50" s="107"/>
      <c r="B50" s="136"/>
      <c r="C50" s="113"/>
      <c r="D50" s="105"/>
      <c r="E50" s="105"/>
      <c r="F50" s="96"/>
      <c r="G50" s="96"/>
      <c r="H50" s="68"/>
      <c r="I50" s="68"/>
      <c r="J50" s="68"/>
    </row>
    <row r="51" spans="1:10">
      <c r="A51" s="107"/>
      <c r="B51" s="136"/>
      <c r="C51" s="113">
        <v>0</v>
      </c>
      <c r="D51" s="105">
        <v>15000</v>
      </c>
      <c r="E51" s="105">
        <v>10000</v>
      </c>
      <c r="F51" s="96">
        <v>0</v>
      </c>
      <c r="G51" s="96">
        <v>25000</v>
      </c>
      <c r="H51" s="68"/>
      <c r="I51" s="68"/>
      <c r="J51" s="68"/>
    </row>
    <row r="52" spans="1:10">
      <c r="A52" s="68"/>
      <c r="B52" s="109"/>
      <c r="C52" s="105"/>
      <c r="D52" s="105"/>
      <c r="E52" s="105"/>
      <c r="F52" s="96"/>
      <c r="G52" s="96">
        <v>0</v>
      </c>
      <c r="H52" s="68"/>
      <c r="I52" s="68"/>
      <c r="J52" s="68"/>
    </row>
    <row r="53" spans="1:10" ht="15.75" thickBot="1">
      <c r="A53" s="97" t="s">
        <v>10</v>
      </c>
      <c r="B53" s="108">
        <v>25000</v>
      </c>
      <c r="C53" s="96">
        <v>0</v>
      </c>
      <c r="D53" s="96">
        <v>15000</v>
      </c>
      <c r="E53" s="96">
        <v>10000</v>
      </c>
      <c r="F53" s="96">
        <v>0</v>
      </c>
      <c r="G53" s="96">
        <v>25000</v>
      </c>
      <c r="H53" s="96">
        <v>25000</v>
      </c>
      <c r="I53" s="126">
        <v>25000</v>
      </c>
      <c r="J53" s="68"/>
    </row>
    <row r="54" spans="1:10" ht="15.75" thickBot="1">
      <c r="A54" s="106" t="s">
        <v>21</v>
      </c>
      <c r="B54" s="136"/>
      <c r="C54" s="105"/>
      <c r="D54" s="105"/>
      <c r="E54" s="105"/>
      <c r="F54" s="96"/>
      <c r="G54" s="96"/>
      <c r="H54" s="68"/>
      <c r="I54" s="68"/>
      <c r="J54" s="68"/>
    </row>
    <row r="55" spans="1:10">
      <c r="A55" s="107"/>
      <c r="B55" s="136"/>
      <c r="C55" s="113"/>
      <c r="D55" s="115"/>
      <c r="E55" s="105"/>
      <c r="F55" s="96"/>
      <c r="G55" s="96"/>
      <c r="H55" s="68"/>
      <c r="I55" s="68"/>
      <c r="J55" s="68"/>
    </row>
    <row r="56" spans="1:10">
      <c r="A56" s="107"/>
      <c r="B56" s="136"/>
      <c r="C56" s="113">
        <v>50000</v>
      </c>
      <c r="D56" s="115">
        <v>50000</v>
      </c>
      <c r="E56" s="105">
        <v>22000</v>
      </c>
      <c r="F56" s="96">
        <v>22000</v>
      </c>
      <c r="G56" s="96">
        <v>144000</v>
      </c>
      <c r="H56" s="68"/>
      <c r="I56" s="68"/>
      <c r="J56" s="68"/>
    </row>
    <row r="57" spans="1:10">
      <c r="A57" s="97" t="s">
        <v>22</v>
      </c>
      <c r="B57" s="108"/>
      <c r="C57" s="114"/>
      <c r="D57" s="115"/>
      <c r="E57" s="105"/>
      <c r="F57" s="96"/>
      <c r="G57" s="96">
        <v>0</v>
      </c>
      <c r="H57" s="68"/>
      <c r="I57" s="68"/>
      <c r="J57" s="68"/>
    </row>
    <row r="58" spans="1:10">
      <c r="A58" s="97" t="s">
        <v>10</v>
      </c>
      <c r="B58" s="108">
        <v>144000</v>
      </c>
      <c r="C58" s="109">
        <v>50000</v>
      </c>
      <c r="D58" s="109">
        <v>50000</v>
      </c>
      <c r="E58" s="109">
        <v>22000</v>
      </c>
      <c r="F58" s="109">
        <v>22000</v>
      </c>
      <c r="G58" s="109">
        <v>144000</v>
      </c>
      <c r="H58" s="96">
        <v>144000</v>
      </c>
      <c r="I58" s="126">
        <v>144000</v>
      </c>
      <c r="J58" s="96">
        <v>0</v>
      </c>
    </row>
    <row r="59" spans="1:10">
      <c r="A59" s="101" t="s">
        <v>23</v>
      </c>
      <c r="B59" s="134"/>
      <c r="C59" s="114"/>
      <c r="D59" s="115"/>
      <c r="E59" s="105"/>
      <c r="F59" s="96"/>
      <c r="G59" s="96"/>
      <c r="H59" s="68"/>
      <c r="I59" s="68"/>
      <c r="J59" s="68"/>
    </row>
    <row r="60" spans="1:10">
      <c r="A60" s="107"/>
      <c r="B60" s="136"/>
      <c r="C60" s="113"/>
      <c r="D60" s="105"/>
      <c r="E60" s="105"/>
      <c r="F60" s="96"/>
      <c r="G60" s="96"/>
      <c r="H60" s="68"/>
      <c r="I60" s="68"/>
      <c r="J60" s="68"/>
    </row>
    <row r="61" spans="1:10">
      <c r="A61" s="97"/>
      <c r="B61" s="108"/>
      <c r="C61" s="113"/>
      <c r="D61" s="105"/>
      <c r="E61" s="105"/>
      <c r="F61" s="96"/>
      <c r="G61" s="96">
        <v>0</v>
      </c>
      <c r="H61" s="68"/>
      <c r="I61" s="68"/>
      <c r="J61" s="68"/>
    </row>
    <row r="62" spans="1:10">
      <c r="A62" s="97"/>
      <c r="B62" s="108"/>
      <c r="C62" s="116"/>
      <c r="D62" s="105"/>
      <c r="E62" s="105"/>
      <c r="F62" s="96"/>
      <c r="G62" s="96">
        <v>0</v>
      </c>
      <c r="H62" s="68"/>
      <c r="I62" s="68"/>
      <c r="J62" s="68"/>
    </row>
    <row r="63" spans="1:10">
      <c r="A63" s="97" t="s">
        <v>10</v>
      </c>
      <c r="B63" s="108">
        <v>0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96">
        <v>0</v>
      </c>
      <c r="I63" s="68"/>
      <c r="J63" s="68"/>
    </row>
    <row r="64" spans="1:10">
      <c r="A64" s="117" t="s">
        <v>24</v>
      </c>
      <c r="B64" s="136"/>
      <c r="C64" s="94"/>
      <c r="D64" s="99"/>
      <c r="E64" s="108"/>
      <c r="F64" s="96"/>
      <c r="G64" s="96"/>
      <c r="H64" s="68"/>
      <c r="I64" s="68"/>
      <c r="J64" s="68"/>
    </row>
    <row r="65" spans="1:9">
      <c r="A65" s="107"/>
      <c r="B65" s="136"/>
      <c r="C65" s="94"/>
      <c r="D65" s="115"/>
      <c r="E65" s="94"/>
      <c r="F65" s="96"/>
      <c r="G65" s="96"/>
      <c r="H65" s="68"/>
      <c r="I65" s="68"/>
    </row>
    <row r="66" spans="1:9">
      <c r="A66" s="93"/>
      <c r="B66" s="135"/>
      <c r="C66" s="118"/>
      <c r="D66" s="95"/>
      <c r="E66" s="118"/>
      <c r="F66" s="119"/>
      <c r="G66" s="119">
        <v>0</v>
      </c>
      <c r="H66" s="93"/>
      <c r="I66" s="131"/>
    </row>
    <row r="67" spans="1:9">
      <c r="A67" s="98"/>
      <c r="B67" s="133"/>
      <c r="C67" s="104"/>
      <c r="D67" s="95"/>
      <c r="E67" s="120"/>
      <c r="F67" s="119"/>
      <c r="G67" s="119">
        <v>0</v>
      </c>
      <c r="H67" s="93"/>
      <c r="I67" s="131"/>
    </row>
    <row r="68" spans="1:9">
      <c r="A68" s="97" t="s">
        <v>10</v>
      </c>
      <c r="B68" s="108">
        <v>0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30"/>
    </row>
    <row r="69" spans="1:9" ht="15.75" thickBot="1">
      <c r="A69" s="97"/>
      <c r="B69" s="108"/>
      <c r="C69" s="109"/>
      <c r="D69" s="109"/>
      <c r="E69" s="109"/>
      <c r="F69" s="109"/>
      <c r="G69" s="109"/>
      <c r="H69" s="109"/>
      <c r="I69" s="130"/>
    </row>
    <row r="70" spans="1:9" ht="16.5" thickBot="1">
      <c r="A70" s="84" t="s">
        <v>25</v>
      </c>
      <c r="B70" s="138">
        <v>169000</v>
      </c>
      <c r="C70" s="104">
        <v>50000</v>
      </c>
      <c r="D70" s="104">
        <v>65000</v>
      </c>
      <c r="E70" s="104">
        <v>32000</v>
      </c>
      <c r="F70" s="104">
        <v>22000</v>
      </c>
      <c r="G70" s="104">
        <v>169000</v>
      </c>
      <c r="H70" s="96"/>
      <c r="I70" s="68"/>
    </row>
    <row r="71" spans="1:9">
      <c r="A71" s="97"/>
      <c r="B71" s="108"/>
      <c r="C71" s="109"/>
      <c r="D71" s="109"/>
      <c r="E71" s="109"/>
      <c r="F71" s="109"/>
      <c r="G71" s="109"/>
      <c r="H71" s="109"/>
      <c r="I71" s="130"/>
    </row>
    <row r="72" spans="1:9" ht="18">
      <c r="A72" s="121" t="s">
        <v>26</v>
      </c>
      <c r="B72" s="139">
        <v>169000</v>
      </c>
      <c r="C72" s="122">
        <v>50000</v>
      </c>
      <c r="D72" s="122">
        <v>65000</v>
      </c>
      <c r="E72" s="122">
        <v>32000</v>
      </c>
      <c r="F72" s="122">
        <v>22000</v>
      </c>
      <c r="G72" s="123">
        <v>169000</v>
      </c>
      <c r="H72" s="68"/>
      <c r="I72" s="68"/>
    </row>
    <row r="76" spans="1:9">
      <c r="A76" s="97"/>
      <c r="B76" s="97"/>
      <c r="C76" s="91"/>
      <c r="D76" s="91"/>
      <c r="E76" s="68"/>
      <c r="F76" s="68"/>
      <c r="G76" s="68"/>
      <c r="H76" s="68"/>
      <c r="I76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7"/>
  <sheetViews>
    <sheetView topLeftCell="A52" workbookViewId="0">
      <selection activeCell="B15" sqref="B15"/>
    </sheetView>
  </sheetViews>
  <sheetFormatPr defaultRowHeight="15"/>
  <cols>
    <col min="1" max="1" width="51" bestFit="1" customWidth="1"/>
    <col min="2" max="2" width="20.140625" customWidth="1"/>
    <col min="3" max="6" width="14" bestFit="1" customWidth="1"/>
    <col min="7" max="7" width="16.28515625" bestFit="1" customWidth="1"/>
    <col min="8" max="8" width="10.7109375" bestFit="1" customWidth="1"/>
  </cols>
  <sheetData>
    <row r="1" spans="1:9">
      <c r="A1" s="142" t="s">
        <v>0</v>
      </c>
      <c r="B1" s="142"/>
      <c r="C1" s="141"/>
      <c r="D1" s="141"/>
      <c r="E1" s="141"/>
      <c r="F1" s="141"/>
      <c r="G1" s="141"/>
      <c r="H1" s="141"/>
      <c r="I1" s="141"/>
    </row>
    <row r="2" spans="1:9">
      <c r="A2" s="142"/>
      <c r="B2" s="142"/>
      <c r="C2" s="141"/>
      <c r="D2" s="141"/>
      <c r="E2" s="141"/>
      <c r="F2" s="141"/>
      <c r="G2" s="141"/>
      <c r="H2" s="141"/>
      <c r="I2" s="141"/>
    </row>
    <row r="3" spans="1:9" ht="19.5" thickBot="1">
      <c r="A3" s="145" t="s">
        <v>29</v>
      </c>
      <c r="B3" s="145"/>
      <c r="C3" s="146"/>
      <c r="D3" s="146"/>
      <c r="E3" s="147"/>
      <c r="F3" s="148"/>
      <c r="G3" s="148"/>
      <c r="H3" s="148"/>
      <c r="I3" s="199"/>
    </row>
    <row r="4" spans="1:9" ht="27" thickBot="1">
      <c r="A4" s="149"/>
      <c r="B4" s="196" t="s">
        <v>2</v>
      </c>
      <c r="C4" s="150" t="s">
        <v>3</v>
      </c>
      <c r="D4" s="151" t="s">
        <v>4</v>
      </c>
      <c r="E4" s="152" t="s">
        <v>5</v>
      </c>
      <c r="F4" s="153" t="s">
        <v>6</v>
      </c>
      <c r="G4" s="153" t="s">
        <v>7</v>
      </c>
      <c r="H4" s="149"/>
      <c r="I4" s="200"/>
    </row>
    <row r="5" spans="1:9" ht="15.75" thickBot="1">
      <c r="A5" s="149"/>
      <c r="B5" s="154"/>
      <c r="C5" s="155"/>
      <c r="D5" s="155"/>
      <c r="E5" s="156"/>
      <c r="F5" s="156"/>
      <c r="G5" s="156"/>
      <c r="H5" s="149"/>
      <c r="I5" s="200"/>
    </row>
    <row r="6" spans="1:9" ht="16.5" thickBot="1">
      <c r="A6" s="157" t="s">
        <v>8</v>
      </c>
      <c r="B6" s="158"/>
      <c r="C6" s="159"/>
      <c r="D6" s="159"/>
      <c r="E6" s="160"/>
      <c r="F6" s="149"/>
      <c r="G6" s="149"/>
      <c r="H6" s="149"/>
      <c r="I6" s="200"/>
    </row>
    <row r="7" spans="1:9" ht="16.5" thickBot="1">
      <c r="A7" s="161"/>
      <c r="B7" s="149"/>
      <c r="C7" s="149"/>
      <c r="D7" s="149"/>
      <c r="E7" s="149"/>
      <c r="F7" s="149"/>
      <c r="G7" s="149"/>
      <c r="H7" s="149"/>
      <c r="I7" s="200"/>
    </row>
    <row r="8" spans="1:9" ht="15.75" thickBot="1">
      <c r="A8" s="162" t="s">
        <v>9</v>
      </c>
      <c r="B8" s="206"/>
      <c r="C8" s="163"/>
      <c r="D8" s="163"/>
      <c r="E8" s="143"/>
      <c r="F8" s="164"/>
      <c r="G8" s="164"/>
      <c r="H8" s="164"/>
      <c r="I8" s="201"/>
    </row>
    <row r="9" spans="1:9">
      <c r="A9" s="141"/>
      <c r="B9" s="207"/>
      <c r="C9" s="166">
        <v>427876.60249999998</v>
      </c>
      <c r="D9" s="167">
        <v>427877</v>
      </c>
      <c r="E9" s="166">
        <v>427876.5</v>
      </c>
      <c r="F9" s="168">
        <v>427876</v>
      </c>
      <c r="G9" s="168">
        <v>1711506.1025</v>
      </c>
      <c r="H9" s="141"/>
      <c r="I9" s="141"/>
    </row>
    <row r="10" spans="1:9">
      <c r="A10" s="141"/>
      <c r="B10" s="207"/>
      <c r="C10" s="166"/>
      <c r="D10" s="167"/>
      <c r="E10" s="166"/>
      <c r="F10" s="168"/>
      <c r="G10" s="168">
        <v>0</v>
      </c>
      <c r="H10" s="141"/>
      <c r="I10" s="141"/>
    </row>
    <row r="11" spans="1:9">
      <c r="A11" s="169"/>
      <c r="B11" s="205"/>
      <c r="C11" s="171"/>
      <c r="D11" s="172"/>
      <c r="E11" s="166"/>
      <c r="F11" s="168"/>
      <c r="G11" s="168">
        <v>0</v>
      </c>
      <c r="H11" s="141"/>
      <c r="I11" s="141"/>
    </row>
    <row r="12" spans="1:9">
      <c r="A12" s="169" t="s">
        <v>10</v>
      </c>
      <c r="B12" s="205">
        <v>1711506.41</v>
      </c>
      <c r="C12" s="168">
        <v>427876.60249999998</v>
      </c>
      <c r="D12" s="168">
        <v>427877</v>
      </c>
      <c r="E12" s="168">
        <v>427876.5</v>
      </c>
      <c r="F12" s="168">
        <v>427876</v>
      </c>
      <c r="G12" s="168">
        <v>1711506.1025</v>
      </c>
      <c r="H12" s="141"/>
      <c r="I12" s="141"/>
    </row>
    <row r="13" spans="1:9">
      <c r="A13" s="173" t="s">
        <v>11</v>
      </c>
      <c r="B13" s="206"/>
      <c r="C13" s="163"/>
      <c r="D13" s="174"/>
      <c r="E13" s="175"/>
      <c r="F13" s="141"/>
      <c r="G13" s="141"/>
      <c r="H13" s="141"/>
      <c r="I13" s="141"/>
    </row>
    <row r="14" spans="1:9">
      <c r="A14" s="141"/>
      <c r="B14" s="207"/>
      <c r="C14" s="166">
        <v>30244.404999999999</v>
      </c>
      <c r="D14" s="167">
        <v>30245</v>
      </c>
      <c r="E14" s="166">
        <v>30244</v>
      </c>
      <c r="F14" s="168">
        <v>30244</v>
      </c>
      <c r="G14" s="168">
        <v>120977.405</v>
      </c>
      <c r="H14" s="141"/>
      <c r="I14" s="141"/>
    </row>
    <row r="15" spans="1:9">
      <c r="A15" s="169"/>
      <c r="B15" s="205"/>
      <c r="C15" s="171"/>
      <c r="D15" s="167"/>
      <c r="E15" s="166"/>
      <c r="F15" s="168"/>
      <c r="G15" s="168">
        <v>0</v>
      </c>
      <c r="H15" s="141"/>
      <c r="I15" s="141"/>
    </row>
    <row r="16" spans="1:9">
      <c r="A16" s="141"/>
      <c r="B16" s="207"/>
      <c r="C16" s="166"/>
      <c r="D16" s="167"/>
      <c r="E16" s="166"/>
      <c r="F16" s="168"/>
      <c r="G16" s="168">
        <v>0</v>
      </c>
      <c r="H16" s="141"/>
      <c r="I16" s="141"/>
    </row>
    <row r="17" spans="1:9">
      <c r="A17" s="143" t="s">
        <v>10</v>
      </c>
      <c r="B17" s="205">
        <v>120977.62</v>
      </c>
      <c r="C17" s="168">
        <v>30244.404999999999</v>
      </c>
      <c r="D17" s="168">
        <v>30245</v>
      </c>
      <c r="E17" s="168">
        <v>30244</v>
      </c>
      <c r="F17" s="168">
        <v>30244</v>
      </c>
      <c r="G17" s="168">
        <v>120977.405</v>
      </c>
      <c r="H17" s="141"/>
      <c r="I17" s="141"/>
    </row>
    <row r="18" spans="1:9">
      <c r="A18" s="173" t="s">
        <v>12</v>
      </c>
      <c r="B18" s="206"/>
      <c r="C18" s="166"/>
      <c r="D18" s="167"/>
      <c r="E18" s="166"/>
      <c r="F18" s="168"/>
      <c r="G18" s="168"/>
      <c r="H18" s="141"/>
      <c r="I18" s="141"/>
    </row>
    <row r="19" spans="1:9">
      <c r="A19" s="141"/>
      <c r="B19" s="207"/>
      <c r="C19" s="166"/>
      <c r="D19" s="167"/>
      <c r="E19" s="166"/>
      <c r="F19" s="168"/>
      <c r="G19" s="168">
        <v>0</v>
      </c>
      <c r="H19" s="141"/>
      <c r="I19" s="141"/>
    </row>
    <row r="20" spans="1:9">
      <c r="A20" s="169"/>
      <c r="B20" s="205"/>
      <c r="C20" s="171"/>
      <c r="D20" s="167"/>
      <c r="E20" s="166"/>
      <c r="F20" s="168"/>
      <c r="G20" s="168">
        <v>0</v>
      </c>
      <c r="H20" s="141"/>
      <c r="I20" s="141"/>
    </row>
    <row r="21" spans="1:9">
      <c r="A21" s="141"/>
      <c r="B21" s="207"/>
      <c r="C21" s="166"/>
      <c r="D21" s="167"/>
      <c r="E21" s="166"/>
      <c r="F21" s="168"/>
      <c r="G21" s="168">
        <v>0</v>
      </c>
      <c r="H21" s="141"/>
      <c r="I21" s="141"/>
    </row>
    <row r="22" spans="1:9">
      <c r="A22" s="169"/>
      <c r="B22" s="205"/>
      <c r="C22" s="176"/>
      <c r="D22" s="167"/>
      <c r="E22" s="177"/>
      <c r="F22" s="168"/>
      <c r="G22" s="168">
        <v>0</v>
      </c>
      <c r="H22" s="141"/>
      <c r="I22" s="141"/>
    </row>
    <row r="23" spans="1:9" ht="15.75" thickBot="1">
      <c r="A23" s="169" t="s">
        <v>10</v>
      </c>
      <c r="B23" s="205">
        <v>0</v>
      </c>
      <c r="C23" s="168">
        <v>0</v>
      </c>
      <c r="D23" s="168">
        <v>0</v>
      </c>
      <c r="E23" s="168">
        <v>0</v>
      </c>
      <c r="F23" s="168">
        <v>0</v>
      </c>
      <c r="G23" s="168">
        <v>0</v>
      </c>
      <c r="H23" s="141"/>
      <c r="I23" s="141"/>
    </row>
    <row r="24" spans="1:9" ht="15.75" thickBot="1">
      <c r="A24" s="178" t="s">
        <v>13</v>
      </c>
      <c r="B24" s="208"/>
      <c r="C24" s="177"/>
      <c r="D24" s="166"/>
      <c r="E24" s="180"/>
      <c r="F24" s="181"/>
      <c r="G24" s="181"/>
      <c r="H24" s="142"/>
      <c r="I24" s="202"/>
    </row>
    <row r="25" spans="1:9">
      <c r="A25" s="144"/>
      <c r="B25" s="207"/>
      <c r="C25" s="168">
        <v>137436.31</v>
      </c>
      <c r="D25" s="166">
        <v>137437</v>
      </c>
      <c r="E25" s="177">
        <v>137436</v>
      </c>
      <c r="F25" s="168">
        <v>137436</v>
      </c>
      <c r="G25" s="168"/>
      <c r="H25" s="142"/>
      <c r="I25" s="202"/>
    </row>
    <row r="26" spans="1:9">
      <c r="A26" s="169" t="s">
        <v>10</v>
      </c>
      <c r="B26" s="205">
        <v>549745.24</v>
      </c>
      <c r="C26" s="168">
        <v>137436.31</v>
      </c>
      <c r="D26" s="168">
        <v>137437</v>
      </c>
      <c r="E26" s="168">
        <v>137436</v>
      </c>
      <c r="F26" s="168">
        <v>137436</v>
      </c>
      <c r="G26" s="168">
        <v>549745.31000000006</v>
      </c>
      <c r="H26" s="142"/>
      <c r="I26" s="198"/>
    </row>
    <row r="27" spans="1:9">
      <c r="A27" s="173" t="s">
        <v>14</v>
      </c>
      <c r="B27" s="206"/>
      <c r="C27" s="182"/>
      <c r="D27" s="166"/>
      <c r="E27" s="180"/>
      <c r="F27" s="181"/>
      <c r="G27" s="181"/>
      <c r="H27" s="142"/>
      <c r="I27" s="202"/>
    </row>
    <row r="28" spans="1:9">
      <c r="A28" s="141"/>
      <c r="B28" s="207"/>
      <c r="C28" s="168"/>
      <c r="D28" s="168"/>
      <c r="E28" s="177"/>
      <c r="F28" s="168"/>
      <c r="G28" s="168"/>
      <c r="H28" s="141"/>
      <c r="I28" s="141"/>
    </row>
    <row r="29" spans="1:9">
      <c r="A29" s="169" t="s">
        <v>10</v>
      </c>
      <c r="B29" s="205">
        <v>0</v>
      </c>
      <c r="C29" s="168">
        <v>0</v>
      </c>
      <c r="D29" s="168">
        <v>0</v>
      </c>
      <c r="E29" s="168">
        <v>0</v>
      </c>
      <c r="F29" s="168">
        <v>0</v>
      </c>
      <c r="G29" s="168">
        <v>0</v>
      </c>
      <c r="H29" s="141"/>
      <c r="I29" s="141"/>
    </row>
    <row r="30" spans="1:9" ht="15.75" thickBot="1">
      <c r="A30" s="169"/>
      <c r="B30" s="205"/>
      <c r="C30" s="168"/>
      <c r="D30" s="168"/>
      <c r="E30" s="168"/>
      <c r="F30" s="168"/>
      <c r="G30" s="168"/>
      <c r="H30" s="141"/>
      <c r="I30" s="141"/>
    </row>
    <row r="31" spans="1:9" ht="16.5" thickBot="1">
      <c r="A31" s="157" t="s">
        <v>15</v>
      </c>
      <c r="B31" s="209">
        <v>2382229.2699999996</v>
      </c>
      <c r="C31" s="183">
        <v>595557.3175</v>
      </c>
      <c r="D31" s="183">
        <v>595559</v>
      </c>
      <c r="E31" s="183">
        <v>595556.5</v>
      </c>
      <c r="F31" s="183">
        <v>595556</v>
      </c>
      <c r="G31" s="183">
        <v>2382228.8174999999</v>
      </c>
      <c r="H31" s="168">
        <v>2382228.8174999999</v>
      </c>
      <c r="I31" s="202"/>
    </row>
    <row r="32" spans="1:9" ht="15.75" thickBot="1">
      <c r="A32" s="169"/>
      <c r="B32" s="205"/>
      <c r="C32" s="168"/>
      <c r="D32" s="168"/>
      <c r="E32" s="168"/>
      <c r="F32" s="168"/>
      <c r="G32" s="168"/>
      <c r="H32" s="141"/>
      <c r="I32" s="141"/>
    </row>
    <row r="33" spans="1:10" ht="16.5" thickBot="1">
      <c r="A33" s="157" t="s">
        <v>16</v>
      </c>
      <c r="B33" s="197"/>
      <c r="C33" s="144"/>
      <c r="D33" s="144"/>
      <c r="E33" s="144"/>
      <c r="F33" s="141"/>
      <c r="G33" s="141"/>
      <c r="H33" s="141"/>
      <c r="I33" s="141"/>
      <c r="J33" s="141"/>
    </row>
    <row r="34" spans="1:10" ht="16.5" thickBot="1">
      <c r="A34" s="184"/>
      <c r="B34" s="197"/>
      <c r="C34" s="182"/>
      <c r="D34" s="166"/>
      <c r="E34" s="177"/>
      <c r="F34" s="168"/>
      <c r="G34" s="168"/>
      <c r="H34" s="141"/>
      <c r="I34" s="141"/>
      <c r="J34" s="141"/>
    </row>
    <row r="35" spans="1:10" ht="15.75" thickBot="1">
      <c r="A35" s="178" t="s">
        <v>17</v>
      </c>
      <c r="B35" s="208"/>
      <c r="C35" s="166"/>
      <c r="D35" s="166"/>
      <c r="E35" s="177"/>
      <c r="F35" s="168"/>
      <c r="G35" s="168"/>
      <c r="H35" s="141"/>
      <c r="I35" s="141"/>
      <c r="J35" s="141"/>
    </row>
    <row r="36" spans="1:10">
      <c r="A36" s="179"/>
      <c r="B36" s="208"/>
      <c r="C36" s="166"/>
      <c r="D36" s="177"/>
      <c r="E36" s="185"/>
      <c r="F36" s="168"/>
      <c r="G36" s="168"/>
      <c r="H36" s="141"/>
      <c r="I36" s="141"/>
      <c r="J36" s="141"/>
    </row>
    <row r="37" spans="1:10">
      <c r="A37" s="141"/>
      <c r="B37" s="181"/>
      <c r="C37" s="166">
        <v>15000</v>
      </c>
      <c r="D37" s="166">
        <v>15000</v>
      </c>
      <c r="E37" s="177">
        <v>7500</v>
      </c>
      <c r="F37" s="168">
        <v>3300</v>
      </c>
      <c r="G37" s="168">
        <v>40800</v>
      </c>
      <c r="H37" s="141"/>
      <c r="I37" s="141"/>
      <c r="J37" s="141"/>
    </row>
    <row r="38" spans="1:10">
      <c r="A38" s="169"/>
      <c r="B38" s="180"/>
      <c r="C38" s="186"/>
      <c r="D38" s="166"/>
      <c r="E38" s="177"/>
      <c r="F38" s="168"/>
      <c r="G38" s="168">
        <v>0</v>
      </c>
      <c r="H38" s="141"/>
      <c r="I38" s="141"/>
      <c r="J38" s="141"/>
    </row>
    <row r="39" spans="1:10" ht="15.75" thickBot="1">
      <c r="A39" s="169" t="s">
        <v>10</v>
      </c>
      <c r="B39" s="180">
        <v>40800</v>
      </c>
      <c r="C39" s="168">
        <v>15000</v>
      </c>
      <c r="D39" s="168">
        <v>15000</v>
      </c>
      <c r="E39" s="168">
        <v>7500</v>
      </c>
      <c r="F39" s="168">
        <v>3300</v>
      </c>
      <c r="G39" s="168">
        <v>40800</v>
      </c>
      <c r="H39" s="168">
        <v>40800</v>
      </c>
      <c r="I39" s="141"/>
      <c r="J39" s="168"/>
    </row>
    <row r="40" spans="1:10" ht="15.75" thickBot="1">
      <c r="A40" s="178" t="s">
        <v>18</v>
      </c>
      <c r="B40" s="208"/>
      <c r="C40" s="177"/>
      <c r="D40" s="177"/>
      <c r="E40" s="177"/>
      <c r="F40" s="168"/>
      <c r="G40" s="168"/>
      <c r="H40" s="141"/>
      <c r="I40" s="141"/>
      <c r="J40" s="141"/>
    </row>
    <row r="41" spans="1:10">
      <c r="A41" s="179"/>
      <c r="B41" s="208"/>
      <c r="C41" s="177"/>
      <c r="D41" s="177"/>
      <c r="E41" s="177"/>
      <c r="F41" s="168"/>
      <c r="G41" s="168">
        <v>0</v>
      </c>
      <c r="H41" s="141"/>
      <c r="I41" s="141"/>
      <c r="J41" s="141"/>
    </row>
    <row r="42" spans="1:10">
      <c r="A42" s="169"/>
      <c r="B42" s="180"/>
      <c r="C42" s="177"/>
      <c r="D42" s="177"/>
      <c r="E42" s="177"/>
      <c r="F42" s="168"/>
      <c r="G42" s="168">
        <v>0</v>
      </c>
      <c r="H42" s="141"/>
      <c r="I42" s="141"/>
      <c r="J42" s="141"/>
    </row>
    <row r="43" spans="1:10">
      <c r="A43" s="169"/>
      <c r="B43" s="180"/>
      <c r="C43" s="180"/>
      <c r="D43" s="177"/>
      <c r="E43" s="177"/>
      <c r="F43" s="168"/>
      <c r="G43" s="168">
        <v>0</v>
      </c>
      <c r="H43" s="141"/>
      <c r="I43" s="141"/>
      <c r="J43" s="141"/>
    </row>
    <row r="44" spans="1:10" ht="15.75" thickBot="1">
      <c r="A44" s="169" t="s">
        <v>10</v>
      </c>
      <c r="B44" s="18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  <c r="H44" s="168">
        <v>0</v>
      </c>
      <c r="I44" s="141"/>
      <c r="J44" s="141"/>
    </row>
    <row r="45" spans="1:10" ht="15.75" thickBot="1">
      <c r="A45" s="178" t="s">
        <v>19</v>
      </c>
      <c r="B45" s="208"/>
      <c r="C45" s="177"/>
      <c r="D45" s="177"/>
      <c r="E45" s="177"/>
      <c r="F45" s="168"/>
      <c r="G45" s="168"/>
      <c r="H45" s="141"/>
      <c r="I45" s="141"/>
      <c r="J45" s="141"/>
    </row>
    <row r="46" spans="1:10">
      <c r="A46" s="179"/>
      <c r="B46" s="208"/>
      <c r="C46" s="177"/>
      <c r="D46" s="177"/>
      <c r="E46" s="177"/>
      <c r="F46" s="168"/>
      <c r="G46" s="168">
        <v>0</v>
      </c>
      <c r="H46" s="141"/>
      <c r="I46" s="141"/>
      <c r="J46" s="141"/>
    </row>
    <row r="47" spans="1:10">
      <c r="A47" s="169"/>
      <c r="B47" s="180"/>
      <c r="C47" s="177"/>
      <c r="D47" s="177"/>
      <c r="E47" s="177"/>
      <c r="F47" s="168"/>
      <c r="G47" s="168">
        <v>0</v>
      </c>
      <c r="H47" s="141"/>
      <c r="I47" s="141"/>
      <c r="J47" s="141"/>
    </row>
    <row r="48" spans="1:10">
      <c r="A48" s="169"/>
      <c r="B48" s="180"/>
      <c r="C48" s="180"/>
      <c r="D48" s="177"/>
      <c r="E48" s="177"/>
      <c r="F48" s="168"/>
      <c r="G48" s="168">
        <v>0</v>
      </c>
      <c r="H48" s="141"/>
      <c r="I48" s="141"/>
      <c r="J48" s="141"/>
    </row>
    <row r="49" spans="1:10" ht="15.75" thickBot="1">
      <c r="A49" s="169" t="s">
        <v>10</v>
      </c>
      <c r="B49" s="180">
        <v>0</v>
      </c>
      <c r="C49" s="168">
        <v>0</v>
      </c>
      <c r="D49" s="168">
        <v>0</v>
      </c>
      <c r="E49" s="168">
        <v>0</v>
      </c>
      <c r="F49" s="168">
        <v>0</v>
      </c>
      <c r="G49" s="168">
        <v>0</v>
      </c>
      <c r="H49" s="141"/>
      <c r="I49" s="141"/>
      <c r="J49" s="141"/>
    </row>
    <row r="50" spans="1:10" ht="15.75" thickBot="1">
      <c r="A50" s="178" t="s">
        <v>20</v>
      </c>
      <c r="B50" s="208"/>
      <c r="C50" s="177"/>
      <c r="D50" s="177"/>
      <c r="E50" s="177"/>
      <c r="F50" s="168"/>
      <c r="G50" s="168"/>
      <c r="H50" s="141"/>
      <c r="I50" s="141"/>
      <c r="J50" s="141"/>
    </row>
    <row r="51" spans="1:10">
      <c r="A51" s="179"/>
      <c r="B51" s="208"/>
      <c r="C51" s="185"/>
      <c r="D51" s="177"/>
      <c r="E51" s="177"/>
      <c r="F51" s="168"/>
      <c r="G51" s="168"/>
      <c r="H51" s="141"/>
      <c r="I51" s="141"/>
      <c r="J51" s="141"/>
    </row>
    <row r="52" spans="1:10">
      <c r="A52" s="179"/>
      <c r="B52" s="208"/>
      <c r="C52" s="185">
        <v>25000</v>
      </c>
      <c r="D52" s="177">
        <v>15000</v>
      </c>
      <c r="E52" s="177">
        <v>3500</v>
      </c>
      <c r="F52" s="168">
        <v>3055.41</v>
      </c>
      <c r="G52" s="168">
        <v>46555.41</v>
      </c>
      <c r="H52" s="141"/>
      <c r="I52" s="141"/>
      <c r="J52" s="141"/>
    </row>
    <row r="53" spans="1:10">
      <c r="A53" s="141"/>
      <c r="B53" s="181"/>
      <c r="C53" s="177"/>
      <c r="D53" s="177"/>
      <c r="E53" s="177"/>
      <c r="F53" s="168"/>
      <c r="G53" s="168">
        <v>0</v>
      </c>
      <c r="H53" s="141"/>
      <c r="I53" s="141"/>
      <c r="J53" s="141"/>
    </row>
    <row r="54" spans="1:10" ht="15.75" thickBot="1">
      <c r="A54" s="169" t="s">
        <v>10</v>
      </c>
      <c r="B54" s="180">
        <v>46555.41</v>
      </c>
      <c r="C54" s="168">
        <v>25000</v>
      </c>
      <c r="D54" s="168">
        <v>15000</v>
      </c>
      <c r="E54" s="168">
        <v>3500</v>
      </c>
      <c r="F54" s="168">
        <v>3055.41</v>
      </c>
      <c r="G54" s="168">
        <v>46555.41</v>
      </c>
      <c r="H54" s="168">
        <v>46555.41</v>
      </c>
      <c r="I54" s="141"/>
      <c r="J54" s="204"/>
    </row>
    <row r="55" spans="1:10" ht="15.75" thickBot="1">
      <c r="A55" s="178" t="s">
        <v>21</v>
      </c>
      <c r="B55" s="208"/>
      <c r="C55" s="177"/>
      <c r="D55" s="177"/>
      <c r="E55" s="177"/>
      <c r="F55" s="168"/>
      <c r="G55" s="168"/>
      <c r="H55" s="141"/>
      <c r="I55" s="141"/>
      <c r="J55" s="141"/>
    </row>
    <row r="56" spans="1:10">
      <c r="A56" s="179"/>
      <c r="B56" s="208"/>
      <c r="C56" s="185"/>
      <c r="D56" s="187"/>
      <c r="E56" s="177"/>
      <c r="F56" s="168"/>
      <c r="G56" s="168"/>
      <c r="H56" s="141"/>
      <c r="I56" s="141"/>
      <c r="J56" s="141"/>
    </row>
    <row r="57" spans="1:10">
      <c r="A57" s="179"/>
      <c r="B57" s="208"/>
      <c r="C57" s="185">
        <v>7500</v>
      </c>
      <c r="D57" s="187">
        <v>6000</v>
      </c>
      <c r="E57" s="177">
        <v>5000</v>
      </c>
      <c r="F57" s="168">
        <v>1900</v>
      </c>
      <c r="G57" s="168">
        <v>20400</v>
      </c>
      <c r="H57" s="141"/>
      <c r="I57" s="141"/>
      <c r="J57" s="141"/>
    </row>
    <row r="58" spans="1:10">
      <c r="A58" s="169" t="s">
        <v>22</v>
      </c>
      <c r="B58" s="180"/>
      <c r="C58" s="186"/>
      <c r="D58" s="187"/>
      <c r="E58" s="177"/>
      <c r="F58" s="168"/>
      <c r="G58" s="168">
        <v>0</v>
      </c>
      <c r="H58" s="141"/>
      <c r="I58" s="141"/>
      <c r="J58" s="141"/>
    </row>
    <row r="59" spans="1:10">
      <c r="A59" s="169" t="s">
        <v>10</v>
      </c>
      <c r="B59" s="180">
        <v>20400</v>
      </c>
      <c r="C59" s="181">
        <v>7500</v>
      </c>
      <c r="D59" s="181">
        <v>6000</v>
      </c>
      <c r="E59" s="181">
        <v>5000</v>
      </c>
      <c r="F59" s="181">
        <v>1900</v>
      </c>
      <c r="G59" s="181">
        <v>20400</v>
      </c>
      <c r="H59" s="168">
        <v>20400</v>
      </c>
      <c r="I59" s="141"/>
      <c r="J59" s="168"/>
    </row>
    <row r="60" spans="1:10">
      <c r="A60" s="173" t="s">
        <v>23</v>
      </c>
      <c r="B60" s="206"/>
      <c r="C60" s="186"/>
      <c r="D60" s="187"/>
      <c r="E60" s="177"/>
      <c r="F60" s="168"/>
      <c r="G60" s="168"/>
      <c r="H60" s="141"/>
      <c r="I60" s="141"/>
      <c r="J60" s="141"/>
    </row>
    <row r="61" spans="1:10">
      <c r="A61" s="179"/>
      <c r="B61" s="208"/>
      <c r="C61" s="185"/>
      <c r="D61" s="177"/>
      <c r="E61" s="177"/>
      <c r="F61" s="168"/>
      <c r="G61" s="168"/>
      <c r="H61" s="141"/>
      <c r="I61" s="141"/>
      <c r="J61" s="141"/>
    </row>
    <row r="62" spans="1:10">
      <c r="A62" s="169"/>
      <c r="B62" s="180"/>
      <c r="C62" s="185"/>
      <c r="D62" s="177"/>
      <c r="E62" s="177"/>
      <c r="F62" s="168"/>
      <c r="G62" s="168">
        <v>0</v>
      </c>
      <c r="H62" s="141"/>
      <c r="I62" s="141"/>
      <c r="J62" s="141"/>
    </row>
    <row r="63" spans="1:10">
      <c r="A63" s="169"/>
      <c r="B63" s="180"/>
      <c r="C63" s="188"/>
      <c r="D63" s="177"/>
      <c r="E63" s="177"/>
      <c r="F63" s="168"/>
      <c r="G63" s="168">
        <v>0</v>
      </c>
      <c r="H63" s="141"/>
      <c r="I63" s="141"/>
      <c r="J63" s="141"/>
    </row>
    <row r="64" spans="1:10">
      <c r="A64" s="169" t="s">
        <v>10</v>
      </c>
      <c r="B64" s="180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68">
        <v>0</v>
      </c>
      <c r="I64" s="141"/>
      <c r="J64" s="141"/>
    </row>
    <row r="65" spans="1:10">
      <c r="A65" s="189" t="s">
        <v>24</v>
      </c>
      <c r="B65" s="208"/>
      <c r="C65" s="166"/>
      <c r="D65" s="171"/>
      <c r="E65" s="180"/>
      <c r="F65" s="168"/>
      <c r="G65" s="168"/>
      <c r="H65" s="141"/>
      <c r="I65" s="141"/>
      <c r="J65" s="141"/>
    </row>
    <row r="66" spans="1:10">
      <c r="A66" s="179"/>
      <c r="B66" s="208"/>
      <c r="C66" s="166"/>
      <c r="D66" s="187"/>
      <c r="E66" s="166"/>
      <c r="F66" s="168"/>
      <c r="G66" s="168"/>
      <c r="H66" s="141"/>
      <c r="I66" s="141"/>
      <c r="J66" s="141"/>
    </row>
    <row r="67" spans="1:10">
      <c r="A67" s="165"/>
      <c r="B67" s="207"/>
      <c r="C67" s="190">
        <v>32000</v>
      </c>
      <c r="D67" s="167">
        <v>10000</v>
      </c>
      <c r="E67" s="190">
        <v>5200</v>
      </c>
      <c r="F67" s="191">
        <v>4973.3</v>
      </c>
      <c r="G67" s="191">
        <v>52173.3</v>
      </c>
      <c r="H67" s="165"/>
      <c r="I67" s="203"/>
      <c r="J67" s="165"/>
    </row>
    <row r="68" spans="1:10">
      <c r="A68" s="170"/>
      <c r="B68" s="205"/>
      <c r="C68" s="176"/>
      <c r="D68" s="167"/>
      <c r="E68" s="192"/>
      <c r="F68" s="191"/>
      <c r="G68" s="191">
        <v>0</v>
      </c>
      <c r="H68" s="165"/>
      <c r="I68" s="203"/>
      <c r="J68" s="165"/>
    </row>
    <row r="69" spans="1:10">
      <c r="A69" s="169" t="s">
        <v>10</v>
      </c>
      <c r="B69" s="180">
        <v>52173</v>
      </c>
      <c r="C69" s="181">
        <v>32000</v>
      </c>
      <c r="D69" s="181">
        <v>10000</v>
      </c>
      <c r="E69" s="181">
        <v>5200</v>
      </c>
      <c r="F69" s="181">
        <v>4973.3</v>
      </c>
      <c r="G69" s="181">
        <v>52173.3</v>
      </c>
      <c r="H69" s="181">
        <v>52173.3</v>
      </c>
      <c r="I69" s="198"/>
      <c r="J69" s="181"/>
    </row>
    <row r="70" spans="1:10" ht="15.75" thickBot="1">
      <c r="A70" s="169"/>
      <c r="B70" s="180"/>
      <c r="C70" s="181"/>
      <c r="D70" s="181"/>
      <c r="E70" s="181"/>
      <c r="F70" s="181"/>
      <c r="G70" s="181"/>
      <c r="H70" s="181"/>
      <c r="I70" s="202"/>
      <c r="J70" s="142"/>
    </row>
    <row r="71" spans="1:10" ht="16.5" thickBot="1">
      <c r="A71" s="157" t="s">
        <v>25</v>
      </c>
      <c r="B71" s="210">
        <v>159928.41</v>
      </c>
      <c r="C71" s="176">
        <v>79500</v>
      </c>
      <c r="D71" s="176">
        <v>46000</v>
      </c>
      <c r="E71" s="176">
        <v>21200</v>
      </c>
      <c r="F71" s="176">
        <v>13228.71</v>
      </c>
      <c r="G71" s="176">
        <v>159928.71000000002</v>
      </c>
      <c r="H71" s="168"/>
      <c r="I71" s="202"/>
      <c r="J71" s="141"/>
    </row>
    <row r="72" spans="1:10">
      <c r="A72" s="169"/>
      <c r="B72" s="180"/>
      <c r="C72" s="181"/>
      <c r="D72" s="181"/>
      <c r="E72" s="181"/>
      <c r="F72" s="181"/>
      <c r="G72" s="181"/>
      <c r="H72" s="181"/>
      <c r="I72" s="202"/>
      <c r="J72" s="142"/>
    </row>
    <row r="73" spans="1:10" ht="18">
      <c r="A73" s="193" t="s">
        <v>30</v>
      </c>
      <c r="B73" s="211">
        <v>2542157.6799999997</v>
      </c>
      <c r="C73" s="194">
        <v>675057.3175</v>
      </c>
      <c r="D73" s="194">
        <v>641559</v>
      </c>
      <c r="E73" s="194">
        <v>616756.5</v>
      </c>
      <c r="F73" s="194">
        <v>608784.71</v>
      </c>
      <c r="G73" s="195">
        <v>2542157.5274999999</v>
      </c>
      <c r="H73" s="141"/>
      <c r="I73" s="202"/>
      <c r="J73" s="141"/>
    </row>
    <row r="77" spans="1:10">
      <c r="A77" s="169"/>
      <c r="B77" s="169"/>
      <c r="C77" s="163"/>
      <c r="D77" s="163"/>
      <c r="E77" s="141"/>
      <c r="F77" s="141"/>
      <c r="G77" s="141"/>
      <c r="H77" s="141"/>
      <c r="I77" s="141"/>
      <c r="J77" s="1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"/>
  <sheetViews>
    <sheetView topLeftCell="A43" workbookViewId="0">
      <selection activeCell="C11" sqref="C11"/>
    </sheetView>
  </sheetViews>
  <sheetFormatPr defaultRowHeight="15"/>
  <cols>
    <col min="1" max="1" width="61.85546875" customWidth="1"/>
    <col min="2" max="2" width="21.140625" customWidth="1"/>
    <col min="3" max="6" width="14" bestFit="1" customWidth="1"/>
    <col min="7" max="7" width="16.28515625" bestFit="1" customWidth="1"/>
    <col min="8" max="8" width="10.7109375" bestFit="1" customWidth="1"/>
    <col min="9" max="9" width="12.28515625" bestFit="1" customWidth="1"/>
  </cols>
  <sheetData>
    <row r="1" spans="1:9">
      <c r="A1" s="142" t="s">
        <v>0</v>
      </c>
      <c r="B1" s="214"/>
      <c r="C1" s="213"/>
      <c r="D1" s="213"/>
      <c r="E1" s="213"/>
      <c r="F1" s="213"/>
      <c r="G1" s="213"/>
      <c r="H1" s="213"/>
      <c r="I1" s="213"/>
    </row>
    <row r="2" spans="1:9">
      <c r="A2" s="214"/>
      <c r="B2" s="214"/>
      <c r="C2" s="213"/>
      <c r="D2" s="213"/>
      <c r="E2" s="213"/>
      <c r="F2" s="213"/>
      <c r="G2" s="213"/>
      <c r="H2" s="213"/>
      <c r="I2" s="213"/>
    </row>
    <row r="3" spans="1:9" ht="19.5" thickBot="1">
      <c r="A3" s="217" t="s">
        <v>31</v>
      </c>
      <c r="B3" s="217"/>
      <c r="C3" s="218"/>
      <c r="D3" s="218"/>
      <c r="E3" s="219"/>
      <c r="F3" s="220"/>
      <c r="G3" s="220"/>
      <c r="H3" s="220"/>
      <c r="I3" s="274"/>
    </row>
    <row r="4" spans="1:9" ht="27" thickBot="1">
      <c r="A4" s="221"/>
      <c r="B4" s="272" t="s">
        <v>2</v>
      </c>
      <c r="C4" s="222" t="s">
        <v>3</v>
      </c>
      <c r="D4" s="223" t="s">
        <v>4</v>
      </c>
      <c r="E4" s="224" t="s">
        <v>5</v>
      </c>
      <c r="F4" s="225" t="s">
        <v>6</v>
      </c>
      <c r="G4" s="225" t="s">
        <v>7</v>
      </c>
      <c r="H4" s="221"/>
      <c r="I4" s="275"/>
    </row>
    <row r="5" spans="1:9" ht="15.75" thickBot="1">
      <c r="A5" s="221"/>
      <c r="B5" s="226"/>
      <c r="C5" s="227"/>
      <c r="D5" s="227"/>
      <c r="E5" s="228"/>
      <c r="F5" s="228"/>
      <c r="G5" s="228"/>
      <c r="H5" s="221"/>
      <c r="I5" s="275"/>
    </row>
    <row r="6" spans="1:9" ht="16.5" thickBot="1">
      <c r="A6" s="229" t="s">
        <v>8</v>
      </c>
      <c r="B6" s="230"/>
      <c r="C6" s="231"/>
      <c r="D6" s="231"/>
      <c r="E6" s="232"/>
      <c r="F6" s="221"/>
      <c r="G6" s="221"/>
      <c r="H6" s="221"/>
      <c r="I6" s="275"/>
    </row>
    <row r="7" spans="1:9" ht="16.5" thickBot="1">
      <c r="A7" s="233"/>
      <c r="B7" s="221"/>
      <c r="C7" s="221"/>
      <c r="D7" s="221"/>
      <c r="E7" s="221"/>
      <c r="F7" s="221"/>
      <c r="G7" s="221"/>
      <c r="H7" s="221"/>
      <c r="I7" s="275"/>
    </row>
    <row r="8" spans="1:9" ht="15.75" thickBot="1">
      <c r="A8" s="234" t="s">
        <v>9</v>
      </c>
      <c r="B8" s="235"/>
      <c r="C8" s="236"/>
      <c r="D8" s="236"/>
      <c r="E8" s="215"/>
      <c r="F8" s="237"/>
      <c r="G8" s="237"/>
      <c r="H8" s="237"/>
      <c r="I8" s="276"/>
    </row>
    <row r="9" spans="1:9">
      <c r="A9" s="213"/>
      <c r="B9" s="238"/>
      <c r="C9" s="239">
        <v>299692.92</v>
      </c>
      <c r="D9" s="240">
        <v>299693</v>
      </c>
      <c r="E9" s="239">
        <v>299693</v>
      </c>
      <c r="F9" s="241">
        <v>299693</v>
      </c>
      <c r="G9" s="241">
        <v>1198771.92</v>
      </c>
      <c r="H9" s="213"/>
      <c r="I9" s="213"/>
    </row>
    <row r="10" spans="1:9">
      <c r="A10" s="213"/>
      <c r="B10" s="238"/>
      <c r="C10" s="239"/>
      <c r="D10" s="240"/>
      <c r="E10" s="239"/>
      <c r="F10" s="241"/>
      <c r="G10" s="241">
        <v>0</v>
      </c>
      <c r="H10" s="213"/>
      <c r="I10" s="213"/>
    </row>
    <row r="11" spans="1:9">
      <c r="A11" s="242"/>
      <c r="B11" s="243"/>
      <c r="C11" s="244"/>
      <c r="D11" s="245"/>
      <c r="E11" s="239"/>
      <c r="F11" s="241"/>
      <c r="G11" s="241">
        <v>0</v>
      </c>
      <c r="H11" s="213"/>
      <c r="I11" s="213"/>
    </row>
    <row r="12" spans="1:9">
      <c r="A12" s="242" t="s">
        <v>10</v>
      </c>
      <c r="B12" s="243"/>
      <c r="C12" s="241">
        <v>299692.92</v>
      </c>
      <c r="D12" s="241">
        <v>299693</v>
      </c>
      <c r="E12" s="241">
        <v>299693</v>
      </c>
      <c r="F12" s="241">
        <v>299693</v>
      </c>
      <c r="G12" s="241">
        <v>1198771.92</v>
      </c>
      <c r="H12" s="213"/>
      <c r="I12" s="273">
        <v>1198771.68</v>
      </c>
    </row>
    <row r="13" spans="1:9">
      <c r="A13" s="246" t="s">
        <v>11</v>
      </c>
      <c r="B13" s="235"/>
      <c r="C13" s="236"/>
      <c r="D13" s="247"/>
      <c r="E13" s="248"/>
      <c r="F13" s="213"/>
      <c r="G13" s="213"/>
      <c r="H13" s="213"/>
      <c r="I13" s="213"/>
    </row>
    <row r="14" spans="1:9">
      <c r="A14" s="213"/>
      <c r="B14" s="238"/>
      <c r="C14" s="239"/>
      <c r="D14" s="240"/>
      <c r="E14" s="239"/>
      <c r="F14" s="241"/>
      <c r="G14" s="241">
        <v>0</v>
      </c>
      <c r="H14" s="213"/>
      <c r="I14" s="213"/>
    </row>
    <row r="15" spans="1:9">
      <c r="A15" s="242"/>
      <c r="B15" s="243"/>
      <c r="C15" s="244"/>
      <c r="D15" s="240"/>
      <c r="E15" s="239"/>
      <c r="F15" s="241"/>
      <c r="G15" s="241">
        <v>0</v>
      </c>
      <c r="H15" s="213"/>
      <c r="I15" s="213"/>
    </row>
    <row r="16" spans="1:9">
      <c r="A16" s="213"/>
      <c r="B16" s="238"/>
      <c r="C16" s="239"/>
      <c r="D16" s="240"/>
      <c r="E16" s="239"/>
      <c r="F16" s="241"/>
      <c r="G16" s="241">
        <v>0</v>
      </c>
      <c r="H16" s="213"/>
      <c r="I16" s="213"/>
    </row>
    <row r="17" spans="1:9">
      <c r="A17" s="215" t="s">
        <v>10</v>
      </c>
      <c r="B17" s="249"/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13"/>
      <c r="I17" s="213"/>
    </row>
    <row r="18" spans="1:9">
      <c r="A18" s="246" t="s">
        <v>12</v>
      </c>
      <c r="B18" s="235"/>
      <c r="C18" s="239"/>
      <c r="D18" s="240"/>
      <c r="E18" s="239"/>
      <c r="F18" s="241"/>
      <c r="G18" s="241"/>
      <c r="H18" s="213"/>
      <c r="I18" s="213"/>
    </row>
    <row r="19" spans="1:9">
      <c r="A19" s="242"/>
      <c r="B19" s="243"/>
      <c r="C19" s="244"/>
      <c r="D19" s="240"/>
      <c r="E19" s="239"/>
      <c r="F19" s="241"/>
      <c r="G19" s="241">
        <v>0</v>
      </c>
      <c r="H19" s="213"/>
      <c r="I19" s="213"/>
    </row>
    <row r="20" spans="1:9">
      <c r="A20" s="213"/>
      <c r="B20" s="238"/>
      <c r="C20" s="239"/>
      <c r="D20" s="240"/>
      <c r="E20" s="239"/>
      <c r="F20" s="241"/>
      <c r="G20" s="241">
        <v>0</v>
      </c>
      <c r="H20" s="213"/>
      <c r="I20" s="213"/>
    </row>
    <row r="21" spans="1:9">
      <c r="A21" s="242"/>
      <c r="B21" s="243"/>
      <c r="C21" s="250"/>
      <c r="D21" s="240"/>
      <c r="E21" s="251"/>
      <c r="F21" s="241"/>
      <c r="G21" s="241">
        <v>0</v>
      </c>
      <c r="H21" s="213"/>
      <c r="I21" s="213"/>
    </row>
    <row r="22" spans="1:9" ht="15.75" thickBot="1">
      <c r="A22" s="242" t="s">
        <v>10</v>
      </c>
      <c r="B22" s="243"/>
      <c r="C22" s="241">
        <v>0</v>
      </c>
      <c r="D22" s="241">
        <v>0</v>
      </c>
      <c r="E22" s="241">
        <v>0</v>
      </c>
      <c r="F22" s="241">
        <v>0</v>
      </c>
      <c r="G22" s="241">
        <v>0</v>
      </c>
      <c r="H22" s="213"/>
      <c r="I22" s="213"/>
    </row>
    <row r="23" spans="1:9" ht="15.75" thickBot="1">
      <c r="A23" s="252" t="s">
        <v>13</v>
      </c>
      <c r="B23" s="253"/>
      <c r="C23" s="251"/>
      <c r="D23" s="239"/>
      <c r="E23" s="254"/>
      <c r="F23" s="255"/>
      <c r="G23" s="255"/>
      <c r="H23" s="214"/>
      <c r="I23" s="277"/>
    </row>
    <row r="24" spans="1:9">
      <c r="A24" s="216"/>
      <c r="B24" s="238"/>
      <c r="C24" s="241">
        <v>89907.877500000002</v>
      </c>
      <c r="D24" s="239">
        <v>89907</v>
      </c>
      <c r="E24" s="251">
        <v>89908</v>
      </c>
      <c r="F24" s="241">
        <v>89908</v>
      </c>
      <c r="G24" s="241"/>
      <c r="H24" s="214"/>
      <c r="I24" s="277"/>
    </row>
    <row r="25" spans="1:9">
      <c r="A25" s="242" t="s">
        <v>10</v>
      </c>
      <c r="B25" s="243"/>
      <c r="C25" s="241">
        <v>89907.877500000002</v>
      </c>
      <c r="D25" s="241">
        <v>89907</v>
      </c>
      <c r="E25" s="241">
        <v>89908</v>
      </c>
      <c r="F25" s="241">
        <v>89908</v>
      </c>
      <c r="G25" s="241">
        <v>359630.8775</v>
      </c>
      <c r="H25" s="214"/>
      <c r="I25" s="273">
        <v>359631.51</v>
      </c>
    </row>
    <row r="26" spans="1:9">
      <c r="A26" s="246" t="s">
        <v>14</v>
      </c>
      <c r="B26" s="235"/>
      <c r="C26" s="256"/>
      <c r="D26" s="239"/>
      <c r="E26" s="254"/>
      <c r="F26" s="255"/>
      <c r="G26" s="255"/>
      <c r="H26" s="214"/>
      <c r="I26" s="277"/>
    </row>
    <row r="27" spans="1:9">
      <c r="A27" s="213"/>
      <c r="B27" s="238"/>
      <c r="C27" s="241"/>
      <c r="D27" s="241"/>
      <c r="E27" s="251"/>
      <c r="F27" s="241"/>
      <c r="G27" s="241"/>
      <c r="H27" s="213"/>
      <c r="I27" s="213"/>
    </row>
    <row r="28" spans="1:9">
      <c r="A28" s="242" t="s">
        <v>10</v>
      </c>
      <c r="B28" s="243"/>
      <c r="C28" s="241">
        <v>0</v>
      </c>
      <c r="D28" s="241">
        <v>0</v>
      </c>
      <c r="E28" s="241">
        <v>0</v>
      </c>
      <c r="F28" s="241">
        <v>0</v>
      </c>
      <c r="G28" s="241">
        <v>0</v>
      </c>
      <c r="H28" s="213"/>
      <c r="I28" s="213"/>
    </row>
    <row r="29" spans="1:9" ht="15.75" thickBot="1">
      <c r="A29" s="242"/>
      <c r="B29" s="243"/>
      <c r="C29" s="241"/>
      <c r="D29" s="241"/>
      <c r="E29" s="241"/>
      <c r="F29" s="241"/>
      <c r="G29" s="241"/>
      <c r="H29" s="213"/>
      <c r="I29" s="213"/>
    </row>
    <row r="30" spans="1:9" ht="16.5" thickBot="1">
      <c r="A30" s="229" t="s">
        <v>15</v>
      </c>
      <c r="B30" s="230"/>
      <c r="C30" s="257">
        <v>389600.79749999999</v>
      </c>
      <c r="D30" s="257">
        <v>389600</v>
      </c>
      <c r="E30" s="257">
        <v>389601</v>
      </c>
      <c r="F30" s="257">
        <v>389601</v>
      </c>
      <c r="G30" s="257">
        <v>1558402.7974999999</v>
      </c>
      <c r="H30" s="241">
        <v>1558402.7974999999</v>
      </c>
      <c r="I30" s="213"/>
    </row>
    <row r="31" spans="1:9" ht="15.75" thickBot="1">
      <c r="A31" s="242"/>
      <c r="B31" s="243"/>
      <c r="C31" s="241"/>
      <c r="D31" s="241"/>
      <c r="E31" s="241"/>
      <c r="F31" s="241"/>
      <c r="G31" s="241"/>
      <c r="H31" s="213"/>
      <c r="I31" s="213"/>
    </row>
    <row r="32" spans="1:9" ht="16.5" thickBot="1">
      <c r="A32" s="229" t="s">
        <v>16</v>
      </c>
      <c r="B32" s="230"/>
      <c r="C32" s="216"/>
      <c r="D32" s="216"/>
      <c r="E32" s="216"/>
      <c r="F32" s="213"/>
      <c r="G32" s="213"/>
      <c r="H32" s="213"/>
      <c r="I32" s="277">
        <v>1558403.19</v>
      </c>
    </row>
    <row r="33" spans="1:8" ht="16.5" thickBot="1">
      <c r="A33" s="258"/>
      <c r="B33" s="230"/>
      <c r="C33" s="256"/>
      <c r="D33" s="239"/>
      <c r="E33" s="251"/>
      <c r="F33" s="241"/>
      <c r="G33" s="241"/>
      <c r="H33" s="213"/>
    </row>
    <row r="34" spans="1:8" ht="15.75" thickBot="1">
      <c r="A34" s="252" t="s">
        <v>17</v>
      </c>
      <c r="B34" s="253"/>
      <c r="C34" s="239"/>
      <c r="D34" s="239"/>
      <c r="E34" s="251"/>
      <c r="F34" s="241"/>
      <c r="G34" s="241"/>
      <c r="H34" s="213"/>
    </row>
    <row r="35" spans="1:8">
      <c r="A35" s="242"/>
      <c r="B35" s="242"/>
      <c r="C35" s="256"/>
      <c r="D35" s="239"/>
      <c r="E35" s="251"/>
      <c r="F35" s="241"/>
      <c r="G35" s="241">
        <v>0</v>
      </c>
      <c r="H35" s="213"/>
    </row>
    <row r="36" spans="1:8">
      <c r="A36" s="242"/>
      <c r="B36" s="242"/>
      <c r="C36" s="260"/>
      <c r="D36" s="239"/>
      <c r="E36" s="251"/>
      <c r="F36" s="241"/>
      <c r="G36" s="241">
        <v>0</v>
      </c>
      <c r="H36" s="213"/>
    </row>
    <row r="37" spans="1:8" ht="15.75" thickBot="1">
      <c r="A37" s="242" t="s">
        <v>10</v>
      </c>
      <c r="B37" s="242"/>
      <c r="C37" s="241">
        <v>0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</row>
    <row r="38" spans="1:8" ht="15.75" thickBot="1">
      <c r="A38" s="252" t="s">
        <v>18</v>
      </c>
      <c r="B38" s="253"/>
      <c r="C38" s="251"/>
      <c r="D38" s="251"/>
      <c r="E38" s="251"/>
      <c r="F38" s="241"/>
      <c r="G38" s="241"/>
      <c r="H38" s="213"/>
    </row>
    <row r="39" spans="1:8">
      <c r="A39" s="253"/>
      <c r="B39" s="253"/>
      <c r="C39" s="251"/>
      <c r="D39" s="251"/>
      <c r="E39" s="251"/>
      <c r="F39" s="241"/>
      <c r="G39" s="241">
        <v>0</v>
      </c>
      <c r="H39" s="213"/>
    </row>
    <row r="40" spans="1:8">
      <c r="A40" s="242"/>
      <c r="B40" s="242"/>
      <c r="C40" s="251"/>
      <c r="D40" s="251"/>
      <c r="E40" s="251"/>
      <c r="F40" s="241"/>
      <c r="G40" s="241">
        <v>0</v>
      </c>
      <c r="H40" s="213"/>
    </row>
    <row r="41" spans="1:8">
      <c r="A41" s="242"/>
      <c r="B41" s="242"/>
      <c r="C41" s="254"/>
      <c r="D41" s="251"/>
      <c r="E41" s="251"/>
      <c r="F41" s="241"/>
      <c r="G41" s="241">
        <v>0</v>
      </c>
      <c r="H41" s="213"/>
    </row>
    <row r="42" spans="1:8" ht="15.75" thickBot="1">
      <c r="A42" s="242" t="s">
        <v>10</v>
      </c>
      <c r="B42" s="242"/>
      <c r="C42" s="241">
        <v>0</v>
      </c>
      <c r="D42" s="241">
        <v>0</v>
      </c>
      <c r="E42" s="241">
        <v>0</v>
      </c>
      <c r="F42" s="241">
        <v>0</v>
      </c>
      <c r="G42" s="241">
        <v>0</v>
      </c>
      <c r="H42" s="241">
        <v>0</v>
      </c>
    </row>
    <row r="43" spans="1:8" ht="15.75" thickBot="1">
      <c r="A43" s="252" t="s">
        <v>19</v>
      </c>
      <c r="B43" s="253"/>
      <c r="C43" s="251"/>
      <c r="D43" s="251"/>
      <c r="E43" s="251"/>
      <c r="F43" s="241"/>
      <c r="G43" s="241"/>
      <c r="H43" s="213"/>
    </row>
    <row r="44" spans="1:8">
      <c r="A44" s="253" t="s">
        <v>32</v>
      </c>
      <c r="B44" s="253"/>
      <c r="C44" s="251"/>
      <c r="D44" s="251"/>
      <c r="E44" s="251"/>
      <c r="F44" s="241"/>
      <c r="G44" s="241">
        <v>0</v>
      </c>
      <c r="H44" s="213"/>
    </row>
    <row r="45" spans="1:8">
      <c r="A45" s="242"/>
      <c r="B45" s="242"/>
      <c r="C45" s="251"/>
      <c r="D45" s="251"/>
      <c r="E45" s="251"/>
      <c r="F45" s="241"/>
      <c r="G45" s="241">
        <v>0</v>
      </c>
      <c r="H45" s="213"/>
    </row>
    <row r="46" spans="1:8">
      <c r="A46" s="242"/>
      <c r="B46" s="242"/>
      <c r="C46" s="254"/>
      <c r="D46" s="251"/>
      <c r="E46" s="251"/>
      <c r="F46" s="241"/>
      <c r="G46" s="241">
        <v>0</v>
      </c>
      <c r="H46" s="213"/>
    </row>
    <row r="47" spans="1:8" ht="15.75" thickBot="1">
      <c r="A47" s="242" t="s">
        <v>10</v>
      </c>
      <c r="B47" s="242"/>
      <c r="C47" s="241">
        <v>0</v>
      </c>
      <c r="D47" s="241">
        <v>0</v>
      </c>
      <c r="E47" s="241">
        <v>0</v>
      </c>
      <c r="F47" s="241">
        <v>0</v>
      </c>
      <c r="G47" s="241">
        <v>0</v>
      </c>
      <c r="H47" s="213"/>
    </row>
    <row r="48" spans="1:8" ht="15.75" thickBot="1">
      <c r="A48" s="252" t="s">
        <v>20</v>
      </c>
      <c r="B48" s="253"/>
      <c r="C48" s="251"/>
      <c r="D48" s="251"/>
      <c r="E48" s="251"/>
      <c r="F48" s="241"/>
      <c r="G48" s="241"/>
      <c r="H48" s="213"/>
    </row>
    <row r="49" spans="1:8">
      <c r="A49" s="253" t="s">
        <v>32</v>
      </c>
      <c r="B49" s="253"/>
      <c r="C49" s="259"/>
      <c r="D49" s="251"/>
      <c r="E49" s="251"/>
      <c r="F49" s="241"/>
      <c r="G49" s="241"/>
      <c r="H49" s="213"/>
    </row>
    <row r="50" spans="1:8">
      <c r="A50" s="253"/>
      <c r="B50" s="253"/>
      <c r="C50" s="259"/>
      <c r="D50" s="251"/>
      <c r="E50" s="251"/>
      <c r="F50" s="241"/>
      <c r="G50" s="241">
        <v>0</v>
      </c>
      <c r="H50" s="213"/>
    </row>
    <row r="51" spans="1:8">
      <c r="A51" s="213"/>
      <c r="B51" s="213"/>
      <c r="C51" s="251"/>
      <c r="D51" s="251"/>
      <c r="E51" s="251"/>
      <c r="F51" s="241"/>
      <c r="G51" s="241">
        <v>0</v>
      </c>
      <c r="H51" s="213"/>
    </row>
    <row r="52" spans="1:8" ht="15.75" thickBot="1">
      <c r="A52" s="242" t="s">
        <v>10</v>
      </c>
      <c r="B52" s="242"/>
      <c r="C52" s="241">
        <v>0</v>
      </c>
      <c r="D52" s="241">
        <v>0</v>
      </c>
      <c r="E52" s="241">
        <v>0</v>
      </c>
      <c r="F52" s="241">
        <v>0</v>
      </c>
      <c r="G52" s="241">
        <v>0</v>
      </c>
      <c r="H52" s="241">
        <v>0</v>
      </c>
    </row>
    <row r="53" spans="1:8" ht="15.75" thickBot="1">
      <c r="A53" s="252" t="s">
        <v>21</v>
      </c>
      <c r="B53" s="253"/>
      <c r="C53" s="251"/>
      <c r="D53" s="251"/>
      <c r="E53" s="251"/>
      <c r="F53" s="241"/>
      <c r="G53" s="241"/>
      <c r="H53" s="213"/>
    </row>
    <row r="54" spans="1:8">
      <c r="A54" s="253" t="s">
        <v>32</v>
      </c>
      <c r="B54" s="253"/>
      <c r="C54" s="259"/>
      <c r="D54" s="261"/>
      <c r="E54" s="251"/>
      <c r="F54" s="241"/>
      <c r="G54" s="241"/>
      <c r="H54" s="213"/>
    </row>
    <row r="55" spans="1:8">
      <c r="A55" s="253"/>
      <c r="B55" s="253"/>
      <c r="C55" s="259"/>
      <c r="D55" s="261"/>
      <c r="E55" s="251"/>
      <c r="F55" s="241"/>
      <c r="G55" s="241">
        <v>0</v>
      </c>
      <c r="H55" s="213"/>
    </row>
    <row r="56" spans="1:8">
      <c r="A56" s="242" t="s">
        <v>22</v>
      </c>
      <c r="B56" s="242"/>
      <c r="C56" s="260"/>
      <c r="D56" s="261"/>
      <c r="E56" s="251"/>
      <c r="F56" s="241"/>
      <c r="G56" s="241">
        <v>0</v>
      </c>
      <c r="H56" s="213"/>
    </row>
    <row r="57" spans="1:8">
      <c r="A57" s="242" t="s">
        <v>10</v>
      </c>
      <c r="B57" s="242"/>
      <c r="C57" s="255">
        <v>0</v>
      </c>
      <c r="D57" s="255">
        <v>0</v>
      </c>
      <c r="E57" s="255">
        <v>0</v>
      </c>
      <c r="F57" s="255">
        <v>0</v>
      </c>
      <c r="G57" s="255">
        <v>0</v>
      </c>
      <c r="H57" s="241">
        <v>0</v>
      </c>
    </row>
    <row r="58" spans="1:8">
      <c r="A58" s="246" t="s">
        <v>23</v>
      </c>
      <c r="B58" s="235"/>
      <c r="C58" s="260"/>
      <c r="D58" s="261"/>
      <c r="E58" s="251"/>
      <c r="F58" s="241"/>
      <c r="G58" s="241"/>
      <c r="H58" s="213"/>
    </row>
    <row r="59" spans="1:8">
      <c r="A59" s="253"/>
      <c r="B59" s="253"/>
      <c r="C59" s="259"/>
      <c r="D59" s="251"/>
      <c r="E59" s="251"/>
      <c r="F59" s="241"/>
      <c r="G59" s="241"/>
      <c r="H59" s="213"/>
    </row>
    <row r="60" spans="1:8">
      <c r="A60" s="242"/>
      <c r="B60" s="242"/>
      <c r="C60" s="259"/>
      <c r="D60" s="251"/>
      <c r="E60" s="251"/>
      <c r="F60" s="241"/>
      <c r="G60" s="241">
        <v>0</v>
      </c>
      <c r="H60" s="213"/>
    </row>
    <row r="61" spans="1:8">
      <c r="A61" s="242"/>
      <c r="B61" s="242"/>
      <c r="C61" s="262"/>
      <c r="D61" s="251"/>
      <c r="E61" s="251"/>
      <c r="F61" s="241"/>
      <c r="G61" s="241">
        <v>0</v>
      </c>
      <c r="H61" s="213"/>
    </row>
    <row r="62" spans="1:8">
      <c r="A62" s="242" t="s">
        <v>10</v>
      </c>
      <c r="B62" s="242"/>
      <c r="C62" s="255">
        <v>0</v>
      </c>
      <c r="D62" s="255">
        <v>0</v>
      </c>
      <c r="E62" s="255">
        <v>0</v>
      </c>
      <c r="F62" s="255">
        <v>0</v>
      </c>
      <c r="G62" s="255">
        <v>0</v>
      </c>
      <c r="H62" s="241">
        <v>0</v>
      </c>
    </row>
    <row r="63" spans="1:8">
      <c r="A63" s="263" t="s">
        <v>24</v>
      </c>
      <c r="B63" s="253"/>
      <c r="C63" s="239"/>
      <c r="D63" s="244"/>
      <c r="E63" s="254"/>
      <c r="F63" s="241"/>
      <c r="G63" s="241"/>
      <c r="H63" s="213"/>
    </row>
    <row r="64" spans="1:8">
      <c r="A64" s="253" t="s">
        <v>32</v>
      </c>
      <c r="B64" s="253"/>
      <c r="C64" s="239"/>
      <c r="D64" s="261"/>
      <c r="E64" s="239"/>
      <c r="F64" s="241"/>
      <c r="G64" s="241"/>
      <c r="H64" s="213"/>
    </row>
    <row r="65" spans="1:9">
      <c r="A65" s="238"/>
      <c r="B65" s="238"/>
      <c r="C65" s="264"/>
      <c r="D65" s="240"/>
      <c r="E65" s="264"/>
      <c r="F65" s="265"/>
      <c r="G65" s="265">
        <v>0</v>
      </c>
      <c r="H65" s="238"/>
      <c r="I65" s="278"/>
    </row>
    <row r="66" spans="1:9">
      <c r="A66" s="243"/>
      <c r="B66" s="243"/>
      <c r="C66" s="250"/>
      <c r="D66" s="240"/>
      <c r="E66" s="266"/>
      <c r="F66" s="265"/>
      <c r="G66" s="265">
        <v>0</v>
      </c>
      <c r="H66" s="238"/>
      <c r="I66" s="278"/>
    </row>
    <row r="67" spans="1:9">
      <c r="A67" s="242" t="s">
        <v>10</v>
      </c>
      <c r="B67" s="242"/>
      <c r="C67" s="255">
        <v>0</v>
      </c>
      <c r="D67" s="255">
        <v>0</v>
      </c>
      <c r="E67" s="255">
        <v>0</v>
      </c>
      <c r="F67" s="255">
        <v>0</v>
      </c>
      <c r="G67" s="255">
        <v>0</v>
      </c>
      <c r="H67" s="255">
        <v>0</v>
      </c>
      <c r="I67" s="277"/>
    </row>
    <row r="68" spans="1:9" ht="15.75" thickBot="1">
      <c r="A68" s="242"/>
      <c r="B68" s="242"/>
      <c r="C68" s="255"/>
      <c r="D68" s="255"/>
      <c r="E68" s="255"/>
      <c r="F68" s="255"/>
      <c r="G68" s="255"/>
      <c r="H68" s="255"/>
      <c r="I68" s="277"/>
    </row>
    <row r="69" spans="1:9" ht="16.5" thickBot="1">
      <c r="A69" s="229" t="s">
        <v>25</v>
      </c>
      <c r="B69" s="267"/>
      <c r="C69" s="250">
        <v>0</v>
      </c>
      <c r="D69" s="250">
        <v>0</v>
      </c>
      <c r="E69" s="250">
        <v>0</v>
      </c>
      <c r="F69" s="250">
        <v>0</v>
      </c>
      <c r="G69" s="250">
        <v>0</v>
      </c>
      <c r="H69" s="241"/>
      <c r="I69" s="213"/>
    </row>
    <row r="70" spans="1:9">
      <c r="A70" s="242"/>
      <c r="B70" s="242"/>
      <c r="C70" s="255"/>
      <c r="D70" s="255"/>
      <c r="E70" s="255"/>
      <c r="F70" s="255"/>
      <c r="G70" s="255"/>
      <c r="H70" s="255"/>
      <c r="I70" s="277"/>
    </row>
    <row r="71" spans="1:9" ht="18">
      <c r="A71" s="268" t="s">
        <v>33</v>
      </c>
      <c r="B71" s="269"/>
      <c r="C71" s="270">
        <v>389600.79749999999</v>
      </c>
      <c r="D71" s="270">
        <v>389600</v>
      </c>
      <c r="E71" s="270">
        <v>389601</v>
      </c>
      <c r="F71" s="270">
        <v>389601</v>
      </c>
      <c r="G71" s="271">
        <v>1558402.7974999999</v>
      </c>
      <c r="H71" s="213"/>
      <c r="I71" s="213"/>
    </row>
    <row r="75" spans="1:9">
      <c r="A75" s="242"/>
      <c r="B75" s="242"/>
      <c r="C75" s="236"/>
      <c r="D75" s="236"/>
      <c r="E75" s="213"/>
      <c r="F75" s="213"/>
      <c r="G75" s="213"/>
      <c r="H75" s="213"/>
      <c r="I75" s="2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2"/>
  <sheetViews>
    <sheetView topLeftCell="A190" workbookViewId="0">
      <selection activeCell="B23" sqref="B23"/>
    </sheetView>
  </sheetViews>
  <sheetFormatPr defaultColWidth="9.140625" defaultRowHeight="12.75"/>
  <cols>
    <col min="1" max="1" width="62.85546875" style="281" bestFit="1" customWidth="1"/>
    <col min="2" max="2" width="20.42578125" style="336" bestFit="1" customWidth="1"/>
    <col min="3" max="5" width="19.85546875" style="360" bestFit="1" customWidth="1"/>
    <col min="6" max="7" width="19.85546875" style="336" bestFit="1" customWidth="1"/>
    <col min="8" max="8" width="14.140625" style="67" bestFit="1" customWidth="1"/>
    <col min="9" max="9" width="13.42578125" style="280" bestFit="1" customWidth="1"/>
    <col min="10" max="10" width="11.42578125" style="281" bestFit="1" customWidth="1"/>
    <col min="11" max="11" width="12.42578125" style="281" bestFit="1" customWidth="1"/>
    <col min="12" max="12" width="9.140625" style="281"/>
    <col min="13" max="13" width="14.140625" style="281" bestFit="1" customWidth="1"/>
    <col min="14" max="16384" width="9.140625" style="281"/>
  </cols>
  <sheetData>
    <row r="1" spans="1:9">
      <c r="A1" s="67" t="s">
        <v>0</v>
      </c>
      <c r="B1" s="212"/>
      <c r="C1" s="140"/>
      <c r="D1" s="140"/>
      <c r="E1" s="140"/>
      <c r="F1" s="279"/>
      <c r="G1" s="279"/>
      <c r="H1" s="212"/>
    </row>
    <row r="2" spans="1:9">
      <c r="A2" s="67"/>
      <c r="B2" s="212"/>
      <c r="C2" s="140"/>
      <c r="D2" s="140"/>
      <c r="E2" s="140"/>
      <c r="F2" s="279"/>
      <c r="G2" s="279"/>
      <c r="H2" s="212"/>
    </row>
    <row r="3" spans="1:9" s="287" customFormat="1" ht="19.5" thickBot="1">
      <c r="A3" s="282" t="s">
        <v>34</v>
      </c>
      <c r="B3" s="283"/>
      <c r="C3" s="284"/>
      <c r="D3" s="284"/>
      <c r="E3" s="285"/>
      <c r="F3" s="286"/>
      <c r="G3" s="286"/>
      <c r="H3" s="286"/>
    </row>
    <row r="4" spans="1:9" s="288" customFormat="1" ht="26.25" thickBot="1">
      <c r="B4" s="289" t="s">
        <v>2</v>
      </c>
      <c r="C4" s="290" t="s">
        <v>3</v>
      </c>
      <c r="D4" s="291" t="s">
        <v>4</v>
      </c>
      <c r="E4" s="292" t="s">
        <v>5</v>
      </c>
      <c r="F4" s="293" t="s">
        <v>6</v>
      </c>
      <c r="G4" s="293" t="s">
        <v>7</v>
      </c>
      <c r="H4" s="294"/>
    </row>
    <row r="5" spans="1:9" s="288" customFormat="1" ht="13.5" thickBot="1">
      <c r="B5" s="295"/>
      <c r="C5" s="296"/>
      <c r="D5" s="296"/>
      <c r="E5" s="297"/>
      <c r="F5" s="297"/>
      <c r="G5" s="297"/>
      <c r="H5" s="294"/>
    </row>
    <row r="6" spans="1:9" s="288" customFormat="1" ht="16.5" thickBot="1">
      <c r="A6" s="298" t="s">
        <v>8</v>
      </c>
      <c r="B6" s="299"/>
      <c r="C6" s="300"/>
      <c r="D6" s="300"/>
      <c r="E6" s="301"/>
      <c r="F6" s="294"/>
      <c r="G6" s="294"/>
      <c r="H6" s="294"/>
    </row>
    <row r="7" spans="1:9" s="288" customFormat="1" ht="16.5" thickBot="1">
      <c r="A7" s="302"/>
      <c r="B7" s="294"/>
      <c r="C7" s="294"/>
      <c r="D7" s="294"/>
      <c r="E7" s="294"/>
      <c r="F7" s="294"/>
      <c r="G7" s="294"/>
      <c r="H7" s="294"/>
    </row>
    <row r="8" spans="1:9" s="280" customFormat="1" ht="13.5" thickBot="1">
      <c r="A8" s="303" t="s">
        <v>9</v>
      </c>
      <c r="B8" s="304"/>
      <c r="C8" s="305"/>
      <c r="D8" s="305"/>
      <c r="E8" s="140"/>
      <c r="F8" s="306"/>
      <c r="G8" s="306"/>
      <c r="H8" s="294"/>
    </row>
    <row r="9" spans="1:9">
      <c r="B9" s="307"/>
      <c r="C9" s="305"/>
      <c r="D9" s="308"/>
      <c r="E9" s="305"/>
      <c r="F9" s="279"/>
      <c r="G9" s="279"/>
      <c r="H9" s="212"/>
    </row>
    <row r="10" spans="1:9">
      <c r="B10" s="307"/>
      <c r="C10" s="305"/>
      <c r="D10" s="308"/>
      <c r="E10" s="305"/>
      <c r="F10" s="279"/>
      <c r="G10" s="279"/>
      <c r="H10" s="212"/>
    </row>
    <row r="11" spans="1:9" ht="15">
      <c r="A11" s="309" t="s">
        <v>35</v>
      </c>
      <c r="B11" s="310">
        <v>7003343.6699999999</v>
      </c>
      <c r="C11" s="311">
        <f>+B11/4</f>
        <v>1750835.9175</v>
      </c>
      <c r="D11" s="312">
        <f>+B11/4</f>
        <v>1750835.9175</v>
      </c>
      <c r="E11" s="311">
        <f>+B11/4</f>
        <v>1750835.9175</v>
      </c>
      <c r="F11" s="313">
        <f>+B11/4</f>
        <v>1750835.9175</v>
      </c>
      <c r="G11" s="313">
        <f>SUM(C11:F11)</f>
        <v>7003343.6699999999</v>
      </c>
      <c r="H11" s="212"/>
      <c r="I11" s="280" t="s">
        <v>36</v>
      </c>
    </row>
    <row r="12" spans="1:9">
      <c r="A12" s="314" t="s">
        <v>10</v>
      </c>
      <c r="B12" s="315">
        <f>SUM(B8:B11)</f>
        <v>7003343.6699999999</v>
      </c>
      <c r="C12" s="212">
        <f t="shared" ref="C12:G12" si="0">SUM(C8:C11)</f>
        <v>1750835.9175</v>
      </c>
      <c r="D12" s="212">
        <f t="shared" si="0"/>
        <v>1750835.9175</v>
      </c>
      <c r="E12" s="212">
        <f t="shared" si="0"/>
        <v>1750835.9175</v>
      </c>
      <c r="F12" s="212">
        <f t="shared" si="0"/>
        <v>1750835.9175</v>
      </c>
      <c r="G12" s="212">
        <f t="shared" si="0"/>
        <v>7003343.6699999999</v>
      </c>
      <c r="H12" s="212">
        <f>SUM(C12:F12)</f>
        <v>7003343.6699999999</v>
      </c>
    </row>
    <row r="13" spans="1:9">
      <c r="A13" s="314"/>
      <c r="B13" s="315"/>
      <c r="C13" s="279"/>
      <c r="D13" s="279"/>
      <c r="E13" s="279"/>
      <c r="F13" s="279"/>
      <c r="G13" s="279"/>
      <c r="H13" s="212"/>
    </row>
    <row r="14" spans="1:9">
      <c r="A14" s="316" t="s">
        <v>11</v>
      </c>
      <c r="B14" s="304"/>
      <c r="C14" s="305"/>
      <c r="D14" s="308"/>
      <c r="E14" s="305"/>
      <c r="F14" s="279"/>
      <c r="G14" s="279"/>
      <c r="H14" s="212"/>
    </row>
    <row r="15" spans="1:9">
      <c r="B15" s="307"/>
      <c r="C15" s="305"/>
      <c r="D15" s="308"/>
      <c r="E15" s="305"/>
      <c r="F15" s="279"/>
      <c r="G15" s="279"/>
      <c r="H15" s="212"/>
    </row>
    <row r="16" spans="1:9" ht="15">
      <c r="A16" s="309" t="s">
        <v>37</v>
      </c>
      <c r="B16" s="317">
        <v>1148480.5</v>
      </c>
      <c r="C16" s="311">
        <f t="shared" ref="C16" si="1">+B16/4</f>
        <v>287120.125</v>
      </c>
      <c r="D16" s="312">
        <f t="shared" ref="D16" si="2">+B16/4</f>
        <v>287120.125</v>
      </c>
      <c r="E16" s="311">
        <f t="shared" ref="E16" si="3">+B16/4</f>
        <v>287120.125</v>
      </c>
      <c r="F16" s="313">
        <f t="shared" ref="F16" si="4">+B16/4</f>
        <v>287120.125</v>
      </c>
      <c r="G16" s="313">
        <f>SUM(C16:F16)</f>
        <v>1148480.5</v>
      </c>
      <c r="H16" s="212"/>
      <c r="I16" s="280" t="s">
        <v>36</v>
      </c>
    </row>
    <row r="17" spans="1:9" s="67" customFormat="1">
      <c r="A17" s="314" t="s">
        <v>10</v>
      </c>
      <c r="B17" s="315">
        <f t="shared" ref="B17:G17" si="5">SUM(B14:B16)</f>
        <v>1148480.5</v>
      </c>
      <c r="C17" s="212">
        <f t="shared" si="5"/>
        <v>287120.125</v>
      </c>
      <c r="D17" s="212">
        <f t="shared" si="5"/>
        <v>287120.125</v>
      </c>
      <c r="E17" s="212">
        <f t="shared" si="5"/>
        <v>287120.125</v>
      </c>
      <c r="F17" s="212">
        <f t="shared" si="5"/>
        <v>287120.125</v>
      </c>
      <c r="G17" s="212">
        <f t="shared" si="5"/>
        <v>1148480.5</v>
      </c>
      <c r="H17" s="212">
        <f>SUM(C17:F17)</f>
        <v>1148480.5</v>
      </c>
      <c r="I17" s="288"/>
    </row>
    <row r="18" spans="1:9">
      <c r="A18" s="318"/>
      <c r="B18" s="319"/>
      <c r="C18" s="279"/>
      <c r="D18" s="279"/>
      <c r="E18" s="279"/>
      <c r="F18" s="279"/>
      <c r="G18" s="279"/>
      <c r="H18" s="212"/>
    </row>
    <row r="19" spans="1:9">
      <c r="A19" s="316" t="s">
        <v>12</v>
      </c>
      <c r="B19" s="304"/>
      <c r="C19" s="305"/>
      <c r="D19" s="308"/>
      <c r="E19" s="305"/>
      <c r="F19" s="279"/>
      <c r="G19" s="279"/>
      <c r="H19" s="212"/>
    </row>
    <row r="20" spans="1:9">
      <c r="B20" s="307"/>
      <c r="C20" s="305"/>
      <c r="D20" s="308"/>
      <c r="E20" s="305"/>
      <c r="F20" s="279"/>
      <c r="G20" s="279"/>
      <c r="H20" s="212"/>
    </row>
    <row r="21" spans="1:9" ht="15">
      <c r="A21" s="309" t="s">
        <v>38</v>
      </c>
      <c r="B21" s="310">
        <v>0</v>
      </c>
      <c r="C21" s="320">
        <f>+B21/4</f>
        <v>0</v>
      </c>
      <c r="D21" s="312">
        <f>+B21/4</f>
        <v>0</v>
      </c>
      <c r="E21" s="311">
        <f>+B21/4</f>
        <v>0</v>
      </c>
      <c r="F21" s="313">
        <f>+B21/4</f>
        <v>0</v>
      </c>
      <c r="G21" s="313">
        <f>SUM(C21:F21)</f>
        <v>0</v>
      </c>
      <c r="H21" s="212"/>
      <c r="I21" s="280" t="s">
        <v>36</v>
      </c>
    </row>
    <row r="22" spans="1:9" s="67" customFormat="1">
      <c r="A22" s="314" t="s">
        <v>10</v>
      </c>
      <c r="B22" s="315">
        <f t="shared" ref="B22:G22" si="6">SUM(B19:B21)</f>
        <v>0</v>
      </c>
      <c r="C22" s="212">
        <f t="shared" si="6"/>
        <v>0</v>
      </c>
      <c r="D22" s="212">
        <f t="shared" si="6"/>
        <v>0</v>
      </c>
      <c r="E22" s="212">
        <f t="shared" si="6"/>
        <v>0</v>
      </c>
      <c r="F22" s="212">
        <f t="shared" si="6"/>
        <v>0</v>
      </c>
      <c r="G22" s="212">
        <f t="shared" si="6"/>
        <v>0</v>
      </c>
      <c r="H22" s="212">
        <f>SUM(C22:F22)</f>
        <v>0</v>
      </c>
      <c r="I22" s="288"/>
    </row>
    <row r="23" spans="1:9" ht="13.5" thickBot="1">
      <c r="A23" s="314"/>
      <c r="B23" s="315"/>
      <c r="C23" s="279"/>
      <c r="D23" s="279"/>
      <c r="E23" s="279"/>
      <c r="F23" s="279"/>
      <c r="G23" s="279"/>
      <c r="H23" s="212"/>
    </row>
    <row r="24" spans="1:9" s="67" customFormat="1" ht="13.5" thickBot="1">
      <c r="A24" s="321" t="s">
        <v>13</v>
      </c>
      <c r="B24" s="322"/>
      <c r="C24" s="140"/>
      <c r="D24" s="305"/>
      <c r="E24" s="323"/>
      <c r="F24" s="212"/>
      <c r="G24" s="212"/>
      <c r="H24" s="212"/>
      <c r="I24" s="288"/>
    </row>
    <row r="25" spans="1:9" s="67" customFormat="1">
      <c r="A25" s="281"/>
      <c r="B25" s="307"/>
      <c r="C25" s="212"/>
      <c r="D25" s="324"/>
      <c r="E25" s="323"/>
      <c r="F25" s="212"/>
      <c r="G25" s="279"/>
      <c r="H25" s="212"/>
      <c r="I25" s="288"/>
    </row>
    <row r="26" spans="1:9" s="67" customFormat="1" ht="15">
      <c r="A26" s="309" t="s">
        <v>39</v>
      </c>
      <c r="B26" s="317">
        <v>2438656.5</v>
      </c>
      <c r="C26" s="313">
        <f>+B26/4</f>
        <v>609664.125</v>
      </c>
      <c r="D26" s="311">
        <f>+B26/4</f>
        <v>609664.125</v>
      </c>
      <c r="E26" s="325">
        <f>+B26/4</f>
        <v>609664.125</v>
      </c>
      <c r="F26" s="326">
        <f>+B26/4</f>
        <v>609664.125</v>
      </c>
      <c r="G26" s="313">
        <f t="shared" ref="G26" si="7">SUM(C26:F26)</f>
        <v>2438656.5</v>
      </c>
      <c r="H26" s="212"/>
      <c r="I26" s="288" t="s">
        <v>36</v>
      </c>
    </row>
    <row r="27" spans="1:9" s="67" customFormat="1">
      <c r="A27" s="314" t="s">
        <v>10</v>
      </c>
      <c r="B27" s="315">
        <f t="shared" ref="B27:G27" si="8">SUM(B24:B26)</f>
        <v>2438656.5</v>
      </c>
      <c r="C27" s="212">
        <f t="shared" si="8"/>
        <v>609664.125</v>
      </c>
      <c r="D27" s="212">
        <f t="shared" si="8"/>
        <v>609664.125</v>
      </c>
      <c r="E27" s="212">
        <f t="shared" si="8"/>
        <v>609664.125</v>
      </c>
      <c r="F27" s="212">
        <f t="shared" si="8"/>
        <v>609664.125</v>
      </c>
      <c r="G27" s="212">
        <f t="shared" si="8"/>
        <v>2438656.5</v>
      </c>
      <c r="H27" s="212">
        <f>SUM(C27:F27)</f>
        <v>2438656.5</v>
      </c>
      <c r="I27" s="288"/>
    </row>
    <row r="28" spans="1:9" s="67" customFormat="1">
      <c r="A28" s="314"/>
      <c r="B28" s="315"/>
      <c r="C28" s="279"/>
      <c r="D28" s="279"/>
      <c r="E28" s="279"/>
      <c r="F28" s="279"/>
      <c r="G28" s="279"/>
      <c r="H28" s="327"/>
      <c r="I28" s="288"/>
    </row>
    <row r="29" spans="1:9" s="67" customFormat="1">
      <c r="A29" s="316" t="s">
        <v>14</v>
      </c>
      <c r="B29" s="304"/>
      <c r="C29" s="328"/>
      <c r="D29" s="305"/>
      <c r="E29" s="323"/>
      <c r="F29" s="212"/>
      <c r="G29" s="212"/>
      <c r="H29" s="212"/>
      <c r="I29" s="288"/>
    </row>
    <row r="30" spans="1:9">
      <c r="B30" s="307"/>
      <c r="C30" s="279"/>
      <c r="D30" s="279"/>
      <c r="E30" s="140"/>
      <c r="F30" s="279"/>
      <c r="G30" s="279"/>
      <c r="H30" s="212"/>
    </row>
    <row r="31" spans="1:9">
      <c r="B31" s="307"/>
      <c r="C31" s="279"/>
      <c r="D31" s="279"/>
      <c r="E31" s="140"/>
      <c r="F31" s="279"/>
      <c r="G31" s="279"/>
      <c r="H31" s="212"/>
    </row>
    <row r="32" spans="1:9" ht="15">
      <c r="A32" s="309" t="s">
        <v>40</v>
      </c>
      <c r="B32" s="317">
        <v>709890.35</v>
      </c>
      <c r="C32" s="313">
        <f>+B32/4</f>
        <v>177472.58749999999</v>
      </c>
      <c r="D32" s="313">
        <f>+B32/4</f>
        <v>177472.58749999999</v>
      </c>
      <c r="E32" s="325">
        <f>+B32/4</f>
        <v>177472.58749999999</v>
      </c>
      <c r="F32" s="313">
        <f>+B32/4</f>
        <v>177472.58749999999</v>
      </c>
      <c r="G32" s="313">
        <f t="shared" ref="G32" si="9">SUM(C32:F32)</f>
        <v>709890.35</v>
      </c>
      <c r="H32" s="212"/>
      <c r="I32" s="280" t="s">
        <v>36</v>
      </c>
    </row>
    <row r="33" spans="1:11" s="67" customFormat="1">
      <c r="A33" s="314" t="s">
        <v>10</v>
      </c>
      <c r="B33" s="315">
        <f>SUM(B29:B32)</f>
        <v>709890.35</v>
      </c>
      <c r="C33" s="212">
        <f t="shared" ref="C33:G33" si="10">SUM(C29:C32)</f>
        <v>177472.58749999999</v>
      </c>
      <c r="D33" s="212">
        <f t="shared" si="10"/>
        <v>177472.58749999999</v>
      </c>
      <c r="E33" s="212">
        <f t="shared" si="10"/>
        <v>177472.58749999999</v>
      </c>
      <c r="F33" s="212">
        <f t="shared" si="10"/>
        <v>177472.58749999999</v>
      </c>
      <c r="G33" s="212">
        <f t="shared" si="10"/>
        <v>709890.35</v>
      </c>
      <c r="H33" s="212">
        <f>SUM(C33:F33)</f>
        <v>709890.35</v>
      </c>
      <c r="I33" s="288"/>
    </row>
    <row r="34" spans="1:11" ht="13.5" thickBot="1">
      <c r="A34" s="314"/>
      <c r="B34" s="315"/>
      <c r="C34" s="279"/>
      <c r="D34" s="279"/>
      <c r="E34" s="279"/>
      <c r="F34" s="279"/>
      <c r="G34" s="279"/>
      <c r="H34" s="212"/>
    </row>
    <row r="35" spans="1:11" s="67" customFormat="1" ht="16.5" thickBot="1">
      <c r="A35" s="298" t="s">
        <v>15</v>
      </c>
      <c r="B35" s="329">
        <f>+B12+B17+B22+B27+B32</f>
        <v>11300371.02</v>
      </c>
      <c r="C35" s="330">
        <f>C33+C27+C22+C17+C12</f>
        <v>2825092.7549999999</v>
      </c>
      <c r="D35" s="330">
        <f>D33+D27+D22+D17+D12</f>
        <v>2825092.7549999999</v>
      </c>
      <c r="E35" s="330">
        <f>E33+E27+E22+E17+E12</f>
        <v>2825092.7549999999</v>
      </c>
      <c r="F35" s="330">
        <f>F33+F27+F22+F17+F12</f>
        <v>2825092.7549999999</v>
      </c>
      <c r="G35" s="330">
        <f>G33+G27+G22+G17+G12</f>
        <v>11300371.02</v>
      </c>
      <c r="H35" s="212">
        <f>SUM(C35:F35)</f>
        <v>11300371.02</v>
      </c>
      <c r="I35" s="331"/>
    </row>
    <row r="36" spans="1:11" ht="13.5" thickBot="1">
      <c r="A36" s="314"/>
      <c r="B36" s="315"/>
      <c r="C36" s="279"/>
      <c r="D36" s="279"/>
      <c r="E36" s="279"/>
      <c r="F36" s="279"/>
      <c r="G36" s="279"/>
      <c r="H36" s="212"/>
      <c r="I36" s="332"/>
    </row>
    <row r="37" spans="1:11" ht="16.5" thickBot="1">
      <c r="A37" s="298" t="s">
        <v>16</v>
      </c>
      <c r="B37" s="299"/>
      <c r="C37" s="279"/>
      <c r="D37" s="279"/>
      <c r="E37" s="279"/>
      <c r="F37" s="279"/>
      <c r="G37" s="279"/>
      <c r="H37" s="212"/>
    </row>
    <row r="38" spans="1:11" ht="16.5" thickBot="1">
      <c r="A38" s="333"/>
      <c r="B38" s="299"/>
      <c r="C38" s="328"/>
      <c r="D38" s="305"/>
      <c r="E38" s="140"/>
      <c r="F38" s="279"/>
      <c r="G38" s="279"/>
      <c r="H38" s="212"/>
    </row>
    <row r="39" spans="1:11" ht="13.5" thickBot="1">
      <c r="A39" s="321" t="s">
        <v>17</v>
      </c>
      <c r="B39" s="322"/>
      <c r="C39" s="305"/>
      <c r="D39" s="305"/>
      <c r="E39" s="140"/>
      <c r="F39" s="279"/>
      <c r="G39" s="279"/>
      <c r="H39" s="212"/>
    </row>
    <row r="40" spans="1:11">
      <c r="B40" s="279"/>
      <c r="C40" s="305"/>
      <c r="D40" s="305"/>
      <c r="E40" s="140"/>
      <c r="F40" s="279"/>
      <c r="G40" s="279"/>
      <c r="H40" s="212"/>
    </row>
    <row r="41" spans="1:11">
      <c r="A41" s="334" t="s">
        <v>41</v>
      </c>
      <c r="B41" s="279"/>
      <c r="C41" s="305"/>
      <c r="D41" s="305"/>
      <c r="E41" s="140"/>
      <c r="F41" s="279"/>
      <c r="G41" s="279"/>
      <c r="H41" s="212"/>
    </row>
    <row r="42" spans="1:11" ht="15">
      <c r="A42" s="335" t="s">
        <v>42</v>
      </c>
      <c r="B42" s="313">
        <v>40000</v>
      </c>
      <c r="C42" s="311">
        <f>+B42/4</f>
        <v>10000</v>
      </c>
      <c r="D42" s="311">
        <f>+B42/4</f>
        <v>10000</v>
      </c>
      <c r="E42" s="325">
        <f>+B42/4</f>
        <v>10000</v>
      </c>
      <c r="F42" s="313">
        <f>+B42/4</f>
        <v>10000</v>
      </c>
      <c r="G42" s="313">
        <f t="shared" ref="G42" si="11">SUM(C42:F42)</f>
        <v>40000</v>
      </c>
      <c r="H42" s="212"/>
      <c r="I42" s="280" t="s">
        <v>36</v>
      </c>
    </row>
    <row r="43" spans="1:11">
      <c r="A43" s="309"/>
      <c r="B43" s="279">
        <f t="shared" ref="B43:G43" si="12">SUM(B42:B42)</f>
        <v>40000</v>
      </c>
      <c r="C43" s="279">
        <f t="shared" si="12"/>
        <v>10000</v>
      </c>
      <c r="D43" s="279">
        <f t="shared" si="12"/>
        <v>10000</v>
      </c>
      <c r="E43" s="279">
        <f t="shared" si="12"/>
        <v>10000</v>
      </c>
      <c r="F43" s="279">
        <f t="shared" si="12"/>
        <v>10000</v>
      </c>
      <c r="G43" s="279">
        <f t="shared" si="12"/>
        <v>40000</v>
      </c>
      <c r="H43" s="212"/>
    </row>
    <row r="44" spans="1:11">
      <c r="A44" s="334" t="s">
        <v>43</v>
      </c>
      <c r="B44" s="279"/>
      <c r="C44" s="305"/>
      <c r="D44" s="305"/>
      <c r="E44" s="140"/>
      <c r="F44" s="279"/>
      <c r="G44" s="279"/>
      <c r="H44" s="212"/>
    </row>
    <row r="45" spans="1:11">
      <c r="A45" s="335" t="s">
        <v>44</v>
      </c>
      <c r="B45" s="279">
        <v>100000</v>
      </c>
      <c r="C45" s="305">
        <f>+B45/4</f>
        <v>25000</v>
      </c>
      <c r="D45" s="305">
        <f>+B45/4</f>
        <v>25000</v>
      </c>
      <c r="E45" s="140">
        <f>+B45/4</f>
        <v>25000</v>
      </c>
      <c r="F45" s="279">
        <f>+B45/4</f>
        <v>25000</v>
      </c>
      <c r="G45" s="279">
        <f>SUM(C45:F45)</f>
        <v>100000</v>
      </c>
      <c r="H45" s="212"/>
      <c r="K45" s="336"/>
    </row>
    <row r="46" spans="1:11">
      <c r="A46" s="337" t="s">
        <v>45</v>
      </c>
      <c r="B46" s="307">
        <v>275000</v>
      </c>
      <c r="C46" s="305">
        <f t="shared" ref="C46:C68" si="13">+B46/4</f>
        <v>68750</v>
      </c>
      <c r="D46" s="305">
        <f t="shared" ref="D46:D68" si="14">+B46/4</f>
        <v>68750</v>
      </c>
      <c r="E46" s="140">
        <f t="shared" ref="E46:E68" si="15">+B46/4</f>
        <v>68750</v>
      </c>
      <c r="F46" s="279">
        <f t="shared" ref="F46:F68" si="16">+B46/4</f>
        <v>68750</v>
      </c>
      <c r="G46" s="279">
        <f>SUM(C46:F46)</f>
        <v>275000</v>
      </c>
      <c r="H46" s="212"/>
      <c r="I46" s="280" t="s">
        <v>36</v>
      </c>
      <c r="K46" s="336"/>
    </row>
    <row r="47" spans="1:11">
      <c r="A47" s="335" t="s">
        <v>46</v>
      </c>
      <c r="B47" s="279">
        <v>100000</v>
      </c>
      <c r="C47" s="305">
        <f t="shared" si="13"/>
        <v>25000</v>
      </c>
      <c r="D47" s="305">
        <f t="shared" si="14"/>
        <v>25000</v>
      </c>
      <c r="E47" s="140">
        <f t="shared" si="15"/>
        <v>25000</v>
      </c>
      <c r="F47" s="279">
        <f t="shared" si="16"/>
        <v>25000</v>
      </c>
      <c r="G47" s="279">
        <f t="shared" ref="G47:G68" si="17">SUM(C47:F47)</f>
        <v>100000</v>
      </c>
      <c r="H47" s="212"/>
      <c r="K47" s="336"/>
    </row>
    <row r="48" spans="1:11">
      <c r="A48" s="335" t="s">
        <v>47</v>
      </c>
      <c r="B48" s="279">
        <v>50000</v>
      </c>
      <c r="C48" s="305">
        <f t="shared" si="13"/>
        <v>12500</v>
      </c>
      <c r="D48" s="305">
        <f t="shared" si="14"/>
        <v>12500</v>
      </c>
      <c r="E48" s="140">
        <f t="shared" si="15"/>
        <v>12500</v>
      </c>
      <c r="F48" s="279">
        <f t="shared" si="16"/>
        <v>12500</v>
      </c>
      <c r="G48" s="279">
        <f t="shared" si="17"/>
        <v>50000</v>
      </c>
      <c r="H48" s="212"/>
      <c r="K48" s="336"/>
    </row>
    <row r="49" spans="1:11">
      <c r="A49" s="335" t="s">
        <v>48</v>
      </c>
      <c r="B49" s="279">
        <v>150000</v>
      </c>
      <c r="C49" s="305">
        <f t="shared" si="13"/>
        <v>37500</v>
      </c>
      <c r="D49" s="305">
        <f t="shared" si="14"/>
        <v>37500</v>
      </c>
      <c r="E49" s="140">
        <f t="shared" si="15"/>
        <v>37500</v>
      </c>
      <c r="F49" s="279">
        <f t="shared" si="16"/>
        <v>37500</v>
      </c>
      <c r="G49" s="279">
        <f t="shared" si="17"/>
        <v>150000</v>
      </c>
      <c r="H49" s="212"/>
      <c r="K49" s="336"/>
    </row>
    <row r="50" spans="1:11">
      <c r="A50" s="335" t="s">
        <v>49</v>
      </c>
      <c r="B50" s="279">
        <v>25000</v>
      </c>
      <c r="C50" s="305">
        <f t="shared" si="13"/>
        <v>6250</v>
      </c>
      <c r="D50" s="305">
        <f t="shared" si="14"/>
        <v>6250</v>
      </c>
      <c r="E50" s="140">
        <f t="shared" si="15"/>
        <v>6250</v>
      </c>
      <c r="F50" s="279">
        <f t="shared" si="16"/>
        <v>6250</v>
      </c>
      <c r="G50" s="279">
        <f t="shared" si="17"/>
        <v>25000</v>
      </c>
      <c r="H50" s="212"/>
      <c r="K50" s="336"/>
    </row>
    <row r="51" spans="1:11">
      <c r="A51" s="335" t="s">
        <v>50</v>
      </c>
      <c r="B51" s="279">
        <v>25000</v>
      </c>
      <c r="C51" s="305">
        <f t="shared" si="13"/>
        <v>6250</v>
      </c>
      <c r="D51" s="305">
        <f t="shared" si="14"/>
        <v>6250</v>
      </c>
      <c r="E51" s="140">
        <f t="shared" si="15"/>
        <v>6250</v>
      </c>
      <c r="F51" s="279">
        <f t="shared" si="16"/>
        <v>6250</v>
      </c>
      <c r="G51" s="279">
        <f t="shared" si="17"/>
        <v>25000</v>
      </c>
      <c r="H51" s="212"/>
      <c r="K51" s="336"/>
    </row>
    <row r="52" spans="1:11">
      <c r="A52" s="335" t="s">
        <v>51</v>
      </c>
      <c r="B52" s="279">
        <v>25000</v>
      </c>
      <c r="C52" s="305">
        <f t="shared" si="13"/>
        <v>6250</v>
      </c>
      <c r="D52" s="305">
        <f t="shared" si="14"/>
        <v>6250</v>
      </c>
      <c r="E52" s="140">
        <f t="shared" si="15"/>
        <v>6250</v>
      </c>
      <c r="F52" s="279">
        <f t="shared" si="16"/>
        <v>6250</v>
      </c>
      <c r="G52" s="279">
        <f t="shared" si="17"/>
        <v>25000</v>
      </c>
      <c r="H52" s="212"/>
      <c r="K52" s="336"/>
    </row>
    <row r="53" spans="1:11">
      <c r="A53" s="337" t="s">
        <v>52</v>
      </c>
      <c r="B53" s="307">
        <v>200000</v>
      </c>
      <c r="C53" s="305">
        <f t="shared" si="13"/>
        <v>50000</v>
      </c>
      <c r="D53" s="305">
        <f t="shared" si="14"/>
        <v>50000</v>
      </c>
      <c r="E53" s="140">
        <f t="shared" si="15"/>
        <v>50000</v>
      </c>
      <c r="F53" s="279">
        <f t="shared" si="16"/>
        <v>50000</v>
      </c>
      <c r="G53" s="279">
        <f t="shared" si="17"/>
        <v>200000</v>
      </c>
      <c r="H53" s="212"/>
      <c r="I53" s="280" t="s">
        <v>36</v>
      </c>
      <c r="K53" s="336"/>
    </row>
    <row r="54" spans="1:11">
      <c r="A54" s="335" t="s">
        <v>53</v>
      </c>
      <c r="B54" s="279">
        <v>50000</v>
      </c>
      <c r="C54" s="305">
        <f t="shared" si="13"/>
        <v>12500</v>
      </c>
      <c r="D54" s="305">
        <f t="shared" si="14"/>
        <v>12500</v>
      </c>
      <c r="E54" s="140">
        <f t="shared" si="15"/>
        <v>12500</v>
      </c>
      <c r="F54" s="279">
        <f t="shared" si="16"/>
        <v>12500</v>
      </c>
      <c r="G54" s="279">
        <f t="shared" si="17"/>
        <v>50000</v>
      </c>
      <c r="H54" s="212"/>
      <c r="K54" s="336"/>
    </row>
    <row r="55" spans="1:11">
      <c r="A55" s="335" t="s">
        <v>54</v>
      </c>
      <c r="B55" s="279">
        <v>150000</v>
      </c>
      <c r="C55" s="305">
        <f t="shared" si="13"/>
        <v>37500</v>
      </c>
      <c r="D55" s="305">
        <f t="shared" si="14"/>
        <v>37500</v>
      </c>
      <c r="E55" s="140">
        <f t="shared" si="15"/>
        <v>37500</v>
      </c>
      <c r="F55" s="279">
        <f t="shared" si="16"/>
        <v>37500</v>
      </c>
      <c r="G55" s="279">
        <f t="shared" si="17"/>
        <v>150000</v>
      </c>
      <c r="H55" s="212"/>
      <c r="K55" s="336"/>
    </row>
    <row r="56" spans="1:11">
      <c r="A56" s="335" t="s">
        <v>55</v>
      </c>
      <c r="B56" s="279">
        <v>75000</v>
      </c>
      <c r="C56" s="305">
        <f t="shared" si="13"/>
        <v>18750</v>
      </c>
      <c r="D56" s="305">
        <f t="shared" si="14"/>
        <v>18750</v>
      </c>
      <c r="E56" s="140">
        <f t="shared" si="15"/>
        <v>18750</v>
      </c>
      <c r="F56" s="279">
        <f t="shared" si="16"/>
        <v>18750</v>
      </c>
      <c r="G56" s="279">
        <f t="shared" si="17"/>
        <v>75000</v>
      </c>
      <c r="H56" s="212"/>
      <c r="K56" s="336"/>
    </row>
    <row r="57" spans="1:11">
      <c r="A57" s="335" t="s">
        <v>56</v>
      </c>
      <c r="B57" s="279">
        <v>100000</v>
      </c>
      <c r="C57" s="305">
        <f t="shared" si="13"/>
        <v>25000</v>
      </c>
      <c r="D57" s="305">
        <f t="shared" si="14"/>
        <v>25000</v>
      </c>
      <c r="E57" s="140">
        <f t="shared" si="15"/>
        <v>25000</v>
      </c>
      <c r="F57" s="279">
        <f t="shared" si="16"/>
        <v>25000</v>
      </c>
      <c r="G57" s="279">
        <f t="shared" si="17"/>
        <v>100000</v>
      </c>
      <c r="H57" s="212"/>
      <c r="K57" s="336"/>
    </row>
    <row r="58" spans="1:11">
      <c r="A58" s="335" t="s">
        <v>57</v>
      </c>
      <c r="B58" s="279">
        <v>300000</v>
      </c>
      <c r="C58" s="305">
        <f t="shared" si="13"/>
        <v>75000</v>
      </c>
      <c r="D58" s="305">
        <f t="shared" si="14"/>
        <v>75000</v>
      </c>
      <c r="E58" s="140">
        <f t="shared" si="15"/>
        <v>75000</v>
      </c>
      <c r="F58" s="279">
        <f t="shared" si="16"/>
        <v>75000</v>
      </c>
      <c r="G58" s="279">
        <f t="shared" si="17"/>
        <v>300000</v>
      </c>
      <c r="H58" s="212"/>
      <c r="K58" s="336"/>
    </row>
    <row r="59" spans="1:11">
      <c r="A59" s="337" t="s">
        <v>58</v>
      </c>
      <c r="B59" s="307">
        <v>300000</v>
      </c>
      <c r="C59" s="305">
        <f t="shared" si="13"/>
        <v>75000</v>
      </c>
      <c r="D59" s="305">
        <f t="shared" si="14"/>
        <v>75000</v>
      </c>
      <c r="E59" s="140">
        <f t="shared" si="15"/>
        <v>75000</v>
      </c>
      <c r="F59" s="279">
        <f t="shared" si="16"/>
        <v>75000</v>
      </c>
      <c r="G59" s="279">
        <f t="shared" si="17"/>
        <v>300000</v>
      </c>
      <c r="H59" s="212"/>
      <c r="I59" s="280" t="s">
        <v>36</v>
      </c>
      <c r="K59" s="336"/>
    </row>
    <row r="60" spans="1:11">
      <c r="A60" s="335" t="s">
        <v>59</v>
      </c>
      <c r="B60" s="279">
        <v>100000</v>
      </c>
      <c r="C60" s="305">
        <f t="shared" si="13"/>
        <v>25000</v>
      </c>
      <c r="D60" s="305">
        <f t="shared" si="14"/>
        <v>25000</v>
      </c>
      <c r="E60" s="140">
        <f t="shared" si="15"/>
        <v>25000</v>
      </c>
      <c r="F60" s="279">
        <f t="shared" si="16"/>
        <v>25000</v>
      </c>
      <c r="G60" s="279">
        <f t="shared" si="17"/>
        <v>100000</v>
      </c>
      <c r="H60" s="212"/>
      <c r="I60" s="280" t="s">
        <v>36</v>
      </c>
      <c r="K60" s="336"/>
    </row>
    <row r="61" spans="1:11">
      <c r="A61" s="335" t="s">
        <v>60</v>
      </c>
      <c r="B61" s="279">
        <v>100000</v>
      </c>
      <c r="C61" s="305">
        <f t="shared" si="13"/>
        <v>25000</v>
      </c>
      <c r="D61" s="305">
        <f t="shared" si="14"/>
        <v>25000</v>
      </c>
      <c r="E61" s="140">
        <f t="shared" si="15"/>
        <v>25000</v>
      </c>
      <c r="F61" s="279">
        <f t="shared" si="16"/>
        <v>25000</v>
      </c>
      <c r="G61" s="279">
        <f t="shared" si="17"/>
        <v>100000</v>
      </c>
      <c r="H61" s="212"/>
      <c r="I61" s="280" t="s">
        <v>36</v>
      </c>
      <c r="K61" s="336"/>
    </row>
    <row r="62" spans="1:11">
      <c r="A62" s="335" t="s">
        <v>61</v>
      </c>
      <c r="B62" s="279">
        <v>300000</v>
      </c>
      <c r="C62" s="305">
        <f t="shared" si="13"/>
        <v>75000</v>
      </c>
      <c r="D62" s="305">
        <f t="shared" si="14"/>
        <v>75000</v>
      </c>
      <c r="E62" s="140">
        <f t="shared" si="15"/>
        <v>75000</v>
      </c>
      <c r="F62" s="279">
        <f t="shared" si="16"/>
        <v>75000</v>
      </c>
      <c r="G62" s="279">
        <f t="shared" si="17"/>
        <v>300000</v>
      </c>
      <c r="H62" s="212"/>
      <c r="I62" s="280" t="s">
        <v>36</v>
      </c>
      <c r="K62" s="336"/>
    </row>
    <row r="63" spans="1:11">
      <c r="A63" s="335" t="s">
        <v>62</v>
      </c>
      <c r="B63" s="279">
        <v>40000</v>
      </c>
      <c r="C63" s="305">
        <f t="shared" si="13"/>
        <v>10000</v>
      </c>
      <c r="D63" s="305">
        <f t="shared" si="14"/>
        <v>10000</v>
      </c>
      <c r="E63" s="140">
        <f t="shared" si="15"/>
        <v>10000</v>
      </c>
      <c r="F63" s="279">
        <f t="shared" si="16"/>
        <v>10000</v>
      </c>
      <c r="G63" s="279">
        <f t="shared" si="17"/>
        <v>40000</v>
      </c>
      <c r="H63" s="212"/>
      <c r="I63" s="280" t="s">
        <v>36</v>
      </c>
      <c r="K63" s="336"/>
    </row>
    <row r="64" spans="1:11">
      <c r="A64" s="335" t="s">
        <v>63</v>
      </c>
      <c r="B64" s="279">
        <v>50000</v>
      </c>
      <c r="C64" s="305">
        <f t="shared" si="13"/>
        <v>12500</v>
      </c>
      <c r="D64" s="305">
        <f t="shared" si="14"/>
        <v>12500</v>
      </c>
      <c r="E64" s="140">
        <f t="shared" si="15"/>
        <v>12500</v>
      </c>
      <c r="F64" s="279">
        <f t="shared" si="16"/>
        <v>12500</v>
      </c>
      <c r="G64" s="279">
        <f t="shared" si="17"/>
        <v>50000</v>
      </c>
      <c r="H64" s="212"/>
      <c r="I64" s="280" t="s">
        <v>36</v>
      </c>
      <c r="K64" s="336"/>
    </row>
    <row r="65" spans="1:13">
      <c r="A65" s="335" t="s">
        <v>64</v>
      </c>
      <c r="B65" s="279">
        <v>30000</v>
      </c>
      <c r="C65" s="305">
        <f t="shared" si="13"/>
        <v>7500</v>
      </c>
      <c r="D65" s="305">
        <f t="shared" si="14"/>
        <v>7500</v>
      </c>
      <c r="E65" s="140">
        <f t="shared" si="15"/>
        <v>7500</v>
      </c>
      <c r="F65" s="279">
        <f t="shared" si="16"/>
        <v>7500</v>
      </c>
      <c r="G65" s="279">
        <f t="shared" si="17"/>
        <v>30000</v>
      </c>
      <c r="H65" s="212"/>
      <c r="I65" s="280" t="s">
        <v>36</v>
      </c>
      <c r="K65" s="336"/>
    </row>
    <row r="66" spans="1:13">
      <c r="A66" s="335" t="s">
        <v>65</v>
      </c>
      <c r="B66" s="279">
        <v>100000</v>
      </c>
      <c r="C66" s="305">
        <f t="shared" si="13"/>
        <v>25000</v>
      </c>
      <c r="D66" s="305">
        <f t="shared" si="14"/>
        <v>25000</v>
      </c>
      <c r="E66" s="140">
        <f t="shared" si="15"/>
        <v>25000</v>
      </c>
      <c r="F66" s="279">
        <f t="shared" si="16"/>
        <v>25000</v>
      </c>
      <c r="G66" s="279">
        <f t="shared" si="17"/>
        <v>100000</v>
      </c>
      <c r="H66" s="212"/>
      <c r="I66" s="280" t="s">
        <v>36</v>
      </c>
      <c r="K66" s="336"/>
    </row>
    <row r="67" spans="1:13">
      <c r="A67" s="335" t="s">
        <v>66</v>
      </c>
      <c r="B67" s="279">
        <v>-46129</v>
      </c>
      <c r="C67" s="305">
        <f t="shared" si="13"/>
        <v>-11532.25</v>
      </c>
      <c r="D67" s="305">
        <f t="shared" si="14"/>
        <v>-11532.25</v>
      </c>
      <c r="E67" s="140">
        <f t="shared" si="15"/>
        <v>-11532.25</v>
      </c>
      <c r="F67" s="279">
        <f t="shared" si="16"/>
        <v>-11532.25</v>
      </c>
      <c r="G67" s="279">
        <f t="shared" si="17"/>
        <v>-46129</v>
      </c>
      <c r="H67" s="212"/>
      <c r="I67" s="280" t="s">
        <v>36</v>
      </c>
      <c r="K67" s="336"/>
    </row>
    <row r="68" spans="1:13" ht="15">
      <c r="A68" s="335" t="s">
        <v>67</v>
      </c>
      <c r="B68" s="313">
        <v>255000</v>
      </c>
      <c r="C68" s="311">
        <f t="shared" si="13"/>
        <v>63750</v>
      </c>
      <c r="D68" s="311">
        <f t="shared" si="14"/>
        <v>63750</v>
      </c>
      <c r="E68" s="325">
        <f t="shared" si="15"/>
        <v>63750</v>
      </c>
      <c r="F68" s="313">
        <f t="shared" si="16"/>
        <v>63750</v>
      </c>
      <c r="G68" s="313">
        <f t="shared" si="17"/>
        <v>255000</v>
      </c>
      <c r="H68" s="212"/>
      <c r="I68" s="280" t="s">
        <v>36</v>
      </c>
      <c r="K68" s="336"/>
    </row>
    <row r="69" spans="1:13">
      <c r="A69" s="309"/>
      <c r="B69" s="279">
        <f t="shared" ref="B69:G69" si="18">SUM(B45:B68)</f>
        <v>2853871</v>
      </c>
      <c r="C69" s="279">
        <f t="shared" si="18"/>
        <v>713467.75</v>
      </c>
      <c r="D69" s="279">
        <f t="shared" si="18"/>
        <v>713467.75</v>
      </c>
      <c r="E69" s="279">
        <f t="shared" si="18"/>
        <v>713467.75</v>
      </c>
      <c r="F69" s="279">
        <f t="shared" si="18"/>
        <v>713467.75</v>
      </c>
      <c r="G69" s="279">
        <f t="shared" si="18"/>
        <v>2853871</v>
      </c>
      <c r="H69" s="212"/>
      <c r="I69" s="306"/>
      <c r="J69" s="279"/>
      <c r="M69" s="336"/>
    </row>
    <row r="70" spans="1:13">
      <c r="A70" s="334" t="s">
        <v>68</v>
      </c>
      <c r="B70" s="279"/>
      <c r="C70" s="305"/>
      <c r="D70" s="305"/>
      <c r="E70" s="140"/>
      <c r="F70" s="279"/>
      <c r="G70" s="279"/>
      <c r="H70" s="212"/>
    </row>
    <row r="71" spans="1:13">
      <c r="A71" s="335" t="s">
        <v>69</v>
      </c>
      <c r="B71" s="279">
        <f>110000+25000</f>
        <v>135000</v>
      </c>
      <c r="C71" s="305">
        <f t="shared" ref="C71" si="19">+B71/4</f>
        <v>33750</v>
      </c>
      <c r="D71" s="305">
        <f>+B71/4</f>
        <v>33750</v>
      </c>
      <c r="E71" s="140">
        <f>+B71/4</f>
        <v>33750</v>
      </c>
      <c r="F71" s="279">
        <f>+B71/4</f>
        <v>33750</v>
      </c>
      <c r="G71" s="279">
        <f t="shared" ref="G71:G72" si="20">SUM(C71:F71)</f>
        <v>135000</v>
      </c>
      <c r="H71" s="212"/>
      <c r="I71" s="280" t="s">
        <v>36</v>
      </c>
    </row>
    <row r="72" spans="1:13" ht="15">
      <c r="A72" s="335" t="s">
        <v>70</v>
      </c>
      <c r="B72" s="313">
        <v>15000</v>
      </c>
      <c r="C72" s="311">
        <f>+B72/4</f>
        <v>3750</v>
      </c>
      <c r="D72" s="311">
        <f>+B72/4</f>
        <v>3750</v>
      </c>
      <c r="E72" s="325">
        <f>+B72/4</f>
        <v>3750</v>
      </c>
      <c r="F72" s="313">
        <f>+B72/4</f>
        <v>3750</v>
      </c>
      <c r="G72" s="313">
        <f t="shared" si="20"/>
        <v>15000</v>
      </c>
      <c r="H72" s="212"/>
      <c r="I72" s="280" t="s">
        <v>36</v>
      </c>
    </row>
    <row r="73" spans="1:13">
      <c r="A73" s="309"/>
      <c r="B73" s="279">
        <f t="shared" ref="B73:G73" si="21">SUM(B71:B72)</f>
        <v>150000</v>
      </c>
      <c r="C73" s="279">
        <f t="shared" si="21"/>
        <v>37500</v>
      </c>
      <c r="D73" s="279">
        <f t="shared" si="21"/>
        <v>37500</v>
      </c>
      <c r="E73" s="279">
        <f t="shared" si="21"/>
        <v>37500</v>
      </c>
      <c r="F73" s="279">
        <f t="shared" si="21"/>
        <v>37500</v>
      </c>
      <c r="G73" s="279">
        <f t="shared" si="21"/>
        <v>150000</v>
      </c>
      <c r="H73" s="212"/>
    </row>
    <row r="74" spans="1:13">
      <c r="A74" s="309"/>
      <c r="B74" s="279"/>
      <c r="C74" s="279"/>
      <c r="D74" s="279"/>
      <c r="E74" s="279"/>
      <c r="F74" s="279"/>
      <c r="G74" s="279"/>
      <c r="H74" s="212"/>
    </row>
    <row r="75" spans="1:13">
      <c r="A75" s="334" t="s">
        <v>71</v>
      </c>
      <c r="B75" s="279"/>
      <c r="C75" s="305"/>
      <c r="D75" s="305"/>
      <c r="E75" s="140"/>
      <c r="F75" s="279"/>
      <c r="G75" s="279"/>
      <c r="H75" s="212"/>
    </row>
    <row r="76" spans="1:13" ht="15">
      <c r="A76" s="335" t="s">
        <v>72</v>
      </c>
      <c r="B76" s="313">
        <v>350000</v>
      </c>
      <c r="C76" s="311">
        <f>+B76/4</f>
        <v>87500</v>
      </c>
      <c r="D76" s="311">
        <f>+B76/4</f>
        <v>87500</v>
      </c>
      <c r="E76" s="325">
        <f>+B76/4</f>
        <v>87500</v>
      </c>
      <c r="F76" s="313">
        <f>+B76/4</f>
        <v>87500</v>
      </c>
      <c r="G76" s="313">
        <f t="shared" ref="G76" si="22">SUM(C76:F76)</f>
        <v>350000</v>
      </c>
      <c r="H76" s="212"/>
      <c r="I76" s="280" t="s">
        <v>36</v>
      </c>
    </row>
    <row r="77" spans="1:13">
      <c r="A77" s="309"/>
      <c r="B77" s="279">
        <f t="shared" ref="B77:G77" si="23">SUM(B76:B76)</f>
        <v>350000</v>
      </c>
      <c r="C77" s="279">
        <f t="shared" si="23"/>
        <v>87500</v>
      </c>
      <c r="D77" s="279">
        <f t="shared" si="23"/>
        <v>87500</v>
      </c>
      <c r="E77" s="279">
        <f t="shared" si="23"/>
        <v>87500</v>
      </c>
      <c r="F77" s="279">
        <f t="shared" si="23"/>
        <v>87500</v>
      </c>
      <c r="G77" s="279">
        <f t="shared" si="23"/>
        <v>350000</v>
      </c>
      <c r="H77" s="212"/>
    </row>
    <row r="78" spans="1:13">
      <c r="A78" s="309"/>
      <c r="B78" s="279"/>
      <c r="C78" s="279"/>
      <c r="D78" s="279"/>
      <c r="E78" s="279"/>
      <c r="F78" s="279"/>
      <c r="G78" s="279"/>
      <c r="H78" s="212"/>
    </row>
    <row r="79" spans="1:13">
      <c r="A79" s="334" t="s">
        <v>73</v>
      </c>
      <c r="B79" s="279"/>
      <c r="C79" s="305"/>
      <c r="D79" s="305"/>
      <c r="E79" s="140"/>
      <c r="F79" s="279"/>
      <c r="G79" s="279"/>
      <c r="H79" s="212"/>
    </row>
    <row r="80" spans="1:13">
      <c r="A80" s="335" t="s">
        <v>74</v>
      </c>
      <c r="B80" s="279">
        <v>2500</v>
      </c>
      <c r="C80" s="305">
        <f>+B80/4</f>
        <v>625</v>
      </c>
      <c r="D80" s="305">
        <f>+B80/4</f>
        <v>625</v>
      </c>
      <c r="E80" s="140">
        <f>+B80/4</f>
        <v>625</v>
      </c>
      <c r="F80" s="279">
        <f>+B80/4</f>
        <v>625</v>
      </c>
      <c r="G80" s="279">
        <f>SUM(C80:F80)</f>
        <v>2500</v>
      </c>
      <c r="H80" s="212"/>
      <c r="I80" s="280" t="s">
        <v>36</v>
      </c>
    </row>
    <row r="81" spans="1:9">
      <c r="A81" s="335" t="s">
        <v>75</v>
      </c>
      <c r="B81" s="279">
        <v>7500</v>
      </c>
      <c r="C81" s="305">
        <f>+B81/4</f>
        <v>1875</v>
      </c>
      <c r="D81" s="305">
        <f>+B81/4</f>
        <v>1875</v>
      </c>
      <c r="E81" s="140">
        <f>+B81/4</f>
        <v>1875</v>
      </c>
      <c r="F81" s="279">
        <f>+B81/4</f>
        <v>1875</v>
      </c>
      <c r="G81" s="279">
        <f>SUM(C81:F81)</f>
        <v>7500</v>
      </c>
      <c r="H81" s="212"/>
      <c r="I81" s="280" t="s">
        <v>36</v>
      </c>
    </row>
    <row r="82" spans="1:9">
      <c r="A82" s="335" t="s">
        <v>76</v>
      </c>
      <c r="B82" s="279">
        <v>30000</v>
      </c>
      <c r="C82" s="305">
        <f>+B82/4</f>
        <v>7500</v>
      </c>
      <c r="D82" s="305">
        <f>+B82/4</f>
        <v>7500</v>
      </c>
      <c r="E82" s="140">
        <f>+B82/4</f>
        <v>7500</v>
      </c>
      <c r="F82" s="279">
        <f>+B82/4</f>
        <v>7500</v>
      </c>
      <c r="G82" s="279">
        <f>SUM(C82:F82)</f>
        <v>30000</v>
      </c>
      <c r="H82" s="212"/>
      <c r="I82" s="280" t="s">
        <v>36</v>
      </c>
    </row>
    <row r="83" spans="1:9">
      <c r="A83" s="335" t="s">
        <v>77</v>
      </c>
      <c r="B83" s="279">
        <v>500</v>
      </c>
      <c r="C83" s="305">
        <f>+B83/4</f>
        <v>125</v>
      </c>
      <c r="D83" s="305">
        <f>+B83/4</f>
        <v>125</v>
      </c>
      <c r="E83" s="140">
        <f>+B83/4</f>
        <v>125</v>
      </c>
      <c r="F83" s="279">
        <f>+B83/4</f>
        <v>125</v>
      </c>
      <c r="G83" s="279">
        <f>SUM(C83:F83)</f>
        <v>500</v>
      </c>
      <c r="H83" s="212"/>
      <c r="I83" s="280" t="s">
        <v>36</v>
      </c>
    </row>
    <row r="84" spans="1:9" ht="15">
      <c r="A84" s="335" t="s">
        <v>78</v>
      </c>
      <c r="B84" s="313">
        <v>40000</v>
      </c>
      <c r="C84" s="311">
        <f>+B84/4</f>
        <v>10000</v>
      </c>
      <c r="D84" s="311">
        <f>+B84/4</f>
        <v>10000</v>
      </c>
      <c r="E84" s="325">
        <f>+B84/4</f>
        <v>10000</v>
      </c>
      <c r="F84" s="313">
        <f>+B84/4</f>
        <v>10000</v>
      </c>
      <c r="G84" s="313">
        <f t="shared" ref="G84" si="24">SUM(C84:F84)</f>
        <v>40000</v>
      </c>
      <c r="H84" s="212"/>
      <c r="I84" s="280" t="s">
        <v>36</v>
      </c>
    </row>
    <row r="85" spans="1:9">
      <c r="A85" s="309"/>
      <c r="B85" s="279">
        <f t="shared" ref="B85:G85" si="25">SUM(B80:B84)</f>
        <v>80500</v>
      </c>
      <c r="C85" s="279">
        <f t="shared" si="25"/>
        <v>20125</v>
      </c>
      <c r="D85" s="279">
        <f t="shared" si="25"/>
        <v>20125</v>
      </c>
      <c r="E85" s="279">
        <f t="shared" si="25"/>
        <v>20125</v>
      </c>
      <c r="F85" s="279">
        <f t="shared" si="25"/>
        <v>20125</v>
      </c>
      <c r="G85" s="279">
        <f t="shared" si="25"/>
        <v>80500</v>
      </c>
      <c r="H85" s="212"/>
    </row>
    <row r="86" spans="1:9">
      <c r="A86" s="309"/>
      <c r="B86" s="279"/>
      <c r="C86" s="279"/>
      <c r="D86" s="279"/>
      <c r="E86" s="279"/>
      <c r="F86" s="279"/>
      <c r="G86" s="279"/>
      <c r="H86" s="212"/>
    </row>
    <row r="87" spans="1:9" s="67" customFormat="1">
      <c r="A87" s="314" t="s">
        <v>10</v>
      </c>
      <c r="B87" s="323">
        <f t="shared" ref="B87:G87" si="26">+B73+B69+B43+B77+B85</f>
        <v>3474371</v>
      </c>
      <c r="C87" s="323">
        <f t="shared" si="26"/>
        <v>868592.75</v>
      </c>
      <c r="D87" s="323">
        <f t="shared" si="26"/>
        <v>868592.75</v>
      </c>
      <c r="E87" s="323">
        <f t="shared" si="26"/>
        <v>868592.75</v>
      </c>
      <c r="F87" s="323">
        <f t="shared" si="26"/>
        <v>868592.75</v>
      </c>
      <c r="G87" s="323">
        <f t="shared" si="26"/>
        <v>3474371</v>
      </c>
      <c r="H87" s="212">
        <f>SUM(C87:F87)</f>
        <v>3474371</v>
      </c>
      <c r="I87" s="288"/>
    </row>
    <row r="88" spans="1:9" ht="13.5" thickBot="1">
      <c r="A88" s="314"/>
      <c r="B88" s="323"/>
      <c r="C88" s="279"/>
      <c r="D88" s="279"/>
      <c r="E88" s="279"/>
      <c r="F88" s="279"/>
      <c r="G88" s="279"/>
      <c r="H88" s="212"/>
    </row>
    <row r="89" spans="1:9" ht="13.5" thickBot="1">
      <c r="A89" s="321" t="s">
        <v>18</v>
      </c>
      <c r="B89" s="322"/>
      <c r="C89" s="140"/>
      <c r="D89" s="140"/>
      <c r="E89" s="140"/>
      <c r="F89" s="279"/>
      <c r="G89" s="279"/>
      <c r="H89" s="212"/>
    </row>
    <row r="90" spans="1:9">
      <c r="A90" s="314"/>
      <c r="B90" s="323"/>
      <c r="C90" s="140"/>
      <c r="D90" s="140"/>
      <c r="E90" s="140"/>
      <c r="F90" s="279"/>
      <c r="G90" s="279"/>
      <c r="H90" s="212"/>
    </row>
    <row r="91" spans="1:9" ht="15">
      <c r="A91" s="334" t="s">
        <v>79</v>
      </c>
      <c r="B91" s="325"/>
      <c r="C91" s="325"/>
      <c r="D91" s="325"/>
      <c r="E91" s="325"/>
      <c r="F91" s="313"/>
      <c r="G91" s="313"/>
      <c r="H91" s="212"/>
    </row>
    <row r="92" spans="1:9" ht="15">
      <c r="A92" s="335" t="s">
        <v>80</v>
      </c>
      <c r="B92" s="325">
        <v>5000</v>
      </c>
      <c r="C92" s="325">
        <f>+B92/4</f>
        <v>1250</v>
      </c>
      <c r="D92" s="325">
        <f>+B92/4</f>
        <v>1250</v>
      </c>
      <c r="E92" s="325">
        <f>+B92/4</f>
        <v>1250</v>
      </c>
      <c r="F92" s="313">
        <f>+B92/4</f>
        <v>1250</v>
      </c>
      <c r="G92" s="313">
        <f>SUM(C92:F92)</f>
        <v>5000</v>
      </c>
      <c r="H92" s="212"/>
    </row>
    <row r="93" spans="1:9">
      <c r="A93" s="335"/>
      <c r="B93" s="140">
        <f t="shared" ref="B93:G93" si="27">SUM(B92:B92)</f>
        <v>5000</v>
      </c>
      <c r="C93" s="140">
        <f t="shared" si="27"/>
        <v>1250</v>
      </c>
      <c r="D93" s="140">
        <f t="shared" si="27"/>
        <v>1250</v>
      </c>
      <c r="E93" s="140">
        <f t="shared" si="27"/>
        <v>1250</v>
      </c>
      <c r="F93" s="140">
        <f t="shared" si="27"/>
        <v>1250</v>
      </c>
      <c r="G93" s="140">
        <f t="shared" si="27"/>
        <v>5000</v>
      </c>
      <c r="H93" s="212"/>
    </row>
    <row r="94" spans="1:9" ht="15">
      <c r="A94" s="335"/>
      <c r="B94" s="325"/>
      <c r="C94" s="325"/>
      <c r="D94" s="325"/>
      <c r="E94" s="325"/>
      <c r="F94" s="313"/>
      <c r="G94" s="313"/>
      <c r="H94" s="212"/>
    </row>
    <row r="95" spans="1:9" s="67" customFormat="1">
      <c r="A95" s="314" t="s">
        <v>10</v>
      </c>
      <c r="B95" s="212">
        <f>+B93</f>
        <v>5000</v>
      </c>
      <c r="C95" s="212">
        <f t="shared" ref="C95:G95" si="28">+C93</f>
        <v>1250</v>
      </c>
      <c r="D95" s="212">
        <f t="shared" si="28"/>
        <v>1250</v>
      </c>
      <c r="E95" s="212">
        <f t="shared" si="28"/>
        <v>1250</v>
      </c>
      <c r="F95" s="212">
        <f t="shared" si="28"/>
        <v>1250</v>
      </c>
      <c r="G95" s="212">
        <f t="shared" si="28"/>
        <v>5000</v>
      </c>
      <c r="H95" s="212">
        <f>SUM(C95:F95)</f>
        <v>5000</v>
      </c>
      <c r="I95" s="288"/>
    </row>
    <row r="96" spans="1:9" ht="13.5" thickBot="1">
      <c r="A96" s="314"/>
      <c r="B96" s="323"/>
      <c r="C96" s="279"/>
      <c r="D96" s="279"/>
      <c r="E96" s="279"/>
      <c r="F96" s="279"/>
      <c r="G96" s="279"/>
      <c r="H96" s="212"/>
    </row>
    <row r="97" spans="1:9" ht="13.5" thickBot="1">
      <c r="A97" s="321" t="s">
        <v>19</v>
      </c>
      <c r="B97" s="322"/>
      <c r="C97" s="140"/>
      <c r="D97" s="140"/>
      <c r="E97" s="140"/>
      <c r="F97" s="279"/>
      <c r="G97" s="279"/>
      <c r="H97" s="212"/>
    </row>
    <row r="98" spans="1:9">
      <c r="A98" s="314"/>
      <c r="B98" s="323"/>
      <c r="C98" s="140"/>
      <c r="D98" s="140"/>
      <c r="E98" s="140"/>
      <c r="F98" s="279"/>
      <c r="G98" s="279"/>
      <c r="H98" s="212"/>
    </row>
    <row r="99" spans="1:9" ht="15">
      <c r="A99" s="309" t="s">
        <v>38</v>
      </c>
      <c r="B99" s="325">
        <v>0</v>
      </c>
      <c r="C99" s="338">
        <v>0</v>
      </c>
      <c r="D99" s="325">
        <v>0</v>
      </c>
      <c r="E99" s="325">
        <v>0</v>
      </c>
      <c r="F99" s="313">
        <v>0</v>
      </c>
      <c r="G99" s="313">
        <f>SUM(C99:F99)</f>
        <v>0</v>
      </c>
      <c r="H99" s="212"/>
    </row>
    <row r="100" spans="1:9">
      <c r="A100" s="314" t="s">
        <v>10</v>
      </c>
      <c r="B100" s="323">
        <f t="shared" ref="B100:G100" si="29">SUM(B97:B99)</f>
        <v>0</v>
      </c>
      <c r="C100" s="279">
        <f t="shared" si="29"/>
        <v>0</v>
      </c>
      <c r="D100" s="279">
        <f t="shared" si="29"/>
        <v>0</v>
      </c>
      <c r="E100" s="279">
        <f t="shared" si="29"/>
        <v>0</v>
      </c>
      <c r="F100" s="279">
        <f t="shared" si="29"/>
        <v>0</v>
      </c>
      <c r="G100" s="279">
        <f t="shared" si="29"/>
        <v>0</v>
      </c>
      <c r="H100" s="212">
        <f>SUM(C100:F100)</f>
        <v>0</v>
      </c>
    </row>
    <row r="101" spans="1:9" ht="13.5" thickBot="1">
      <c r="A101" s="314"/>
      <c r="B101" s="323"/>
      <c r="C101" s="279"/>
      <c r="D101" s="279"/>
      <c r="E101" s="279"/>
      <c r="F101" s="279"/>
      <c r="G101" s="279"/>
      <c r="H101" s="212"/>
    </row>
    <row r="102" spans="1:9" ht="13.5" thickBot="1">
      <c r="A102" s="321" t="s">
        <v>20</v>
      </c>
      <c r="B102" s="322"/>
      <c r="C102" s="140"/>
      <c r="D102" s="140"/>
      <c r="E102" s="140"/>
      <c r="F102" s="279"/>
      <c r="G102" s="279"/>
      <c r="H102" s="212"/>
    </row>
    <row r="103" spans="1:9">
      <c r="A103" s="339"/>
      <c r="B103" s="322"/>
      <c r="C103" s="140"/>
      <c r="D103" s="140"/>
      <c r="E103" s="140"/>
      <c r="F103" s="279"/>
      <c r="G103" s="279"/>
      <c r="H103" s="212"/>
    </row>
    <row r="104" spans="1:9">
      <c r="A104" s="334" t="s">
        <v>81</v>
      </c>
      <c r="B104" s="322"/>
      <c r="C104" s="340"/>
      <c r="D104" s="140"/>
      <c r="E104" s="140"/>
      <c r="F104" s="279"/>
      <c r="G104" s="279"/>
      <c r="H104" s="212"/>
    </row>
    <row r="105" spans="1:9">
      <c r="A105" s="339"/>
      <c r="B105" s="322"/>
      <c r="C105" s="340"/>
      <c r="D105" s="140"/>
      <c r="E105" s="140"/>
      <c r="F105" s="279"/>
      <c r="G105" s="279"/>
      <c r="H105" s="212"/>
    </row>
    <row r="106" spans="1:9" ht="15">
      <c r="A106" s="335" t="s">
        <v>82</v>
      </c>
      <c r="B106" s="325">
        <v>0</v>
      </c>
      <c r="C106" s="338">
        <f>+B106/4</f>
        <v>0</v>
      </c>
      <c r="D106" s="325">
        <f>+B106/4</f>
        <v>0</v>
      </c>
      <c r="E106" s="325">
        <f>+B106/4</f>
        <v>0</v>
      </c>
      <c r="F106" s="313">
        <f>+B106/4</f>
        <v>0</v>
      </c>
      <c r="G106" s="313">
        <f t="shared" ref="G106" si="30">SUM(C106:F106)</f>
        <v>0</v>
      </c>
      <c r="H106" s="212"/>
      <c r="I106" s="280" t="s">
        <v>36</v>
      </c>
    </row>
    <row r="107" spans="1:9">
      <c r="A107" s="309"/>
      <c r="B107" s="140">
        <f>SUM(B106)</f>
        <v>0</v>
      </c>
      <c r="C107" s="140">
        <f t="shared" ref="C107:G107" si="31">SUM(C106)</f>
        <v>0</v>
      </c>
      <c r="D107" s="140">
        <f t="shared" si="31"/>
        <v>0</v>
      </c>
      <c r="E107" s="140">
        <f t="shared" si="31"/>
        <v>0</v>
      </c>
      <c r="F107" s="140">
        <f t="shared" si="31"/>
        <v>0</v>
      </c>
      <c r="G107" s="140">
        <f t="shared" si="31"/>
        <v>0</v>
      </c>
      <c r="H107" s="212"/>
    </row>
    <row r="108" spans="1:9">
      <c r="A108" s="339"/>
      <c r="B108" s="322"/>
      <c r="C108" s="340"/>
      <c r="D108" s="140"/>
      <c r="E108" s="140"/>
      <c r="F108" s="279"/>
      <c r="G108" s="279"/>
      <c r="H108" s="212"/>
    </row>
    <row r="109" spans="1:9">
      <c r="A109" s="334" t="s">
        <v>83</v>
      </c>
      <c r="B109" s="322"/>
      <c r="C109" s="340"/>
      <c r="D109" s="140"/>
      <c r="E109" s="140"/>
      <c r="F109" s="279"/>
      <c r="G109" s="279"/>
      <c r="H109" s="212"/>
    </row>
    <row r="110" spans="1:9">
      <c r="A110" s="339"/>
      <c r="B110" s="322"/>
      <c r="C110" s="340"/>
      <c r="D110" s="140"/>
      <c r="E110" s="140"/>
      <c r="F110" s="279"/>
      <c r="G110" s="279"/>
      <c r="H110" s="212"/>
    </row>
    <row r="111" spans="1:9" ht="15">
      <c r="A111" s="335" t="s">
        <v>82</v>
      </c>
      <c r="B111" s="325">
        <v>10000</v>
      </c>
      <c r="C111" s="338">
        <f>+B111/4</f>
        <v>2500</v>
      </c>
      <c r="D111" s="325">
        <f>+B111/4</f>
        <v>2500</v>
      </c>
      <c r="E111" s="325">
        <f>+B111/4</f>
        <v>2500</v>
      </c>
      <c r="F111" s="313">
        <f>+B111/4</f>
        <v>2500</v>
      </c>
      <c r="G111" s="313">
        <f t="shared" ref="G111" si="32">SUM(C111:F111)</f>
        <v>10000</v>
      </c>
      <c r="H111" s="212"/>
      <c r="I111" s="280" t="s">
        <v>36</v>
      </c>
    </row>
    <row r="112" spans="1:9">
      <c r="A112" s="309"/>
      <c r="B112" s="140">
        <f>SUM(B111)</f>
        <v>10000</v>
      </c>
      <c r="C112" s="140">
        <f t="shared" ref="C112:G112" si="33">SUM(C111)</f>
        <v>2500</v>
      </c>
      <c r="D112" s="140">
        <f t="shared" si="33"/>
        <v>2500</v>
      </c>
      <c r="E112" s="140">
        <f t="shared" si="33"/>
        <v>2500</v>
      </c>
      <c r="F112" s="140">
        <f t="shared" si="33"/>
        <v>2500</v>
      </c>
      <c r="G112" s="140">
        <f t="shared" si="33"/>
        <v>10000</v>
      </c>
      <c r="H112" s="212"/>
    </row>
    <row r="113" spans="1:9">
      <c r="A113" s="339"/>
      <c r="B113" s="322"/>
      <c r="C113" s="340"/>
      <c r="D113" s="140"/>
      <c r="E113" s="140"/>
      <c r="F113" s="279"/>
      <c r="G113" s="279"/>
      <c r="H113" s="212"/>
    </row>
    <row r="114" spans="1:9">
      <c r="A114" s="334" t="s">
        <v>84</v>
      </c>
      <c r="B114" s="140"/>
      <c r="C114" s="340"/>
      <c r="D114" s="140"/>
      <c r="E114" s="140"/>
      <c r="F114" s="279"/>
      <c r="G114" s="279"/>
      <c r="H114" s="212"/>
    </row>
    <row r="115" spans="1:9">
      <c r="A115" s="309"/>
      <c r="B115" s="140"/>
      <c r="C115" s="340"/>
      <c r="D115" s="140"/>
      <c r="E115" s="140"/>
      <c r="F115" s="279"/>
      <c r="G115" s="279"/>
      <c r="H115" s="212"/>
    </row>
    <row r="116" spans="1:9">
      <c r="A116" s="337" t="s">
        <v>85</v>
      </c>
      <c r="B116" s="140">
        <v>10000</v>
      </c>
      <c r="C116" s="340">
        <f t="shared" ref="C116:C167" si="34">+B116/4</f>
        <v>2500</v>
      </c>
      <c r="D116" s="140">
        <f t="shared" ref="D116:D167" si="35">+B116/4</f>
        <v>2500</v>
      </c>
      <c r="E116" s="140">
        <f t="shared" ref="E116:E167" si="36">+B116/4</f>
        <v>2500</v>
      </c>
      <c r="F116" s="279">
        <f t="shared" ref="F116:F167" si="37">+B116/4</f>
        <v>2500</v>
      </c>
      <c r="G116" s="279">
        <f t="shared" ref="G116:G167" si="38">SUM(C116:F116)</f>
        <v>10000</v>
      </c>
      <c r="H116" s="212"/>
      <c r="I116" s="280" t="s">
        <v>36</v>
      </c>
    </row>
    <row r="117" spans="1:9">
      <c r="A117" s="337" t="s">
        <v>86</v>
      </c>
      <c r="B117" s="140">
        <v>150000</v>
      </c>
      <c r="C117" s="340">
        <f t="shared" si="34"/>
        <v>37500</v>
      </c>
      <c r="D117" s="140">
        <f t="shared" si="35"/>
        <v>37500</v>
      </c>
      <c r="E117" s="140">
        <f t="shared" si="36"/>
        <v>37500</v>
      </c>
      <c r="F117" s="279">
        <f t="shared" si="37"/>
        <v>37500</v>
      </c>
      <c r="G117" s="279">
        <f t="shared" si="38"/>
        <v>150000</v>
      </c>
      <c r="H117" s="212"/>
      <c r="I117" s="280" t="s">
        <v>36</v>
      </c>
    </row>
    <row r="118" spans="1:9">
      <c r="A118" s="337" t="s">
        <v>87</v>
      </c>
      <c r="B118" s="140">
        <v>75000</v>
      </c>
      <c r="C118" s="340">
        <f t="shared" si="34"/>
        <v>18750</v>
      </c>
      <c r="D118" s="140">
        <f t="shared" si="35"/>
        <v>18750</v>
      </c>
      <c r="E118" s="140">
        <f t="shared" si="36"/>
        <v>18750</v>
      </c>
      <c r="F118" s="279">
        <f t="shared" si="37"/>
        <v>18750</v>
      </c>
      <c r="G118" s="279">
        <f t="shared" si="38"/>
        <v>75000</v>
      </c>
      <c r="H118" s="212"/>
      <c r="I118" s="280" t="s">
        <v>36</v>
      </c>
    </row>
    <row r="119" spans="1:9">
      <c r="A119" s="337" t="s">
        <v>88</v>
      </c>
      <c r="B119" s="140">
        <v>25000</v>
      </c>
      <c r="C119" s="340">
        <f t="shared" si="34"/>
        <v>6250</v>
      </c>
      <c r="D119" s="140">
        <f t="shared" si="35"/>
        <v>6250</v>
      </c>
      <c r="E119" s="140">
        <f t="shared" si="36"/>
        <v>6250</v>
      </c>
      <c r="F119" s="279">
        <f t="shared" si="37"/>
        <v>6250</v>
      </c>
      <c r="G119" s="279">
        <f t="shared" si="38"/>
        <v>25000</v>
      </c>
      <c r="H119" s="212"/>
      <c r="I119" s="280" t="s">
        <v>36</v>
      </c>
    </row>
    <row r="120" spans="1:9">
      <c r="A120" s="337" t="s">
        <v>89</v>
      </c>
      <c r="B120" s="140">
        <v>125000</v>
      </c>
      <c r="C120" s="340">
        <f t="shared" si="34"/>
        <v>31250</v>
      </c>
      <c r="D120" s="140">
        <f t="shared" si="35"/>
        <v>31250</v>
      </c>
      <c r="E120" s="140">
        <f t="shared" si="36"/>
        <v>31250</v>
      </c>
      <c r="F120" s="279">
        <f t="shared" si="37"/>
        <v>31250</v>
      </c>
      <c r="G120" s="279">
        <f t="shared" si="38"/>
        <v>125000</v>
      </c>
      <c r="H120" s="212"/>
      <c r="I120" s="280" t="s">
        <v>36</v>
      </c>
    </row>
    <row r="121" spans="1:9">
      <c r="A121" s="337" t="s">
        <v>90</v>
      </c>
      <c r="B121" s="140">
        <v>50000</v>
      </c>
      <c r="C121" s="340">
        <f t="shared" si="34"/>
        <v>12500</v>
      </c>
      <c r="D121" s="140">
        <f t="shared" si="35"/>
        <v>12500</v>
      </c>
      <c r="E121" s="140">
        <f t="shared" si="36"/>
        <v>12500</v>
      </c>
      <c r="F121" s="279">
        <f t="shared" si="37"/>
        <v>12500</v>
      </c>
      <c r="G121" s="279">
        <f t="shared" si="38"/>
        <v>50000</v>
      </c>
      <c r="H121" s="212"/>
      <c r="I121" s="280" t="s">
        <v>36</v>
      </c>
    </row>
    <row r="122" spans="1:9">
      <c r="A122" s="337" t="s">
        <v>91</v>
      </c>
      <c r="B122" s="140">
        <v>50000</v>
      </c>
      <c r="C122" s="340">
        <f t="shared" si="34"/>
        <v>12500</v>
      </c>
      <c r="D122" s="140">
        <f t="shared" si="35"/>
        <v>12500</v>
      </c>
      <c r="E122" s="140">
        <f t="shared" si="36"/>
        <v>12500</v>
      </c>
      <c r="F122" s="279">
        <f t="shared" si="37"/>
        <v>12500</v>
      </c>
      <c r="G122" s="279">
        <f t="shared" si="38"/>
        <v>50000</v>
      </c>
      <c r="H122" s="212"/>
      <c r="I122" s="280" t="s">
        <v>36</v>
      </c>
    </row>
    <row r="123" spans="1:9">
      <c r="A123" s="337" t="s">
        <v>92</v>
      </c>
      <c r="B123" s="140">
        <v>35000</v>
      </c>
      <c r="C123" s="340">
        <f t="shared" si="34"/>
        <v>8750</v>
      </c>
      <c r="D123" s="140">
        <f t="shared" si="35"/>
        <v>8750</v>
      </c>
      <c r="E123" s="140">
        <f t="shared" si="36"/>
        <v>8750</v>
      </c>
      <c r="F123" s="279">
        <f t="shared" si="37"/>
        <v>8750</v>
      </c>
      <c r="G123" s="279">
        <f t="shared" si="38"/>
        <v>35000</v>
      </c>
      <c r="H123" s="212"/>
      <c r="I123" s="280" t="s">
        <v>36</v>
      </c>
    </row>
    <row r="124" spans="1:9">
      <c r="A124" s="337" t="s">
        <v>93</v>
      </c>
      <c r="B124" s="140">
        <v>25000</v>
      </c>
      <c r="C124" s="340">
        <f t="shared" si="34"/>
        <v>6250</v>
      </c>
      <c r="D124" s="140">
        <f t="shared" si="35"/>
        <v>6250</v>
      </c>
      <c r="E124" s="140">
        <f t="shared" si="36"/>
        <v>6250</v>
      </c>
      <c r="F124" s="279">
        <f t="shared" si="37"/>
        <v>6250</v>
      </c>
      <c r="G124" s="279">
        <f t="shared" si="38"/>
        <v>25000</v>
      </c>
      <c r="H124" s="212"/>
      <c r="I124" s="280" t="s">
        <v>36</v>
      </c>
    </row>
    <row r="125" spans="1:9">
      <c r="A125" s="337" t="s">
        <v>94</v>
      </c>
      <c r="B125" s="140">
        <v>50000</v>
      </c>
      <c r="C125" s="340">
        <f t="shared" si="34"/>
        <v>12500</v>
      </c>
      <c r="D125" s="140">
        <f t="shared" si="35"/>
        <v>12500</v>
      </c>
      <c r="E125" s="140">
        <f t="shared" si="36"/>
        <v>12500</v>
      </c>
      <c r="F125" s="279">
        <f t="shared" si="37"/>
        <v>12500</v>
      </c>
      <c r="G125" s="279">
        <f t="shared" si="38"/>
        <v>50000</v>
      </c>
      <c r="H125" s="212"/>
      <c r="I125" s="280" t="s">
        <v>36</v>
      </c>
    </row>
    <row r="126" spans="1:9">
      <c r="A126" s="337" t="s">
        <v>95</v>
      </c>
      <c r="B126" s="140">
        <v>100000</v>
      </c>
      <c r="C126" s="340">
        <f t="shared" si="34"/>
        <v>25000</v>
      </c>
      <c r="D126" s="140">
        <f t="shared" si="35"/>
        <v>25000</v>
      </c>
      <c r="E126" s="140">
        <f t="shared" si="36"/>
        <v>25000</v>
      </c>
      <c r="F126" s="279">
        <f t="shared" si="37"/>
        <v>25000</v>
      </c>
      <c r="G126" s="279">
        <f t="shared" si="38"/>
        <v>100000</v>
      </c>
      <c r="H126" s="212"/>
      <c r="I126" s="280" t="s">
        <v>36</v>
      </c>
    </row>
    <row r="127" spans="1:9">
      <c r="A127" s="337" t="s">
        <v>96</v>
      </c>
      <c r="B127" s="140">
        <v>150000</v>
      </c>
      <c r="C127" s="340">
        <f t="shared" si="34"/>
        <v>37500</v>
      </c>
      <c r="D127" s="140">
        <f t="shared" si="35"/>
        <v>37500</v>
      </c>
      <c r="E127" s="140">
        <f t="shared" si="36"/>
        <v>37500</v>
      </c>
      <c r="F127" s="279">
        <f t="shared" si="37"/>
        <v>37500</v>
      </c>
      <c r="G127" s="279">
        <f t="shared" si="38"/>
        <v>150000</v>
      </c>
      <c r="H127" s="212"/>
      <c r="I127" s="280" t="s">
        <v>36</v>
      </c>
    </row>
    <row r="128" spans="1:9">
      <c r="A128" s="337" t="s">
        <v>97</v>
      </c>
      <c r="B128" s="140">
        <v>25000</v>
      </c>
      <c r="C128" s="340">
        <f t="shared" si="34"/>
        <v>6250</v>
      </c>
      <c r="D128" s="140">
        <f t="shared" si="35"/>
        <v>6250</v>
      </c>
      <c r="E128" s="140">
        <f t="shared" si="36"/>
        <v>6250</v>
      </c>
      <c r="F128" s="279">
        <f t="shared" si="37"/>
        <v>6250</v>
      </c>
      <c r="G128" s="279">
        <f t="shared" si="38"/>
        <v>25000</v>
      </c>
      <c r="H128" s="212"/>
      <c r="I128" s="280" t="s">
        <v>36</v>
      </c>
    </row>
    <row r="129" spans="1:9">
      <c r="A129" s="337" t="s">
        <v>98</v>
      </c>
      <c r="B129" s="140">
        <v>40000</v>
      </c>
      <c r="C129" s="340">
        <f t="shared" si="34"/>
        <v>10000</v>
      </c>
      <c r="D129" s="140">
        <f t="shared" si="35"/>
        <v>10000</v>
      </c>
      <c r="E129" s="140">
        <f t="shared" si="36"/>
        <v>10000</v>
      </c>
      <c r="F129" s="279">
        <f t="shared" si="37"/>
        <v>10000</v>
      </c>
      <c r="G129" s="279">
        <f t="shared" si="38"/>
        <v>40000</v>
      </c>
      <c r="H129" s="212"/>
      <c r="I129" s="280" t="s">
        <v>36</v>
      </c>
    </row>
    <row r="130" spans="1:9">
      <c r="A130" s="337" t="s">
        <v>99</v>
      </c>
      <c r="B130" s="140">
        <v>5000</v>
      </c>
      <c r="C130" s="340">
        <f t="shared" si="34"/>
        <v>1250</v>
      </c>
      <c r="D130" s="140">
        <f t="shared" si="35"/>
        <v>1250</v>
      </c>
      <c r="E130" s="140">
        <f t="shared" si="36"/>
        <v>1250</v>
      </c>
      <c r="F130" s="279">
        <f t="shared" si="37"/>
        <v>1250</v>
      </c>
      <c r="G130" s="279">
        <f t="shared" si="38"/>
        <v>5000</v>
      </c>
      <c r="H130" s="212"/>
      <c r="I130" s="280" t="s">
        <v>36</v>
      </c>
    </row>
    <row r="131" spans="1:9">
      <c r="A131" s="337" t="s">
        <v>100</v>
      </c>
      <c r="B131" s="140">
        <v>50000</v>
      </c>
      <c r="C131" s="340">
        <f t="shared" si="34"/>
        <v>12500</v>
      </c>
      <c r="D131" s="140">
        <f t="shared" si="35"/>
        <v>12500</v>
      </c>
      <c r="E131" s="140">
        <f t="shared" si="36"/>
        <v>12500</v>
      </c>
      <c r="F131" s="279">
        <f t="shared" si="37"/>
        <v>12500</v>
      </c>
      <c r="G131" s="279">
        <f t="shared" si="38"/>
        <v>50000</v>
      </c>
      <c r="H131" s="212"/>
      <c r="I131" s="280" t="s">
        <v>36</v>
      </c>
    </row>
    <row r="132" spans="1:9">
      <c r="A132" s="337" t="s">
        <v>101</v>
      </c>
      <c r="B132" s="140">
        <v>20000</v>
      </c>
      <c r="C132" s="340">
        <f t="shared" si="34"/>
        <v>5000</v>
      </c>
      <c r="D132" s="140">
        <f t="shared" si="35"/>
        <v>5000</v>
      </c>
      <c r="E132" s="140">
        <f t="shared" si="36"/>
        <v>5000</v>
      </c>
      <c r="F132" s="279">
        <f t="shared" si="37"/>
        <v>5000</v>
      </c>
      <c r="G132" s="279">
        <f t="shared" si="38"/>
        <v>20000</v>
      </c>
      <c r="H132" s="212"/>
      <c r="I132" s="280" t="s">
        <v>36</v>
      </c>
    </row>
    <row r="133" spans="1:9">
      <c r="A133" s="337" t="s">
        <v>102</v>
      </c>
      <c r="B133" s="140">
        <v>25000</v>
      </c>
      <c r="C133" s="340">
        <f t="shared" si="34"/>
        <v>6250</v>
      </c>
      <c r="D133" s="140">
        <f t="shared" si="35"/>
        <v>6250</v>
      </c>
      <c r="E133" s="140">
        <f t="shared" si="36"/>
        <v>6250</v>
      </c>
      <c r="F133" s="279">
        <f t="shared" si="37"/>
        <v>6250</v>
      </c>
      <c r="G133" s="279">
        <f t="shared" si="38"/>
        <v>25000</v>
      </c>
      <c r="H133" s="212"/>
      <c r="I133" s="280" t="s">
        <v>36</v>
      </c>
    </row>
    <row r="134" spans="1:9">
      <c r="A134" s="337" t="s">
        <v>103</v>
      </c>
      <c r="B134" s="140">
        <v>20000</v>
      </c>
      <c r="C134" s="340">
        <f t="shared" si="34"/>
        <v>5000</v>
      </c>
      <c r="D134" s="140">
        <f t="shared" si="35"/>
        <v>5000</v>
      </c>
      <c r="E134" s="140">
        <f t="shared" si="36"/>
        <v>5000</v>
      </c>
      <c r="F134" s="279">
        <f t="shared" si="37"/>
        <v>5000</v>
      </c>
      <c r="G134" s="279">
        <f t="shared" si="38"/>
        <v>20000</v>
      </c>
      <c r="H134" s="212"/>
      <c r="I134" s="280" t="s">
        <v>36</v>
      </c>
    </row>
    <row r="135" spans="1:9">
      <c r="A135" s="337" t="s">
        <v>104</v>
      </c>
      <c r="B135" s="140">
        <v>10000</v>
      </c>
      <c r="C135" s="340">
        <f t="shared" si="34"/>
        <v>2500</v>
      </c>
      <c r="D135" s="140">
        <f t="shared" si="35"/>
        <v>2500</v>
      </c>
      <c r="E135" s="140">
        <f t="shared" si="36"/>
        <v>2500</v>
      </c>
      <c r="F135" s="279">
        <f t="shared" si="37"/>
        <v>2500</v>
      </c>
      <c r="G135" s="279">
        <f t="shared" si="38"/>
        <v>10000</v>
      </c>
      <c r="H135" s="212"/>
      <c r="I135" s="280" t="s">
        <v>36</v>
      </c>
    </row>
    <row r="136" spans="1:9">
      <c r="A136" s="337" t="s">
        <v>105</v>
      </c>
      <c r="B136" s="140">
        <v>20000</v>
      </c>
      <c r="C136" s="340">
        <f t="shared" si="34"/>
        <v>5000</v>
      </c>
      <c r="D136" s="140">
        <f t="shared" si="35"/>
        <v>5000</v>
      </c>
      <c r="E136" s="140">
        <f t="shared" si="36"/>
        <v>5000</v>
      </c>
      <c r="F136" s="279">
        <f t="shared" si="37"/>
        <v>5000</v>
      </c>
      <c r="G136" s="279">
        <f t="shared" si="38"/>
        <v>20000</v>
      </c>
      <c r="H136" s="212"/>
      <c r="I136" s="280" t="s">
        <v>36</v>
      </c>
    </row>
    <row r="137" spans="1:9">
      <c r="A137" s="337" t="s">
        <v>106</v>
      </c>
      <c r="B137" s="140">
        <v>25000</v>
      </c>
      <c r="C137" s="340">
        <f t="shared" si="34"/>
        <v>6250</v>
      </c>
      <c r="D137" s="140">
        <f t="shared" si="35"/>
        <v>6250</v>
      </c>
      <c r="E137" s="140">
        <f t="shared" si="36"/>
        <v>6250</v>
      </c>
      <c r="F137" s="279">
        <f t="shared" si="37"/>
        <v>6250</v>
      </c>
      <c r="G137" s="279">
        <f t="shared" si="38"/>
        <v>25000</v>
      </c>
      <c r="H137" s="212"/>
      <c r="I137" s="280" t="s">
        <v>36</v>
      </c>
    </row>
    <row r="138" spans="1:9">
      <c r="A138" s="337" t="s">
        <v>107</v>
      </c>
      <c r="B138" s="140">
        <v>70000</v>
      </c>
      <c r="C138" s="340">
        <f t="shared" si="34"/>
        <v>17500</v>
      </c>
      <c r="D138" s="140">
        <f t="shared" si="35"/>
        <v>17500</v>
      </c>
      <c r="E138" s="140">
        <f t="shared" si="36"/>
        <v>17500</v>
      </c>
      <c r="F138" s="279">
        <f t="shared" si="37"/>
        <v>17500</v>
      </c>
      <c r="G138" s="279">
        <f t="shared" si="38"/>
        <v>70000</v>
      </c>
      <c r="H138" s="212"/>
      <c r="I138" s="280" t="s">
        <v>36</v>
      </c>
    </row>
    <row r="139" spans="1:9">
      <c r="A139" s="337" t="s">
        <v>108</v>
      </c>
      <c r="B139" s="140">
        <v>50000</v>
      </c>
      <c r="C139" s="340">
        <f t="shared" si="34"/>
        <v>12500</v>
      </c>
      <c r="D139" s="140">
        <f t="shared" si="35"/>
        <v>12500</v>
      </c>
      <c r="E139" s="140">
        <f t="shared" si="36"/>
        <v>12500</v>
      </c>
      <c r="F139" s="279">
        <f t="shared" si="37"/>
        <v>12500</v>
      </c>
      <c r="G139" s="279">
        <f t="shared" si="38"/>
        <v>50000</v>
      </c>
      <c r="H139" s="212"/>
      <c r="I139" s="280" t="s">
        <v>36</v>
      </c>
    </row>
    <row r="140" spans="1:9">
      <c r="A140" s="337" t="s">
        <v>109</v>
      </c>
      <c r="B140" s="140">
        <v>125000</v>
      </c>
      <c r="C140" s="340">
        <f t="shared" si="34"/>
        <v>31250</v>
      </c>
      <c r="D140" s="140">
        <f t="shared" si="35"/>
        <v>31250</v>
      </c>
      <c r="E140" s="140">
        <f t="shared" si="36"/>
        <v>31250</v>
      </c>
      <c r="F140" s="279">
        <f t="shared" si="37"/>
        <v>31250</v>
      </c>
      <c r="G140" s="279">
        <f t="shared" si="38"/>
        <v>125000</v>
      </c>
      <c r="H140" s="212"/>
      <c r="I140" s="280" t="s">
        <v>36</v>
      </c>
    </row>
    <row r="141" spans="1:9">
      <c r="A141" s="337" t="s">
        <v>110</v>
      </c>
      <c r="B141" s="140">
        <v>50000</v>
      </c>
      <c r="C141" s="340">
        <f t="shared" si="34"/>
        <v>12500</v>
      </c>
      <c r="D141" s="140">
        <f t="shared" si="35"/>
        <v>12500</v>
      </c>
      <c r="E141" s="140">
        <f t="shared" si="36"/>
        <v>12500</v>
      </c>
      <c r="F141" s="279">
        <f t="shared" si="37"/>
        <v>12500</v>
      </c>
      <c r="G141" s="279">
        <f t="shared" si="38"/>
        <v>50000</v>
      </c>
      <c r="H141" s="212"/>
      <c r="I141" s="280" t="s">
        <v>36</v>
      </c>
    </row>
    <row r="142" spans="1:9">
      <c r="A142" s="337" t="s">
        <v>111</v>
      </c>
      <c r="B142" s="140">
        <v>100000</v>
      </c>
      <c r="C142" s="340">
        <f t="shared" si="34"/>
        <v>25000</v>
      </c>
      <c r="D142" s="140">
        <f t="shared" si="35"/>
        <v>25000</v>
      </c>
      <c r="E142" s="140">
        <f t="shared" si="36"/>
        <v>25000</v>
      </c>
      <c r="F142" s="279">
        <f t="shared" si="37"/>
        <v>25000</v>
      </c>
      <c r="G142" s="279">
        <f t="shared" si="38"/>
        <v>100000</v>
      </c>
      <c r="H142" s="212"/>
      <c r="I142" s="280" t="s">
        <v>36</v>
      </c>
    </row>
    <row r="143" spans="1:9">
      <c r="A143" s="337" t="s">
        <v>112</v>
      </c>
      <c r="B143" s="140">
        <v>50000</v>
      </c>
      <c r="C143" s="340">
        <f t="shared" si="34"/>
        <v>12500</v>
      </c>
      <c r="D143" s="140">
        <f t="shared" si="35"/>
        <v>12500</v>
      </c>
      <c r="E143" s="140">
        <f t="shared" si="36"/>
        <v>12500</v>
      </c>
      <c r="F143" s="279">
        <f t="shared" si="37"/>
        <v>12500</v>
      </c>
      <c r="G143" s="279">
        <f t="shared" si="38"/>
        <v>50000</v>
      </c>
      <c r="H143" s="212"/>
      <c r="I143" s="280" t="s">
        <v>36</v>
      </c>
    </row>
    <row r="144" spans="1:9">
      <c r="A144" s="337" t="s">
        <v>113</v>
      </c>
      <c r="B144" s="140">
        <v>50000</v>
      </c>
      <c r="C144" s="340">
        <f t="shared" si="34"/>
        <v>12500</v>
      </c>
      <c r="D144" s="140">
        <f t="shared" si="35"/>
        <v>12500</v>
      </c>
      <c r="E144" s="140">
        <f t="shared" si="36"/>
        <v>12500</v>
      </c>
      <c r="F144" s="279">
        <f t="shared" si="37"/>
        <v>12500</v>
      </c>
      <c r="G144" s="279">
        <f t="shared" si="38"/>
        <v>50000</v>
      </c>
      <c r="H144" s="212"/>
      <c r="I144" s="280" t="s">
        <v>36</v>
      </c>
    </row>
    <row r="145" spans="1:9">
      <c r="A145" s="337" t="s">
        <v>114</v>
      </c>
      <c r="B145" s="140">
        <v>150000</v>
      </c>
      <c r="C145" s="340">
        <f t="shared" si="34"/>
        <v>37500</v>
      </c>
      <c r="D145" s="140">
        <f t="shared" si="35"/>
        <v>37500</v>
      </c>
      <c r="E145" s="140">
        <f t="shared" si="36"/>
        <v>37500</v>
      </c>
      <c r="F145" s="279">
        <f t="shared" si="37"/>
        <v>37500</v>
      </c>
      <c r="G145" s="279">
        <f t="shared" si="38"/>
        <v>150000</v>
      </c>
      <c r="H145" s="212"/>
      <c r="I145" s="280" t="s">
        <v>36</v>
      </c>
    </row>
    <row r="146" spans="1:9">
      <c r="A146" s="337" t="s">
        <v>115</v>
      </c>
      <c r="B146" s="140">
        <v>40000</v>
      </c>
      <c r="C146" s="340">
        <f t="shared" si="34"/>
        <v>10000</v>
      </c>
      <c r="D146" s="140">
        <f t="shared" si="35"/>
        <v>10000</v>
      </c>
      <c r="E146" s="140">
        <f t="shared" si="36"/>
        <v>10000</v>
      </c>
      <c r="F146" s="279">
        <f t="shared" si="37"/>
        <v>10000</v>
      </c>
      <c r="G146" s="279">
        <f t="shared" si="38"/>
        <v>40000</v>
      </c>
      <c r="H146" s="212"/>
      <c r="I146" s="280" t="s">
        <v>36</v>
      </c>
    </row>
    <row r="147" spans="1:9">
      <c r="A147" s="337" t="s">
        <v>116</v>
      </c>
      <c r="B147" s="140">
        <v>30000</v>
      </c>
      <c r="C147" s="340">
        <f t="shared" si="34"/>
        <v>7500</v>
      </c>
      <c r="D147" s="140">
        <f t="shared" si="35"/>
        <v>7500</v>
      </c>
      <c r="E147" s="140">
        <f t="shared" si="36"/>
        <v>7500</v>
      </c>
      <c r="F147" s="279">
        <f t="shared" si="37"/>
        <v>7500</v>
      </c>
      <c r="G147" s="279">
        <f t="shared" si="38"/>
        <v>30000</v>
      </c>
      <c r="H147" s="212"/>
      <c r="I147" s="280" t="s">
        <v>36</v>
      </c>
    </row>
    <row r="148" spans="1:9">
      <c r="A148" s="337" t="s">
        <v>117</v>
      </c>
      <c r="B148" s="140">
        <v>150000</v>
      </c>
      <c r="C148" s="340">
        <f t="shared" si="34"/>
        <v>37500</v>
      </c>
      <c r="D148" s="140">
        <f t="shared" si="35"/>
        <v>37500</v>
      </c>
      <c r="E148" s="140">
        <f t="shared" si="36"/>
        <v>37500</v>
      </c>
      <c r="F148" s="279">
        <f t="shared" si="37"/>
        <v>37500</v>
      </c>
      <c r="G148" s="279">
        <f t="shared" si="38"/>
        <v>150000</v>
      </c>
      <c r="H148" s="212"/>
      <c r="I148" s="280" t="s">
        <v>36</v>
      </c>
    </row>
    <row r="149" spans="1:9">
      <c r="A149" s="337" t="s">
        <v>118</v>
      </c>
      <c r="B149" s="140">
        <v>150000</v>
      </c>
      <c r="C149" s="340">
        <f t="shared" si="34"/>
        <v>37500</v>
      </c>
      <c r="D149" s="140">
        <f t="shared" si="35"/>
        <v>37500</v>
      </c>
      <c r="E149" s="140">
        <f t="shared" si="36"/>
        <v>37500</v>
      </c>
      <c r="F149" s="279">
        <f t="shared" si="37"/>
        <v>37500</v>
      </c>
      <c r="G149" s="279">
        <f t="shared" si="38"/>
        <v>150000</v>
      </c>
      <c r="H149" s="212"/>
      <c r="I149" s="280" t="s">
        <v>36</v>
      </c>
    </row>
    <row r="150" spans="1:9">
      <c r="A150" s="337" t="s">
        <v>119</v>
      </c>
      <c r="B150" s="140">
        <v>10000</v>
      </c>
      <c r="C150" s="340">
        <f t="shared" si="34"/>
        <v>2500</v>
      </c>
      <c r="D150" s="140">
        <f t="shared" si="35"/>
        <v>2500</v>
      </c>
      <c r="E150" s="140">
        <f t="shared" si="36"/>
        <v>2500</v>
      </c>
      <c r="F150" s="279">
        <f t="shared" si="37"/>
        <v>2500</v>
      </c>
      <c r="G150" s="279">
        <f t="shared" si="38"/>
        <v>10000</v>
      </c>
      <c r="H150" s="212"/>
      <c r="I150" s="280" t="s">
        <v>36</v>
      </c>
    </row>
    <row r="151" spans="1:9">
      <c r="A151" s="337" t="s">
        <v>120</v>
      </c>
      <c r="B151" s="140">
        <v>20000</v>
      </c>
      <c r="C151" s="340">
        <f t="shared" si="34"/>
        <v>5000</v>
      </c>
      <c r="D151" s="140">
        <f t="shared" si="35"/>
        <v>5000</v>
      </c>
      <c r="E151" s="140">
        <f t="shared" si="36"/>
        <v>5000</v>
      </c>
      <c r="F151" s="279">
        <f t="shared" si="37"/>
        <v>5000</v>
      </c>
      <c r="G151" s="279">
        <f t="shared" si="38"/>
        <v>20000</v>
      </c>
      <c r="H151" s="212"/>
      <c r="I151" s="280" t="s">
        <v>36</v>
      </c>
    </row>
    <row r="152" spans="1:9">
      <c r="A152" s="337" t="s">
        <v>121</v>
      </c>
      <c r="B152" s="140">
        <v>50000</v>
      </c>
      <c r="C152" s="340">
        <f t="shared" si="34"/>
        <v>12500</v>
      </c>
      <c r="D152" s="140">
        <f t="shared" si="35"/>
        <v>12500</v>
      </c>
      <c r="E152" s="140">
        <f t="shared" si="36"/>
        <v>12500</v>
      </c>
      <c r="F152" s="279">
        <f t="shared" si="37"/>
        <v>12500</v>
      </c>
      <c r="G152" s="279">
        <f t="shared" si="38"/>
        <v>50000</v>
      </c>
      <c r="H152" s="212"/>
      <c r="I152" s="280" t="s">
        <v>36</v>
      </c>
    </row>
    <row r="153" spans="1:9">
      <c r="A153" s="337" t="s">
        <v>122</v>
      </c>
      <c r="B153" s="140">
        <v>200000</v>
      </c>
      <c r="C153" s="340">
        <f t="shared" si="34"/>
        <v>50000</v>
      </c>
      <c r="D153" s="140">
        <f t="shared" si="35"/>
        <v>50000</v>
      </c>
      <c r="E153" s="140">
        <f t="shared" si="36"/>
        <v>50000</v>
      </c>
      <c r="F153" s="279">
        <f t="shared" si="37"/>
        <v>50000</v>
      </c>
      <c r="G153" s="279">
        <f t="shared" si="38"/>
        <v>200000</v>
      </c>
      <c r="H153" s="212"/>
      <c r="I153" s="280" t="s">
        <v>36</v>
      </c>
    </row>
    <row r="154" spans="1:9">
      <c r="A154" s="337" t="s">
        <v>123</v>
      </c>
      <c r="B154" s="140">
        <v>30000</v>
      </c>
      <c r="C154" s="340">
        <f t="shared" si="34"/>
        <v>7500</v>
      </c>
      <c r="D154" s="140">
        <f t="shared" si="35"/>
        <v>7500</v>
      </c>
      <c r="E154" s="140">
        <f t="shared" si="36"/>
        <v>7500</v>
      </c>
      <c r="F154" s="279">
        <f t="shared" si="37"/>
        <v>7500</v>
      </c>
      <c r="G154" s="279">
        <f t="shared" si="38"/>
        <v>30000</v>
      </c>
      <c r="H154" s="212"/>
      <c r="I154" s="280" t="s">
        <v>36</v>
      </c>
    </row>
    <row r="155" spans="1:9">
      <c r="A155" s="337" t="s">
        <v>124</v>
      </c>
      <c r="B155" s="140">
        <v>100000</v>
      </c>
      <c r="C155" s="340">
        <f t="shared" si="34"/>
        <v>25000</v>
      </c>
      <c r="D155" s="140">
        <f t="shared" si="35"/>
        <v>25000</v>
      </c>
      <c r="E155" s="140">
        <f t="shared" si="36"/>
        <v>25000</v>
      </c>
      <c r="F155" s="279">
        <f t="shared" si="37"/>
        <v>25000</v>
      </c>
      <c r="G155" s="279">
        <f t="shared" si="38"/>
        <v>100000</v>
      </c>
      <c r="H155" s="212"/>
      <c r="I155" s="280" t="s">
        <v>36</v>
      </c>
    </row>
    <row r="156" spans="1:9">
      <c r="A156" s="337" t="s">
        <v>125</v>
      </c>
      <c r="B156" s="140">
        <v>150000</v>
      </c>
      <c r="C156" s="340">
        <f t="shared" si="34"/>
        <v>37500</v>
      </c>
      <c r="D156" s="140">
        <f t="shared" si="35"/>
        <v>37500</v>
      </c>
      <c r="E156" s="140">
        <f t="shared" si="36"/>
        <v>37500</v>
      </c>
      <c r="F156" s="279">
        <f t="shared" si="37"/>
        <v>37500</v>
      </c>
      <c r="G156" s="279">
        <f t="shared" si="38"/>
        <v>150000</v>
      </c>
      <c r="H156" s="212"/>
      <c r="I156" s="280" t="s">
        <v>36</v>
      </c>
    </row>
    <row r="157" spans="1:9">
      <c r="A157" s="337" t="s">
        <v>126</v>
      </c>
      <c r="B157" s="140">
        <v>25000</v>
      </c>
      <c r="C157" s="340">
        <f t="shared" si="34"/>
        <v>6250</v>
      </c>
      <c r="D157" s="140">
        <f t="shared" si="35"/>
        <v>6250</v>
      </c>
      <c r="E157" s="140">
        <f t="shared" si="36"/>
        <v>6250</v>
      </c>
      <c r="F157" s="279">
        <f t="shared" si="37"/>
        <v>6250</v>
      </c>
      <c r="G157" s="279">
        <f t="shared" si="38"/>
        <v>25000</v>
      </c>
      <c r="H157" s="212"/>
      <c r="I157" s="280" t="s">
        <v>36</v>
      </c>
    </row>
    <row r="158" spans="1:9">
      <c r="A158" s="337" t="s">
        <v>127</v>
      </c>
      <c r="B158" s="140">
        <f>155000-20000</f>
        <v>135000</v>
      </c>
      <c r="C158" s="340">
        <f t="shared" si="34"/>
        <v>33750</v>
      </c>
      <c r="D158" s="140">
        <f t="shared" si="35"/>
        <v>33750</v>
      </c>
      <c r="E158" s="140">
        <f t="shared" si="36"/>
        <v>33750</v>
      </c>
      <c r="F158" s="279">
        <f t="shared" si="37"/>
        <v>33750</v>
      </c>
      <c r="G158" s="279">
        <f t="shared" si="38"/>
        <v>135000</v>
      </c>
      <c r="H158" s="212"/>
      <c r="I158" s="280" t="s">
        <v>36</v>
      </c>
    </row>
    <row r="159" spans="1:9">
      <c r="A159" s="337" t="s">
        <v>128</v>
      </c>
      <c r="B159" s="140">
        <f>375000-10000-25000-150000-10000-20000-25000</f>
        <v>135000</v>
      </c>
      <c r="C159" s="340">
        <f t="shared" si="34"/>
        <v>33750</v>
      </c>
      <c r="D159" s="140">
        <f t="shared" si="35"/>
        <v>33750</v>
      </c>
      <c r="E159" s="140">
        <f t="shared" si="36"/>
        <v>33750</v>
      </c>
      <c r="F159" s="279">
        <f t="shared" si="37"/>
        <v>33750</v>
      </c>
      <c r="G159" s="279">
        <f t="shared" ref="G159" si="39">SUM(C159:F159)</f>
        <v>135000</v>
      </c>
      <c r="H159" s="212"/>
      <c r="I159" s="280" t="s">
        <v>36</v>
      </c>
    </row>
    <row r="160" spans="1:9">
      <c r="A160" s="337" t="s">
        <v>129</v>
      </c>
      <c r="B160" s="140">
        <v>50000</v>
      </c>
      <c r="C160" s="340">
        <f t="shared" si="34"/>
        <v>12500</v>
      </c>
      <c r="D160" s="140">
        <f t="shared" si="35"/>
        <v>12500</v>
      </c>
      <c r="E160" s="140">
        <f t="shared" si="36"/>
        <v>12500</v>
      </c>
      <c r="F160" s="279">
        <f t="shared" si="37"/>
        <v>12500</v>
      </c>
      <c r="G160" s="279">
        <f t="shared" si="38"/>
        <v>50000</v>
      </c>
      <c r="H160" s="212"/>
      <c r="I160" s="280" t="s">
        <v>36</v>
      </c>
    </row>
    <row r="161" spans="1:9">
      <c r="A161" s="337" t="s">
        <v>130</v>
      </c>
      <c r="B161" s="140">
        <v>150000</v>
      </c>
      <c r="C161" s="340">
        <f t="shared" si="34"/>
        <v>37500</v>
      </c>
      <c r="D161" s="140">
        <f t="shared" si="35"/>
        <v>37500</v>
      </c>
      <c r="E161" s="140">
        <f t="shared" si="36"/>
        <v>37500</v>
      </c>
      <c r="F161" s="279">
        <f t="shared" si="37"/>
        <v>37500</v>
      </c>
      <c r="G161" s="279">
        <f t="shared" si="38"/>
        <v>150000</v>
      </c>
      <c r="H161" s="212"/>
      <c r="I161" s="280" t="s">
        <v>36</v>
      </c>
    </row>
    <row r="162" spans="1:9">
      <c r="A162" s="337" t="s">
        <v>131</v>
      </c>
      <c r="B162" s="140">
        <v>50000</v>
      </c>
      <c r="C162" s="340">
        <f t="shared" si="34"/>
        <v>12500</v>
      </c>
      <c r="D162" s="140">
        <f t="shared" si="35"/>
        <v>12500</v>
      </c>
      <c r="E162" s="140">
        <f t="shared" si="36"/>
        <v>12500</v>
      </c>
      <c r="F162" s="279">
        <f t="shared" si="37"/>
        <v>12500</v>
      </c>
      <c r="G162" s="279">
        <f t="shared" si="38"/>
        <v>50000</v>
      </c>
      <c r="H162" s="212"/>
      <c r="I162" s="280" t="s">
        <v>36</v>
      </c>
    </row>
    <row r="163" spans="1:9">
      <c r="A163" s="337" t="s">
        <v>132</v>
      </c>
      <c r="B163" s="140">
        <v>100000</v>
      </c>
      <c r="C163" s="340">
        <f t="shared" si="34"/>
        <v>25000</v>
      </c>
      <c r="D163" s="140">
        <f t="shared" si="35"/>
        <v>25000</v>
      </c>
      <c r="E163" s="140">
        <f t="shared" si="36"/>
        <v>25000</v>
      </c>
      <c r="F163" s="279">
        <f t="shared" si="37"/>
        <v>25000</v>
      </c>
      <c r="G163" s="279">
        <f t="shared" si="38"/>
        <v>100000</v>
      </c>
      <c r="H163" s="212"/>
      <c r="I163" s="280" t="s">
        <v>36</v>
      </c>
    </row>
    <row r="164" spans="1:9">
      <c r="A164" s="337" t="s">
        <v>133</v>
      </c>
      <c r="B164" s="140">
        <v>25000</v>
      </c>
      <c r="C164" s="340">
        <f t="shared" si="34"/>
        <v>6250</v>
      </c>
      <c r="D164" s="140">
        <f t="shared" si="35"/>
        <v>6250</v>
      </c>
      <c r="E164" s="140">
        <f t="shared" si="36"/>
        <v>6250</v>
      </c>
      <c r="F164" s="279">
        <f t="shared" si="37"/>
        <v>6250</v>
      </c>
      <c r="G164" s="279">
        <f t="shared" si="38"/>
        <v>25000</v>
      </c>
      <c r="H164" s="212"/>
      <c r="I164" s="280" t="s">
        <v>36</v>
      </c>
    </row>
    <row r="165" spans="1:9">
      <c r="A165" s="337" t="s">
        <v>134</v>
      </c>
      <c r="B165" s="140">
        <v>100000</v>
      </c>
      <c r="C165" s="340">
        <f t="shared" si="34"/>
        <v>25000</v>
      </c>
      <c r="D165" s="140">
        <f t="shared" si="35"/>
        <v>25000</v>
      </c>
      <c r="E165" s="140">
        <f t="shared" si="36"/>
        <v>25000</v>
      </c>
      <c r="F165" s="279">
        <f t="shared" si="37"/>
        <v>25000</v>
      </c>
      <c r="G165" s="279">
        <f t="shared" si="38"/>
        <v>100000</v>
      </c>
      <c r="H165" s="212"/>
      <c r="I165" s="280" t="s">
        <v>36</v>
      </c>
    </row>
    <row r="166" spans="1:9">
      <c r="A166" s="337" t="s">
        <v>135</v>
      </c>
      <c r="B166" s="140">
        <v>10000</v>
      </c>
      <c r="C166" s="340">
        <f t="shared" si="34"/>
        <v>2500</v>
      </c>
      <c r="D166" s="140">
        <f t="shared" si="35"/>
        <v>2500</v>
      </c>
      <c r="E166" s="140">
        <f t="shared" si="36"/>
        <v>2500</v>
      </c>
      <c r="F166" s="279">
        <f t="shared" si="37"/>
        <v>2500</v>
      </c>
      <c r="G166" s="279">
        <f t="shared" si="38"/>
        <v>10000</v>
      </c>
      <c r="H166" s="212"/>
      <c r="I166" s="280" t="s">
        <v>36</v>
      </c>
    </row>
    <row r="167" spans="1:9" ht="15">
      <c r="A167" s="337" t="s">
        <v>136</v>
      </c>
      <c r="B167" s="325">
        <v>125000</v>
      </c>
      <c r="C167" s="338">
        <f t="shared" si="34"/>
        <v>31250</v>
      </c>
      <c r="D167" s="325">
        <f t="shared" si="35"/>
        <v>31250</v>
      </c>
      <c r="E167" s="325">
        <f t="shared" si="36"/>
        <v>31250</v>
      </c>
      <c r="F167" s="313">
        <f t="shared" si="37"/>
        <v>31250</v>
      </c>
      <c r="G167" s="313">
        <f t="shared" si="38"/>
        <v>125000</v>
      </c>
      <c r="H167" s="212"/>
      <c r="I167" s="280" t="s">
        <v>36</v>
      </c>
    </row>
    <row r="168" spans="1:9">
      <c r="A168" s="309"/>
      <c r="B168" s="140">
        <f t="shared" ref="B168:G168" si="40">SUM(B116:B167)</f>
        <v>3565000</v>
      </c>
      <c r="C168" s="140">
        <f t="shared" si="40"/>
        <v>891250</v>
      </c>
      <c r="D168" s="140">
        <f t="shared" si="40"/>
        <v>891250</v>
      </c>
      <c r="E168" s="140">
        <f t="shared" si="40"/>
        <v>891250</v>
      </c>
      <c r="F168" s="140">
        <f t="shared" si="40"/>
        <v>891250</v>
      </c>
      <c r="G168" s="140">
        <f t="shared" si="40"/>
        <v>3565000</v>
      </c>
      <c r="H168" s="212"/>
    </row>
    <row r="169" spans="1:9">
      <c r="A169" s="309"/>
      <c r="B169" s="140"/>
      <c r="C169" s="340"/>
      <c r="D169" s="140"/>
      <c r="E169" s="140"/>
      <c r="F169" s="279"/>
      <c r="G169" s="279"/>
      <c r="H169" s="212"/>
    </row>
    <row r="170" spans="1:9" ht="15">
      <c r="A170" s="334" t="s">
        <v>137</v>
      </c>
      <c r="B170" s="313"/>
      <c r="C170" s="140"/>
      <c r="D170" s="140"/>
      <c r="E170" s="140"/>
      <c r="F170" s="279"/>
      <c r="G170" s="279"/>
      <c r="H170" s="212"/>
    </row>
    <row r="171" spans="1:9">
      <c r="A171" s="335" t="s">
        <v>138</v>
      </c>
      <c r="B171" s="279">
        <v>16300</v>
      </c>
      <c r="C171" s="140">
        <f t="shared" ref="C171:C180" si="41">+B171/4</f>
        <v>4075</v>
      </c>
      <c r="D171" s="140">
        <f t="shared" ref="D171:D180" si="42">+B171/4</f>
        <v>4075</v>
      </c>
      <c r="E171" s="140">
        <f t="shared" ref="E171:E180" si="43">+B171/4</f>
        <v>4075</v>
      </c>
      <c r="F171" s="279">
        <f t="shared" ref="F171:F180" si="44">+B171/4</f>
        <v>4075</v>
      </c>
      <c r="G171" s="279">
        <f t="shared" ref="G171:G180" si="45">SUM(C171:F171)</f>
        <v>16300</v>
      </c>
      <c r="H171" s="212"/>
      <c r="I171" s="280" t="s">
        <v>36</v>
      </c>
    </row>
    <row r="172" spans="1:9">
      <c r="A172" s="335" t="s">
        <v>139</v>
      </c>
      <c r="B172" s="279">
        <v>5000</v>
      </c>
      <c r="C172" s="140">
        <f t="shared" si="41"/>
        <v>1250</v>
      </c>
      <c r="D172" s="140">
        <f t="shared" si="42"/>
        <v>1250</v>
      </c>
      <c r="E172" s="140">
        <f t="shared" si="43"/>
        <v>1250</v>
      </c>
      <c r="F172" s="279">
        <f t="shared" si="44"/>
        <v>1250</v>
      </c>
      <c r="G172" s="279">
        <f t="shared" si="45"/>
        <v>5000</v>
      </c>
      <c r="H172" s="212"/>
      <c r="I172" s="280" t="s">
        <v>36</v>
      </c>
    </row>
    <row r="173" spans="1:9">
      <c r="A173" s="335" t="s">
        <v>140</v>
      </c>
      <c r="B173" s="279">
        <v>48000</v>
      </c>
      <c r="C173" s="140">
        <f t="shared" si="41"/>
        <v>12000</v>
      </c>
      <c r="D173" s="140">
        <f t="shared" si="42"/>
        <v>12000</v>
      </c>
      <c r="E173" s="140">
        <f t="shared" si="43"/>
        <v>12000</v>
      </c>
      <c r="F173" s="279">
        <f t="shared" si="44"/>
        <v>12000</v>
      </c>
      <c r="G173" s="279">
        <f t="shared" si="45"/>
        <v>48000</v>
      </c>
      <c r="H173" s="212"/>
      <c r="I173" s="280" t="s">
        <v>36</v>
      </c>
    </row>
    <row r="174" spans="1:9">
      <c r="A174" s="335" t="s">
        <v>141</v>
      </c>
      <c r="B174" s="279">
        <v>9000</v>
      </c>
      <c r="C174" s="140">
        <f t="shared" si="41"/>
        <v>2250</v>
      </c>
      <c r="D174" s="140">
        <f t="shared" si="42"/>
        <v>2250</v>
      </c>
      <c r="E174" s="140">
        <f t="shared" si="43"/>
        <v>2250</v>
      </c>
      <c r="F174" s="279">
        <f t="shared" si="44"/>
        <v>2250</v>
      </c>
      <c r="G174" s="279">
        <f t="shared" si="45"/>
        <v>9000</v>
      </c>
      <c r="H174" s="212"/>
      <c r="I174" s="280" t="s">
        <v>36</v>
      </c>
    </row>
    <row r="175" spans="1:9">
      <c r="A175" s="335" t="s">
        <v>142</v>
      </c>
      <c r="B175" s="279">
        <v>29700</v>
      </c>
      <c r="C175" s="140">
        <f t="shared" si="41"/>
        <v>7425</v>
      </c>
      <c r="D175" s="140">
        <f t="shared" si="42"/>
        <v>7425</v>
      </c>
      <c r="E175" s="140">
        <f t="shared" si="43"/>
        <v>7425</v>
      </c>
      <c r="F175" s="279">
        <f t="shared" si="44"/>
        <v>7425</v>
      </c>
      <c r="G175" s="279">
        <f t="shared" si="45"/>
        <v>29700</v>
      </c>
      <c r="H175" s="212"/>
    </row>
    <row r="176" spans="1:9">
      <c r="A176" s="335" t="s">
        <v>143</v>
      </c>
      <c r="B176" s="279">
        <v>175000</v>
      </c>
      <c r="C176" s="140">
        <f t="shared" si="41"/>
        <v>43750</v>
      </c>
      <c r="D176" s="140">
        <f t="shared" si="42"/>
        <v>43750</v>
      </c>
      <c r="E176" s="140">
        <f t="shared" si="43"/>
        <v>43750</v>
      </c>
      <c r="F176" s="279">
        <f t="shared" si="44"/>
        <v>43750</v>
      </c>
      <c r="G176" s="279">
        <f t="shared" si="45"/>
        <v>175000</v>
      </c>
      <c r="H176" s="212"/>
      <c r="I176" s="280" t="s">
        <v>36</v>
      </c>
    </row>
    <row r="177" spans="1:9">
      <c r="A177" s="335" t="s">
        <v>144</v>
      </c>
      <c r="B177" s="279">
        <v>52000</v>
      </c>
      <c r="C177" s="140">
        <f t="shared" si="41"/>
        <v>13000</v>
      </c>
      <c r="D177" s="140">
        <f t="shared" si="42"/>
        <v>13000</v>
      </c>
      <c r="E177" s="140">
        <f t="shared" si="43"/>
        <v>13000</v>
      </c>
      <c r="F177" s="279">
        <f t="shared" si="44"/>
        <v>13000</v>
      </c>
      <c r="G177" s="279">
        <f t="shared" si="45"/>
        <v>52000</v>
      </c>
      <c r="H177" s="212"/>
      <c r="I177" s="280" t="s">
        <v>36</v>
      </c>
    </row>
    <row r="178" spans="1:9">
      <c r="A178" s="335" t="s">
        <v>145</v>
      </c>
      <c r="B178" s="279">
        <v>15000</v>
      </c>
      <c r="C178" s="140">
        <f t="shared" si="41"/>
        <v>3750</v>
      </c>
      <c r="D178" s="140">
        <f t="shared" si="42"/>
        <v>3750</v>
      </c>
      <c r="E178" s="140">
        <f t="shared" si="43"/>
        <v>3750</v>
      </c>
      <c r="F178" s="279">
        <f t="shared" si="44"/>
        <v>3750</v>
      </c>
      <c r="G178" s="279">
        <f t="shared" si="45"/>
        <v>15000</v>
      </c>
      <c r="H178" s="212"/>
      <c r="I178" s="280" t="s">
        <v>36</v>
      </c>
    </row>
    <row r="179" spans="1:9">
      <c r="A179" s="335" t="s">
        <v>146</v>
      </c>
      <c r="B179" s="279">
        <v>30000</v>
      </c>
      <c r="C179" s="140">
        <f t="shared" si="41"/>
        <v>7500</v>
      </c>
      <c r="D179" s="140">
        <f t="shared" si="42"/>
        <v>7500</v>
      </c>
      <c r="E179" s="140">
        <f t="shared" si="43"/>
        <v>7500</v>
      </c>
      <c r="F179" s="279">
        <f t="shared" si="44"/>
        <v>7500</v>
      </c>
      <c r="G179" s="279">
        <f t="shared" si="45"/>
        <v>30000</v>
      </c>
      <c r="H179" s="212"/>
      <c r="I179" s="280" t="s">
        <v>36</v>
      </c>
    </row>
    <row r="180" spans="1:9" ht="15">
      <c r="A180" s="335" t="s">
        <v>147</v>
      </c>
      <c r="B180" s="313">
        <v>45000</v>
      </c>
      <c r="C180" s="325">
        <f t="shared" si="41"/>
        <v>11250</v>
      </c>
      <c r="D180" s="325">
        <f t="shared" si="42"/>
        <v>11250</v>
      </c>
      <c r="E180" s="325">
        <f t="shared" si="43"/>
        <v>11250</v>
      </c>
      <c r="F180" s="313">
        <f t="shared" si="44"/>
        <v>11250</v>
      </c>
      <c r="G180" s="313">
        <f t="shared" si="45"/>
        <v>45000</v>
      </c>
      <c r="H180" s="212"/>
      <c r="I180" s="280" t="s">
        <v>36</v>
      </c>
    </row>
    <row r="181" spans="1:9">
      <c r="A181" s="309"/>
      <c r="B181" s="279">
        <f t="shared" ref="B181:G181" si="46">SUM(B171:B180)</f>
        <v>425000</v>
      </c>
      <c r="C181" s="279">
        <f t="shared" si="46"/>
        <v>106250</v>
      </c>
      <c r="D181" s="279">
        <f t="shared" si="46"/>
        <v>106250</v>
      </c>
      <c r="E181" s="279">
        <f t="shared" si="46"/>
        <v>106250</v>
      </c>
      <c r="F181" s="279">
        <f t="shared" si="46"/>
        <v>106250</v>
      </c>
      <c r="G181" s="279">
        <f t="shared" si="46"/>
        <v>425000</v>
      </c>
      <c r="H181" s="212"/>
    </row>
    <row r="182" spans="1:9" ht="15">
      <c r="A182" s="309"/>
      <c r="B182" s="313"/>
      <c r="C182" s="325"/>
      <c r="D182" s="325"/>
      <c r="E182" s="325"/>
      <c r="F182" s="313"/>
      <c r="G182" s="313"/>
      <c r="H182" s="212"/>
    </row>
    <row r="183" spans="1:9" s="67" customFormat="1">
      <c r="A183" s="314" t="s">
        <v>10</v>
      </c>
      <c r="B183" s="323">
        <f t="shared" ref="B183:G183" si="47">+B168+B181+B112+B107</f>
        <v>4000000</v>
      </c>
      <c r="C183" s="323">
        <f t="shared" si="47"/>
        <v>1000000</v>
      </c>
      <c r="D183" s="323">
        <f t="shared" si="47"/>
        <v>1000000</v>
      </c>
      <c r="E183" s="323">
        <f t="shared" si="47"/>
        <v>1000000</v>
      </c>
      <c r="F183" s="323">
        <f t="shared" si="47"/>
        <v>1000000</v>
      </c>
      <c r="G183" s="323">
        <f t="shared" si="47"/>
        <v>4000000</v>
      </c>
      <c r="H183" s="212">
        <f>SUM(C183:F183)</f>
        <v>4000000</v>
      </c>
      <c r="I183" s="288"/>
    </row>
    <row r="184" spans="1:9" ht="13.5" thickBot="1">
      <c r="A184" s="314"/>
      <c r="B184" s="323"/>
      <c r="C184" s="279"/>
      <c r="D184" s="279"/>
      <c r="E184" s="279"/>
      <c r="F184" s="279"/>
      <c r="G184" s="279"/>
      <c r="H184" s="212"/>
    </row>
    <row r="185" spans="1:9" ht="13.5" thickBot="1">
      <c r="A185" s="321" t="s">
        <v>21</v>
      </c>
      <c r="B185" s="322"/>
      <c r="C185" s="140"/>
      <c r="D185" s="140"/>
      <c r="E185" s="140"/>
      <c r="F185" s="279"/>
      <c r="G185" s="279"/>
      <c r="H185" s="212"/>
    </row>
    <row r="186" spans="1:9">
      <c r="A186" s="314"/>
      <c r="B186" s="323"/>
      <c r="C186" s="340"/>
      <c r="D186" s="341"/>
      <c r="E186" s="140"/>
      <c r="F186" s="279"/>
      <c r="G186" s="279"/>
      <c r="H186" s="212"/>
    </row>
    <row r="187" spans="1:9">
      <c r="A187" s="334" t="s">
        <v>148</v>
      </c>
      <c r="B187" s="140"/>
      <c r="C187" s="328"/>
      <c r="D187" s="341"/>
      <c r="E187" s="140"/>
      <c r="F187" s="279"/>
      <c r="G187" s="279"/>
      <c r="H187" s="212"/>
    </row>
    <row r="188" spans="1:9">
      <c r="A188" s="335" t="s">
        <v>149</v>
      </c>
      <c r="B188" s="140">
        <v>60000</v>
      </c>
      <c r="C188" s="328">
        <f>+B188/4</f>
        <v>15000</v>
      </c>
      <c r="D188" s="341">
        <f>+B188/4</f>
        <v>15000</v>
      </c>
      <c r="E188" s="140">
        <f>+B188/4</f>
        <v>15000</v>
      </c>
      <c r="F188" s="279">
        <f>+B188/4</f>
        <v>15000</v>
      </c>
      <c r="G188" s="279">
        <f t="shared" ref="G188:G196" si="48">SUM(C188:F188)</f>
        <v>60000</v>
      </c>
      <c r="H188" s="212"/>
      <c r="I188" s="280" t="s">
        <v>36</v>
      </c>
    </row>
    <row r="189" spans="1:9">
      <c r="A189" s="335" t="s">
        <v>150</v>
      </c>
      <c r="B189" s="140">
        <v>5000</v>
      </c>
      <c r="C189" s="328">
        <f t="shared" ref="C189:C196" si="49">+B189/4</f>
        <v>1250</v>
      </c>
      <c r="D189" s="341">
        <f t="shared" ref="D189:D196" si="50">+B189/4</f>
        <v>1250</v>
      </c>
      <c r="E189" s="140">
        <f t="shared" ref="E189:E196" si="51">+B189/4</f>
        <v>1250</v>
      </c>
      <c r="F189" s="279">
        <f t="shared" ref="F189:F196" si="52">+B189/4</f>
        <v>1250</v>
      </c>
      <c r="G189" s="279">
        <f t="shared" si="48"/>
        <v>5000</v>
      </c>
      <c r="H189" s="212"/>
      <c r="I189" s="280" t="s">
        <v>36</v>
      </c>
    </row>
    <row r="190" spans="1:9">
      <c r="A190" s="335" t="s">
        <v>151</v>
      </c>
      <c r="B190" s="140">
        <v>200000</v>
      </c>
      <c r="C190" s="328">
        <f t="shared" si="49"/>
        <v>50000</v>
      </c>
      <c r="D190" s="341">
        <f t="shared" si="50"/>
        <v>50000</v>
      </c>
      <c r="E190" s="140">
        <f t="shared" si="51"/>
        <v>50000</v>
      </c>
      <c r="F190" s="279">
        <f t="shared" si="52"/>
        <v>50000</v>
      </c>
      <c r="G190" s="279">
        <f t="shared" si="48"/>
        <v>200000</v>
      </c>
      <c r="H190" s="212"/>
      <c r="I190" s="280" t="s">
        <v>36</v>
      </c>
    </row>
    <row r="191" spans="1:9">
      <c r="A191" s="335" t="s">
        <v>152</v>
      </c>
      <c r="B191" s="140">
        <v>25000</v>
      </c>
      <c r="C191" s="328">
        <f t="shared" si="49"/>
        <v>6250</v>
      </c>
      <c r="D191" s="341">
        <f t="shared" si="50"/>
        <v>6250</v>
      </c>
      <c r="E191" s="140">
        <f t="shared" si="51"/>
        <v>6250</v>
      </c>
      <c r="F191" s="279">
        <f t="shared" si="52"/>
        <v>6250</v>
      </c>
      <c r="G191" s="279">
        <f t="shared" si="48"/>
        <v>25000</v>
      </c>
      <c r="H191" s="212"/>
      <c r="I191" s="280" t="s">
        <v>36</v>
      </c>
    </row>
    <row r="192" spans="1:9">
      <c r="A192" s="335" t="s">
        <v>153</v>
      </c>
      <c r="B192" s="140">
        <v>5000</v>
      </c>
      <c r="C192" s="328">
        <f t="shared" si="49"/>
        <v>1250</v>
      </c>
      <c r="D192" s="341">
        <f t="shared" si="50"/>
        <v>1250</v>
      </c>
      <c r="E192" s="140">
        <f t="shared" si="51"/>
        <v>1250</v>
      </c>
      <c r="F192" s="279">
        <f t="shared" si="52"/>
        <v>1250</v>
      </c>
      <c r="G192" s="279">
        <f t="shared" si="48"/>
        <v>5000</v>
      </c>
      <c r="H192" s="212"/>
      <c r="I192" s="280" t="s">
        <v>36</v>
      </c>
    </row>
    <row r="193" spans="1:9">
      <c r="A193" s="335" t="s">
        <v>154</v>
      </c>
      <c r="B193" s="140">
        <v>14000</v>
      </c>
      <c r="C193" s="328">
        <f t="shared" si="49"/>
        <v>3500</v>
      </c>
      <c r="D193" s="341">
        <f t="shared" si="50"/>
        <v>3500</v>
      </c>
      <c r="E193" s="140">
        <f t="shared" si="51"/>
        <v>3500</v>
      </c>
      <c r="F193" s="279">
        <f t="shared" si="52"/>
        <v>3500</v>
      </c>
      <c r="G193" s="279">
        <f t="shared" si="48"/>
        <v>14000</v>
      </c>
      <c r="H193" s="212"/>
      <c r="I193" s="280" t="s">
        <v>36</v>
      </c>
    </row>
    <row r="194" spans="1:9">
      <c r="A194" s="335" t="s">
        <v>155</v>
      </c>
      <c r="B194" s="140">
        <v>17250</v>
      </c>
      <c r="C194" s="328">
        <f t="shared" si="49"/>
        <v>4312.5</v>
      </c>
      <c r="D194" s="341">
        <f t="shared" si="50"/>
        <v>4312.5</v>
      </c>
      <c r="E194" s="140">
        <f t="shared" si="51"/>
        <v>4312.5</v>
      </c>
      <c r="F194" s="279">
        <f t="shared" si="52"/>
        <v>4312.5</v>
      </c>
      <c r="G194" s="279">
        <f t="shared" si="48"/>
        <v>17250</v>
      </c>
      <c r="H194" s="212"/>
      <c r="I194" s="280" t="s">
        <v>36</v>
      </c>
    </row>
    <row r="195" spans="1:9">
      <c r="A195" s="335" t="s">
        <v>156</v>
      </c>
      <c r="B195" s="140">
        <v>40000</v>
      </c>
      <c r="C195" s="328">
        <f t="shared" si="49"/>
        <v>10000</v>
      </c>
      <c r="D195" s="341">
        <f t="shared" si="50"/>
        <v>10000</v>
      </c>
      <c r="E195" s="140">
        <f t="shared" si="51"/>
        <v>10000</v>
      </c>
      <c r="F195" s="279">
        <f t="shared" si="52"/>
        <v>10000</v>
      </c>
      <c r="G195" s="279">
        <f t="shared" si="48"/>
        <v>40000</v>
      </c>
      <c r="H195" s="212"/>
      <c r="I195" s="280" t="s">
        <v>36</v>
      </c>
    </row>
    <row r="196" spans="1:9" ht="15">
      <c r="A196" s="335" t="s">
        <v>157</v>
      </c>
      <c r="B196" s="325">
        <v>50000</v>
      </c>
      <c r="C196" s="342">
        <f t="shared" si="49"/>
        <v>12500</v>
      </c>
      <c r="D196" s="343">
        <f t="shared" si="50"/>
        <v>12500</v>
      </c>
      <c r="E196" s="325">
        <f t="shared" si="51"/>
        <v>12500</v>
      </c>
      <c r="F196" s="313">
        <f t="shared" si="52"/>
        <v>12500</v>
      </c>
      <c r="G196" s="313">
        <f t="shared" si="48"/>
        <v>50000</v>
      </c>
      <c r="H196" s="212"/>
      <c r="I196" s="280" t="s">
        <v>36</v>
      </c>
    </row>
    <row r="197" spans="1:9">
      <c r="A197" s="335"/>
      <c r="B197" s="140">
        <f t="shared" ref="B197:G197" si="53">SUM(B188:B196)</f>
        <v>416250</v>
      </c>
      <c r="C197" s="140">
        <f t="shared" si="53"/>
        <v>104062.5</v>
      </c>
      <c r="D197" s="140">
        <f t="shared" si="53"/>
        <v>104062.5</v>
      </c>
      <c r="E197" s="140">
        <f t="shared" si="53"/>
        <v>104062.5</v>
      </c>
      <c r="F197" s="140">
        <f t="shared" si="53"/>
        <v>104062.5</v>
      </c>
      <c r="G197" s="140">
        <f t="shared" si="53"/>
        <v>416250</v>
      </c>
      <c r="H197" s="212"/>
    </row>
    <row r="198" spans="1:9" ht="15">
      <c r="A198" s="335"/>
      <c r="B198" s="325"/>
      <c r="C198" s="342"/>
      <c r="D198" s="343"/>
      <c r="E198" s="325"/>
      <c r="F198" s="313"/>
      <c r="G198" s="313"/>
      <c r="H198" s="212"/>
    </row>
    <row r="199" spans="1:9">
      <c r="A199" s="314" t="s">
        <v>10</v>
      </c>
      <c r="B199" s="323">
        <f>+B197</f>
        <v>416250</v>
      </c>
      <c r="C199" s="323">
        <f t="shared" ref="C199:G199" si="54">+C197</f>
        <v>104062.5</v>
      </c>
      <c r="D199" s="323">
        <f t="shared" si="54"/>
        <v>104062.5</v>
      </c>
      <c r="E199" s="323">
        <f t="shared" si="54"/>
        <v>104062.5</v>
      </c>
      <c r="F199" s="323">
        <f t="shared" si="54"/>
        <v>104062.5</v>
      </c>
      <c r="G199" s="323">
        <f t="shared" si="54"/>
        <v>416250</v>
      </c>
      <c r="H199" s="212">
        <f>SUM(C199:F199)</f>
        <v>416250</v>
      </c>
    </row>
    <row r="200" spans="1:9">
      <c r="A200" s="314"/>
      <c r="B200" s="323"/>
      <c r="C200" s="212"/>
      <c r="D200" s="212"/>
      <c r="E200" s="212"/>
      <c r="F200" s="212"/>
      <c r="G200" s="212"/>
      <c r="H200" s="212"/>
    </row>
    <row r="201" spans="1:9">
      <c r="A201" s="316" t="s">
        <v>23</v>
      </c>
      <c r="B201" s="304"/>
      <c r="C201" s="344"/>
      <c r="D201" s="341"/>
      <c r="E201" s="140"/>
      <c r="F201" s="279"/>
      <c r="G201" s="279"/>
      <c r="H201" s="212"/>
    </row>
    <row r="202" spans="1:9">
      <c r="A202" s="314"/>
      <c r="B202" s="323"/>
      <c r="C202" s="340"/>
      <c r="D202" s="140"/>
      <c r="E202" s="140"/>
      <c r="F202" s="279"/>
      <c r="G202" s="279"/>
      <c r="H202" s="212"/>
    </row>
    <row r="203" spans="1:9" ht="15">
      <c r="A203" s="309" t="s">
        <v>38</v>
      </c>
      <c r="B203" s="325">
        <v>0</v>
      </c>
      <c r="C203" s="338">
        <v>0</v>
      </c>
      <c r="D203" s="325">
        <v>0</v>
      </c>
      <c r="E203" s="325">
        <v>0</v>
      </c>
      <c r="F203" s="313">
        <v>0</v>
      </c>
      <c r="G203" s="313">
        <f>SUM(C203:F203)</f>
        <v>0</v>
      </c>
      <c r="H203" s="212"/>
    </row>
    <row r="204" spans="1:9">
      <c r="A204" s="314" t="s">
        <v>10</v>
      </c>
      <c r="B204" s="323">
        <f>SUM(B201:B203)</f>
        <v>0</v>
      </c>
      <c r="C204" s="212">
        <f>SUM(C202:C203)</f>
        <v>0</v>
      </c>
      <c r="D204" s="212">
        <f>SUM(D202:D203)</f>
        <v>0</v>
      </c>
      <c r="E204" s="212">
        <f>SUM(E202:E203)</f>
        <v>0</v>
      </c>
      <c r="F204" s="212">
        <f>SUM(F202:F203)</f>
        <v>0</v>
      </c>
      <c r="G204" s="212">
        <f>SUM(G202:G203)</f>
        <v>0</v>
      </c>
      <c r="H204" s="212">
        <f>SUM(C204:F204)</f>
        <v>0</v>
      </c>
    </row>
    <row r="205" spans="1:9">
      <c r="A205" s="314"/>
      <c r="B205" s="323"/>
      <c r="C205" s="212"/>
      <c r="D205" s="212"/>
      <c r="E205" s="212"/>
      <c r="F205" s="212"/>
      <c r="G205" s="212"/>
      <c r="H205" s="212"/>
    </row>
    <row r="206" spans="1:9">
      <c r="A206" s="345" t="s">
        <v>24</v>
      </c>
      <c r="B206" s="322"/>
      <c r="C206" s="305"/>
      <c r="D206" s="324"/>
      <c r="E206" s="323"/>
      <c r="F206" s="279"/>
      <c r="G206" s="279"/>
      <c r="H206" s="212"/>
    </row>
    <row r="207" spans="1:9" s="346" customFormat="1">
      <c r="B207" s="307"/>
      <c r="C207" s="347"/>
      <c r="D207" s="308"/>
      <c r="E207" s="347"/>
      <c r="F207" s="307"/>
      <c r="G207" s="307"/>
      <c r="H207" s="348"/>
      <c r="I207" s="349"/>
    </row>
    <row r="208" spans="1:9" s="346" customFormat="1">
      <c r="A208" s="334" t="s">
        <v>158</v>
      </c>
      <c r="B208" s="307"/>
      <c r="C208" s="347"/>
      <c r="D208" s="308"/>
      <c r="E208" s="347"/>
      <c r="F208" s="307"/>
      <c r="G208" s="307"/>
      <c r="H208" s="348"/>
      <c r="I208" s="349"/>
    </row>
    <row r="209" spans="1:9" s="346" customFormat="1">
      <c r="A209" s="337" t="s">
        <v>159</v>
      </c>
      <c r="B209" s="319">
        <v>750000</v>
      </c>
      <c r="C209" s="347">
        <f t="shared" ref="C209:C210" si="55">+B209/4</f>
        <v>187500</v>
      </c>
      <c r="D209" s="308">
        <f t="shared" ref="D209:D210" si="56">+B209/4</f>
        <v>187500</v>
      </c>
      <c r="E209" s="347">
        <f t="shared" ref="E209:E210" si="57">+B209/4</f>
        <v>187500</v>
      </c>
      <c r="F209" s="307">
        <f t="shared" ref="F209:F210" si="58">+B209/4</f>
        <v>187500</v>
      </c>
      <c r="G209" s="307">
        <f t="shared" ref="G209:G211" si="59">SUM(C209:F209)</f>
        <v>750000</v>
      </c>
      <c r="H209" s="348"/>
      <c r="I209" s="349"/>
    </row>
    <row r="210" spans="1:9" s="346" customFormat="1">
      <c r="A210" s="337" t="s">
        <v>160</v>
      </c>
      <c r="B210" s="319">
        <v>650000</v>
      </c>
      <c r="C210" s="347">
        <f t="shared" si="55"/>
        <v>162500</v>
      </c>
      <c r="D210" s="308">
        <f t="shared" si="56"/>
        <v>162500</v>
      </c>
      <c r="E210" s="347">
        <f t="shared" si="57"/>
        <v>162500</v>
      </c>
      <c r="F210" s="307">
        <f t="shared" si="58"/>
        <v>162500</v>
      </c>
      <c r="G210" s="307">
        <f t="shared" si="59"/>
        <v>650000</v>
      </c>
      <c r="H210" s="348"/>
      <c r="I210" s="349"/>
    </row>
    <row r="211" spans="1:9" s="346" customFormat="1" ht="15">
      <c r="A211" s="337" t="s">
        <v>161</v>
      </c>
      <c r="B211" s="310">
        <v>175000</v>
      </c>
      <c r="C211" s="350">
        <f>+B211/4</f>
        <v>43750</v>
      </c>
      <c r="D211" s="312">
        <f>+B211/4</f>
        <v>43750</v>
      </c>
      <c r="E211" s="350">
        <f>+B211/4</f>
        <v>43750</v>
      </c>
      <c r="F211" s="317">
        <f>+B211/4</f>
        <v>43750</v>
      </c>
      <c r="G211" s="317">
        <f t="shared" si="59"/>
        <v>175000</v>
      </c>
      <c r="H211" s="348"/>
      <c r="I211" s="349"/>
    </row>
    <row r="212" spans="1:9" s="346" customFormat="1">
      <c r="A212" s="351"/>
      <c r="B212" s="319">
        <f t="shared" ref="B212:G212" si="60">SUM(B209:B211)</f>
        <v>1575000</v>
      </c>
      <c r="C212" s="319">
        <f t="shared" si="60"/>
        <v>393750</v>
      </c>
      <c r="D212" s="319">
        <f t="shared" si="60"/>
        <v>393750</v>
      </c>
      <c r="E212" s="319">
        <f t="shared" si="60"/>
        <v>393750</v>
      </c>
      <c r="F212" s="319">
        <f t="shared" si="60"/>
        <v>393750</v>
      </c>
      <c r="G212" s="319">
        <f t="shared" si="60"/>
        <v>1575000</v>
      </c>
      <c r="H212" s="348"/>
      <c r="I212" s="349"/>
    </row>
    <row r="213" spans="1:9" s="346" customFormat="1" ht="15">
      <c r="A213" s="351"/>
      <c r="B213" s="310"/>
      <c r="C213" s="320"/>
      <c r="D213" s="312"/>
      <c r="E213" s="310"/>
      <c r="F213" s="317"/>
      <c r="G213" s="317"/>
      <c r="H213" s="348"/>
      <c r="I213" s="349"/>
    </row>
    <row r="214" spans="1:9" s="67" customFormat="1">
      <c r="A214" s="314" t="s">
        <v>10</v>
      </c>
      <c r="B214" s="324">
        <f>+B212</f>
        <v>1575000</v>
      </c>
      <c r="C214" s="324">
        <f t="shared" ref="C214:G214" si="61">+C212</f>
        <v>393750</v>
      </c>
      <c r="D214" s="324">
        <f t="shared" si="61"/>
        <v>393750</v>
      </c>
      <c r="E214" s="324">
        <f t="shared" si="61"/>
        <v>393750</v>
      </c>
      <c r="F214" s="324">
        <f t="shared" si="61"/>
        <v>393750</v>
      </c>
      <c r="G214" s="324">
        <f t="shared" si="61"/>
        <v>1575000</v>
      </c>
      <c r="H214" s="212">
        <f>SUM(C214:F214)</f>
        <v>1575000</v>
      </c>
      <c r="I214" s="288"/>
    </row>
    <row r="215" spans="1:9" s="67" customFormat="1" ht="13.5" thickBot="1">
      <c r="A215" s="314"/>
      <c r="B215" s="323"/>
      <c r="C215" s="212"/>
      <c r="D215" s="212"/>
      <c r="E215" s="212"/>
      <c r="F215" s="212"/>
      <c r="G215" s="212"/>
      <c r="H215" s="212"/>
      <c r="I215" s="288"/>
    </row>
    <row r="216" spans="1:9" ht="16.5" thickBot="1">
      <c r="A216" s="298" t="s">
        <v>25</v>
      </c>
      <c r="B216" s="352">
        <f>+B87+B95+B100+B183+B199+B204+B214</f>
        <v>9470621</v>
      </c>
      <c r="C216" s="353">
        <f>C214+C204+C199+C183+C100+C95+C87</f>
        <v>2367655.25</v>
      </c>
      <c r="D216" s="353">
        <f>D214+D204+D199+D183+D100+D95+D87</f>
        <v>2367655.25</v>
      </c>
      <c r="E216" s="353">
        <f>E214+E204+E199+E183+E100+E95+E87</f>
        <v>2367655.25</v>
      </c>
      <c r="F216" s="353">
        <f>F214+F204+F199+F183+F100+F95+F87</f>
        <v>2367655.25</v>
      </c>
      <c r="G216" s="353">
        <f>G214+G204+G199+G183+G100+G95+G87</f>
        <v>9470621</v>
      </c>
      <c r="H216" s="212"/>
    </row>
    <row r="217" spans="1:9" s="67" customFormat="1">
      <c r="A217" s="314"/>
      <c r="B217" s="323"/>
      <c r="C217" s="212"/>
      <c r="D217" s="212"/>
      <c r="E217" s="212"/>
      <c r="F217" s="212"/>
      <c r="G217" s="212"/>
      <c r="H217" s="212"/>
      <c r="I217" s="288"/>
    </row>
    <row r="218" spans="1:9" ht="18">
      <c r="A218" s="354" t="s">
        <v>162</v>
      </c>
      <c r="B218" s="355">
        <f>+B35+B216</f>
        <v>20770992.02</v>
      </c>
      <c r="C218" s="356">
        <f>C216+C35</f>
        <v>5192748.0049999999</v>
      </c>
      <c r="D218" s="356">
        <f>D216+D35</f>
        <v>5192748.0049999999</v>
      </c>
      <c r="E218" s="356">
        <f>E216+E35</f>
        <v>5192748.0049999999</v>
      </c>
      <c r="F218" s="356">
        <f>F216+F35</f>
        <v>5192748.0049999999</v>
      </c>
      <c r="G218" s="357">
        <f>G216+G35</f>
        <v>20770992.02</v>
      </c>
      <c r="H218" s="212"/>
    </row>
    <row r="222" spans="1:9">
      <c r="A222" s="314"/>
      <c r="B222" s="358"/>
      <c r="C222" s="359"/>
      <c r="D222" s="359"/>
    </row>
    <row r="228" spans="1:13" s="280" customFormat="1">
      <c r="A228" s="281"/>
      <c r="B228" s="281"/>
      <c r="C228" s="281"/>
      <c r="D228" s="281"/>
      <c r="E228" s="281"/>
      <c r="F228" s="281"/>
      <c r="G228" s="281"/>
      <c r="H228" s="67"/>
      <c r="J228" s="281"/>
      <c r="K228" s="281"/>
      <c r="L228" s="281"/>
      <c r="M228" s="281"/>
    </row>
    <row r="229" spans="1:13" s="280" customFormat="1">
      <c r="A229" s="281"/>
      <c r="B229" s="281"/>
      <c r="C229" s="281"/>
      <c r="D229" s="281"/>
      <c r="E229" s="281"/>
      <c r="F229" s="281"/>
      <c r="G229" s="281"/>
      <c r="H229" s="67"/>
      <c r="J229" s="281"/>
      <c r="K229" s="281"/>
      <c r="L229" s="281"/>
      <c r="M229" s="281"/>
    </row>
    <row r="230" spans="1:13" s="280" customFormat="1">
      <c r="A230" s="281"/>
      <c r="B230" s="281"/>
      <c r="C230" s="281"/>
      <c r="D230" s="281"/>
      <c r="E230" s="281"/>
      <c r="F230" s="281"/>
      <c r="G230" s="281"/>
      <c r="H230" s="67"/>
      <c r="J230" s="281"/>
      <c r="K230" s="281"/>
      <c r="L230" s="281"/>
      <c r="M230" s="281"/>
    </row>
    <row r="231" spans="1:13" s="280" customFormat="1">
      <c r="A231" s="281"/>
      <c r="B231" s="281"/>
      <c r="C231" s="281"/>
      <c r="D231" s="281"/>
      <c r="E231" s="281"/>
      <c r="F231" s="281"/>
      <c r="G231" s="281"/>
      <c r="H231" s="67"/>
      <c r="J231" s="281"/>
      <c r="K231" s="281"/>
      <c r="L231" s="281"/>
      <c r="M231" s="281"/>
    </row>
    <row r="232" spans="1:13" s="280" customFormat="1">
      <c r="A232" s="281"/>
      <c r="B232" s="281"/>
      <c r="C232" s="281"/>
      <c r="D232" s="281"/>
      <c r="E232" s="281"/>
      <c r="F232" s="281"/>
      <c r="G232" s="281"/>
      <c r="H232" s="67"/>
      <c r="J232" s="281"/>
      <c r="K232" s="281"/>
      <c r="L232" s="281"/>
      <c r="M232" s="281"/>
    </row>
    <row r="233" spans="1:13" s="280" customFormat="1">
      <c r="A233" s="281"/>
      <c r="B233" s="281"/>
      <c r="C233" s="281"/>
      <c r="D233" s="281"/>
      <c r="E233" s="281"/>
      <c r="F233" s="281"/>
      <c r="G233" s="281"/>
      <c r="H233" s="281"/>
      <c r="J233" s="281"/>
      <c r="K233" s="281"/>
      <c r="L233" s="281"/>
      <c r="M233" s="281"/>
    </row>
    <row r="234" spans="1:13" s="280" customFormat="1">
      <c r="A234" s="281"/>
      <c r="B234" s="281"/>
      <c r="C234" s="281"/>
      <c r="D234" s="281"/>
      <c r="E234" s="281"/>
      <c r="F234" s="281"/>
      <c r="G234" s="281"/>
      <c r="H234" s="281"/>
      <c r="J234" s="281"/>
      <c r="K234" s="281"/>
      <c r="L234" s="281"/>
      <c r="M234" s="281"/>
    </row>
    <row r="235" spans="1:13" s="280" customFormat="1">
      <c r="A235" s="281"/>
      <c r="B235" s="281"/>
      <c r="C235" s="281"/>
      <c r="D235" s="281"/>
      <c r="E235" s="281"/>
      <c r="F235" s="281"/>
      <c r="G235" s="281"/>
      <c r="H235" s="281"/>
      <c r="J235" s="281"/>
      <c r="K235" s="281"/>
      <c r="L235" s="281"/>
      <c r="M235" s="281"/>
    </row>
    <row r="236" spans="1:13" s="280" customFormat="1">
      <c r="A236" s="281"/>
      <c r="B236" s="281"/>
      <c r="C236" s="281"/>
      <c r="D236" s="281"/>
      <c r="E236" s="281"/>
      <c r="F236" s="281"/>
      <c r="G236" s="281"/>
      <c r="H236" s="281"/>
      <c r="J236" s="281"/>
      <c r="K236" s="281"/>
      <c r="L236" s="281"/>
      <c r="M236" s="281"/>
    </row>
    <row r="237" spans="1:13" s="280" customFormat="1">
      <c r="A237" s="281"/>
      <c r="B237" s="281"/>
      <c r="C237" s="281"/>
      <c r="D237" s="281"/>
      <c r="E237" s="281"/>
      <c r="F237" s="281"/>
      <c r="G237" s="281"/>
      <c r="H237" s="281"/>
      <c r="J237" s="281"/>
      <c r="K237" s="281"/>
      <c r="L237" s="281"/>
      <c r="M237" s="281"/>
    </row>
    <row r="238" spans="1:13" s="280" customFormat="1">
      <c r="A238" s="281"/>
      <c r="B238" s="281"/>
      <c r="C238" s="281"/>
      <c r="D238" s="281"/>
      <c r="E238" s="281"/>
      <c r="F238" s="281"/>
      <c r="G238" s="281"/>
      <c r="H238" s="281"/>
      <c r="J238" s="281"/>
      <c r="K238" s="281"/>
      <c r="L238" s="281"/>
      <c r="M238" s="281"/>
    </row>
    <row r="239" spans="1:13" s="280" customFormat="1">
      <c r="A239" s="281"/>
      <c r="B239" s="281"/>
      <c r="C239" s="281"/>
      <c r="D239" s="281"/>
      <c r="E239" s="281"/>
      <c r="F239" s="281"/>
      <c r="G239" s="281"/>
      <c r="H239" s="281"/>
      <c r="J239" s="281"/>
      <c r="K239" s="281"/>
      <c r="L239" s="281"/>
      <c r="M239" s="281"/>
    </row>
    <row r="240" spans="1:13" s="280" customFormat="1">
      <c r="A240" s="281"/>
      <c r="B240" s="281"/>
      <c r="C240" s="281"/>
      <c r="D240" s="281"/>
      <c r="E240" s="281"/>
      <c r="F240" s="281"/>
      <c r="G240" s="281"/>
      <c r="H240" s="281"/>
      <c r="J240" s="281"/>
      <c r="K240" s="281"/>
      <c r="L240" s="281"/>
      <c r="M240" s="281"/>
    </row>
    <row r="241" spans="1:13" s="280" customFormat="1">
      <c r="A241" s="281"/>
      <c r="B241" s="281"/>
      <c r="C241" s="281"/>
      <c r="D241" s="281"/>
      <c r="E241" s="281"/>
      <c r="F241" s="281"/>
      <c r="G241" s="281"/>
      <c r="H241" s="281"/>
      <c r="J241" s="281"/>
      <c r="K241" s="281"/>
      <c r="L241" s="281"/>
      <c r="M241" s="281"/>
    </row>
    <row r="242" spans="1:13" s="280" customFormat="1">
      <c r="A242" s="281"/>
      <c r="B242" s="281"/>
      <c r="C242" s="281"/>
      <c r="D242" s="281"/>
      <c r="E242" s="281"/>
      <c r="F242" s="281"/>
      <c r="G242" s="281"/>
      <c r="H242" s="281"/>
      <c r="J242" s="281"/>
      <c r="K242" s="281"/>
      <c r="L242" s="281"/>
      <c r="M242" s="281"/>
    </row>
    <row r="243" spans="1:13" s="280" customFormat="1">
      <c r="A243" s="281"/>
      <c r="B243" s="281"/>
      <c r="C243" s="281"/>
      <c r="D243" s="281"/>
      <c r="E243" s="281"/>
      <c r="F243" s="281"/>
      <c r="G243" s="281"/>
      <c r="H243" s="281"/>
      <c r="J243" s="281"/>
      <c r="K243" s="281"/>
      <c r="L243" s="281"/>
      <c r="M243" s="281"/>
    </row>
    <row r="244" spans="1:13" s="280" customFormat="1">
      <c r="A244" s="281"/>
      <c r="B244" s="281"/>
      <c r="C244" s="281"/>
      <c r="D244" s="281"/>
      <c r="E244" s="281"/>
      <c r="F244" s="281"/>
      <c r="G244" s="281"/>
      <c r="H244" s="281"/>
      <c r="J244" s="281"/>
      <c r="K244" s="281"/>
      <c r="L244" s="281"/>
      <c r="M244" s="281"/>
    </row>
    <row r="245" spans="1:13" s="280" customFormat="1">
      <c r="A245" s="281"/>
      <c r="B245" s="281"/>
      <c r="C245" s="281"/>
      <c r="D245" s="281"/>
      <c r="E245" s="281"/>
      <c r="F245" s="281"/>
      <c r="G245" s="281"/>
      <c r="H245" s="281"/>
      <c r="J245" s="281"/>
      <c r="K245" s="281"/>
      <c r="L245" s="281"/>
      <c r="M245" s="281"/>
    </row>
    <row r="246" spans="1:13" s="280" customFormat="1">
      <c r="A246" s="281"/>
      <c r="B246" s="281"/>
      <c r="C246" s="281"/>
      <c r="D246" s="281"/>
      <c r="E246" s="281"/>
      <c r="F246" s="281"/>
      <c r="G246" s="281"/>
      <c r="H246" s="281"/>
      <c r="J246" s="281"/>
      <c r="K246" s="281"/>
      <c r="L246" s="281"/>
      <c r="M246" s="281"/>
    </row>
    <row r="247" spans="1:13" s="280" customFormat="1">
      <c r="A247" s="281"/>
      <c r="B247" s="281"/>
      <c r="C247" s="281"/>
      <c r="D247" s="281"/>
      <c r="E247" s="281"/>
      <c r="F247" s="281"/>
      <c r="G247" s="281"/>
      <c r="H247" s="281"/>
      <c r="J247" s="281"/>
      <c r="K247" s="281"/>
      <c r="L247" s="281"/>
      <c r="M247" s="281"/>
    </row>
    <row r="248" spans="1:13" s="280" customFormat="1">
      <c r="A248" s="281"/>
      <c r="B248" s="281"/>
      <c r="C248" s="281"/>
      <c r="D248" s="281"/>
      <c r="E248" s="281"/>
      <c r="F248" s="281"/>
      <c r="G248" s="281"/>
      <c r="H248" s="281"/>
      <c r="J248" s="281"/>
      <c r="K248" s="281"/>
      <c r="L248" s="281"/>
      <c r="M248" s="281"/>
    </row>
    <row r="249" spans="1:13" s="280" customFormat="1">
      <c r="A249" s="281"/>
      <c r="B249" s="281"/>
      <c r="C249" s="281"/>
      <c r="D249" s="281"/>
      <c r="E249" s="281"/>
      <c r="F249" s="281"/>
      <c r="G249" s="281"/>
      <c r="H249" s="281"/>
      <c r="J249" s="281"/>
      <c r="K249" s="281"/>
      <c r="L249" s="281"/>
      <c r="M249" s="281"/>
    </row>
    <row r="250" spans="1:13" s="280" customFormat="1">
      <c r="A250" s="281"/>
      <c r="B250" s="281"/>
      <c r="C250" s="281"/>
      <c r="D250" s="281"/>
      <c r="E250" s="281"/>
      <c r="F250" s="281"/>
      <c r="G250" s="281"/>
      <c r="H250" s="281"/>
      <c r="J250" s="281"/>
      <c r="K250" s="281"/>
      <c r="L250" s="281"/>
      <c r="M250" s="281"/>
    </row>
    <row r="251" spans="1:13" s="280" customFormat="1">
      <c r="A251" s="281"/>
      <c r="B251" s="281"/>
      <c r="C251" s="281"/>
      <c r="D251" s="281"/>
      <c r="E251" s="281"/>
      <c r="F251" s="281"/>
      <c r="G251" s="281"/>
      <c r="H251" s="281"/>
      <c r="J251" s="281"/>
      <c r="K251" s="281"/>
      <c r="L251" s="281"/>
      <c r="M251" s="281"/>
    </row>
    <row r="252" spans="1:13" s="280" customFormat="1">
      <c r="A252" s="281"/>
      <c r="B252" s="281"/>
      <c r="C252" s="281"/>
      <c r="D252" s="281"/>
      <c r="E252" s="281"/>
      <c r="F252" s="281"/>
      <c r="G252" s="281"/>
      <c r="H252" s="281"/>
      <c r="J252" s="281"/>
      <c r="K252" s="281"/>
      <c r="L252" s="281"/>
      <c r="M252" s="281"/>
    </row>
    <row r="253" spans="1:13" s="280" customFormat="1">
      <c r="A253" s="281"/>
      <c r="B253" s="281"/>
      <c r="C253" s="281"/>
      <c r="D253" s="281"/>
      <c r="E253" s="281"/>
      <c r="F253" s="281"/>
      <c r="G253" s="281"/>
      <c r="H253" s="281"/>
      <c r="J253" s="281"/>
      <c r="K253" s="281"/>
      <c r="L253" s="281"/>
      <c r="M253" s="281"/>
    </row>
    <row r="254" spans="1:13" s="280" customFormat="1">
      <c r="A254" s="281"/>
      <c r="B254" s="281"/>
      <c r="C254" s="281"/>
      <c r="D254" s="281"/>
      <c r="E254" s="281"/>
      <c r="F254" s="281"/>
      <c r="G254" s="281"/>
      <c r="H254" s="281"/>
      <c r="J254" s="281"/>
      <c r="K254" s="281"/>
      <c r="L254" s="281"/>
      <c r="M254" s="281"/>
    </row>
    <row r="255" spans="1:13" s="280" customFormat="1">
      <c r="A255" s="281"/>
      <c r="B255" s="281"/>
      <c r="C255" s="281"/>
      <c r="D255" s="281"/>
      <c r="E255" s="281"/>
      <c r="F255" s="281"/>
      <c r="G255" s="281"/>
      <c r="H255" s="281"/>
      <c r="J255" s="281"/>
      <c r="K255" s="281"/>
      <c r="L255" s="281"/>
      <c r="M255" s="281"/>
    </row>
    <row r="256" spans="1:13" s="280" customFormat="1">
      <c r="A256" s="281"/>
      <c r="B256" s="281"/>
      <c r="C256" s="281"/>
      <c r="D256" s="281"/>
      <c r="E256" s="281"/>
      <c r="F256" s="281"/>
      <c r="G256" s="281"/>
      <c r="H256" s="281"/>
      <c r="J256" s="281"/>
      <c r="K256" s="281"/>
      <c r="L256" s="281"/>
      <c r="M256" s="281"/>
    </row>
    <row r="257" spans="1:13" s="280" customFormat="1">
      <c r="A257" s="281"/>
      <c r="B257" s="281"/>
      <c r="C257" s="281"/>
      <c r="D257" s="281"/>
      <c r="E257" s="281"/>
      <c r="F257" s="281"/>
      <c r="G257" s="281"/>
      <c r="H257" s="281"/>
      <c r="J257" s="281"/>
      <c r="K257" s="281"/>
      <c r="L257" s="281"/>
      <c r="M257" s="281"/>
    </row>
    <row r="258" spans="1:13" s="280" customFormat="1">
      <c r="A258" s="281"/>
      <c r="B258" s="281"/>
      <c r="C258" s="281"/>
      <c r="D258" s="281"/>
      <c r="E258" s="281"/>
      <c r="F258" s="281"/>
      <c r="G258" s="281"/>
      <c r="H258" s="281"/>
      <c r="J258" s="281"/>
      <c r="K258" s="281"/>
      <c r="L258" s="281"/>
      <c r="M258" s="281"/>
    </row>
    <row r="259" spans="1:13" s="280" customFormat="1">
      <c r="A259" s="281"/>
      <c r="B259" s="281"/>
      <c r="C259" s="281"/>
      <c r="D259" s="281"/>
      <c r="E259" s="281"/>
      <c r="F259" s="281"/>
      <c r="G259" s="281"/>
      <c r="H259" s="281"/>
      <c r="J259" s="281"/>
      <c r="K259" s="281"/>
      <c r="L259" s="281"/>
      <c r="M259" s="281"/>
    </row>
    <row r="260" spans="1:13" s="280" customFormat="1">
      <c r="A260" s="281"/>
      <c r="B260" s="281"/>
      <c r="C260" s="281"/>
      <c r="D260" s="281"/>
      <c r="E260" s="281"/>
      <c r="F260" s="281"/>
      <c r="G260" s="281"/>
      <c r="H260" s="281"/>
      <c r="J260" s="281"/>
      <c r="K260" s="281"/>
      <c r="L260" s="281"/>
      <c r="M260" s="281"/>
    </row>
    <row r="261" spans="1:13" s="280" customFormat="1">
      <c r="A261" s="281"/>
      <c r="B261" s="281"/>
      <c r="C261" s="281"/>
      <c r="D261" s="281"/>
      <c r="E261" s="281"/>
      <c r="F261" s="281"/>
      <c r="G261" s="281"/>
      <c r="H261" s="281"/>
      <c r="J261" s="281"/>
      <c r="K261" s="281"/>
      <c r="L261" s="281"/>
      <c r="M261" s="281"/>
    </row>
    <row r="262" spans="1:13" s="280" customFormat="1">
      <c r="A262" s="281"/>
      <c r="B262" s="281"/>
      <c r="C262" s="281"/>
      <c r="D262" s="281"/>
      <c r="E262" s="281"/>
      <c r="F262" s="281"/>
      <c r="G262" s="281"/>
      <c r="H262" s="281"/>
      <c r="J262" s="281"/>
      <c r="K262" s="281"/>
      <c r="L262" s="281"/>
      <c r="M262" s="281"/>
    </row>
    <row r="263" spans="1:13" s="280" customFormat="1">
      <c r="A263" s="281"/>
      <c r="B263" s="281"/>
      <c r="C263" s="281"/>
      <c r="D263" s="281"/>
      <c r="E263" s="281"/>
      <c r="F263" s="281"/>
      <c r="G263" s="281"/>
      <c r="H263" s="281"/>
      <c r="J263" s="281"/>
      <c r="K263" s="281"/>
      <c r="L263" s="281"/>
      <c r="M263" s="281"/>
    </row>
    <row r="264" spans="1:13" s="280" customFormat="1">
      <c r="A264" s="281"/>
      <c r="B264" s="281"/>
      <c r="C264" s="281"/>
      <c r="D264" s="281"/>
      <c r="E264" s="281"/>
      <c r="F264" s="281"/>
      <c r="G264" s="281"/>
      <c r="H264" s="281"/>
      <c r="J264" s="281"/>
      <c r="K264" s="281"/>
      <c r="L264" s="281"/>
      <c r="M264" s="281"/>
    </row>
    <row r="265" spans="1:13" s="280" customFormat="1">
      <c r="A265" s="281"/>
      <c r="B265" s="281"/>
      <c r="C265" s="281"/>
      <c r="D265" s="281"/>
      <c r="E265" s="281"/>
      <c r="F265" s="281"/>
      <c r="G265" s="281"/>
      <c r="H265" s="281"/>
      <c r="J265" s="281"/>
      <c r="K265" s="281"/>
      <c r="L265" s="281"/>
      <c r="M265" s="281"/>
    </row>
    <row r="266" spans="1:13" s="280" customFormat="1">
      <c r="A266" s="281"/>
      <c r="B266" s="281"/>
      <c r="C266" s="281"/>
      <c r="D266" s="281"/>
      <c r="E266" s="281"/>
      <c r="F266" s="281"/>
      <c r="G266" s="281"/>
      <c r="H266" s="281"/>
      <c r="J266" s="281"/>
      <c r="K266" s="281"/>
      <c r="L266" s="281"/>
      <c r="M266" s="281"/>
    </row>
    <row r="267" spans="1:13" s="280" customFormat="1">
      <c r="A267" s="281"/>
      <c r="B267" s="281"/>
      <c r="C267" s="281"/>
      <c r="D267" s="281"/>
      <c r="E267" s="281"/>
      <c r="F267" s="281"/>
      <c r="G267" s="281"/>
      <c r="H267" s="281"/>
      <c r="J267" s="281"/>
      <c r="K267" s="281"/>
      <c r="L267" s="281"/>
      <c r="M267" s="281"/>
    </row>
    <row r="268" spans="1:13" s="280" customFormat="1">
      <c r="A268" s="281"/>
      <c r="B268" s="281"/>
      <c r="C268" s="281"/>
      <c r="D268" s="281"/>
      <c r="E268" s="281"/>
      <c r="F268" s="281"/>
      <c r="G268" s="281"/>
      <c r="H268" s="281"/>
      <c r="J268" s="281"/>
      <c r="K268" s="281"/>
      <c r="L268" s="281"/>
      <c r="M268" s="281"/>
    </row>
    <row r="272" spans="1:13" s="280" customFormat="1">
      <c r="A272" s="281"/>
      <c r="B272" s="281"/>
      <c r="C272" s="281"/>
      <c r="D272" s="281"/>
      <c r="E272" s="281"/>
      <c r="F272" s="281"/>
      <c r="G272" s="281"/>
      <c r="H272" s="281"/>
      <c r="J272" s="281"/>
      <c r="K272" s="281"/>
      <c r="L272" s="281"/>
      <c r="M272" s="2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3"/>
  <sheetViews>
    <sheetView tabSelected="1" topLeftCell="A52" workbookViewId="0">
      <selection activeCell="A71" sqref="A71"/>
    </sheetView>
  </sheetViews>
  <sheetFormatPr defaultRowHeight="15"/>
  <cols>
    <col min="1" max="1" width="63.7109375" bestFit="1" customWidth="1"/>
    <col min="2" max="2" width="18" bestFit="1" customWidth="1"/>
    <col min="3" max="6" width="16.28515625" bestFit="1" customWidth="1"/>
    <col min="7" max="7" width="18" bestFit="1" customWidth="1"/>
  </cols>
  <sheetData>
    <row r="1" spans="1:7">
      <c r="A1" s="373" t="s">
        <v>0</v>
      </c>
      <c r="B1" s="373"/>
      <c r="C1" s="372"/>
      <c r="D1" s="372"/>
      <c r="E1" s="372"/>
      <c r="F1" s="372"/>
      <c r="G1" s="372"/>
    </row>
    <row r="2" spans="1:7">
      <c r="A2" s="373"/>
      <c r="B2" s="373"/>
      <c r="C2" s="372"/>
      <c r="D2" s="372"/>
      <c r="E2" s="372"/>
      <c r="F2" s="372"/>
      <c r="G2" s="372"/>
    </row>
    <row r="3" spans="1:7" ht="19.5" thickBot="1">
      <c r="A3" s="392" t="s">
        <v>163</v>
      </c>
      <c r="B3" s="375"/>
      <c r="C3" s="393"/>
      <c r="D3" s="393"/>
      <c r="E3" s="394"/>
      <c r="F3" s="376"/>
      <c r="G3" s="376"/>
    </row>
    <row r="4" spans="1:7" ht="27" thickBot="1">
      <c r="A4" s="377"/>
      <c r="B4" s="395" t="s">
        <v>164</v>
      </c>
      <c r="C4" s="396" t="s">
        <v>3</v>
      </c>
      <c r="D4" s="397" t="s">
        <v>4</v>
      </c>
      <c r="E4" s="398" t="s">
        <v>5</v>
      </c>
      <c r="F4" s="399" t="s">
        <v>6</v>
      </c>
      <c r="G4" s="399" t="s">
        <v>7</v>
      </c>
    </row>
    <row r="5" spans="1:7" ht="15.75" thickBot="1">
      <c r="A5" s="377"/>
      <c r="B5" s="400"/>
      <c r="C5" s="401"/>
      <c r="D5" s="401"/>
      <c r="E5" s="402"/>
      <c r="F5" s="402"/>
      <c r="G5" s="402"/>
    </row>
    <row r="6" spans="1:7" ht="16.5" thickBot="1">
      <c r="A6" s="378" t="s">
        <v>8</v>
      </c>
      <c r="B6" s="403"/>
      <c r="C6" s="404"/>
      <c r="D6" s="404"/>
      <c r="E6" s="405"/>
      <c r="F6" s="377"/>
      <c r="G6" s="377"/>
    </row>
    <row r="7" spans="1:7" ht="16.5" thickBot="1">
      <c r="A7" s="379"/>
      <c r="B7" s="377"/>
      <c r="C7" s="377"/>
      <c r="D7" s="377"/>
      <c r="E7" s="377"/>
      <c r="F7" s="377"/>
      <c r="G7" s="377"/>
    </row>
    <row r="8" spans="1:7" ht="15.75" thickBot="1">
      <c r="A8" s="380" t="s">
        <v>9</v>
      </c>
      <c r="B8" s="406"/>
      <c r="C8" s="407"/>
      <c r="D8" s="407"/>
      <c r="E8" s="384"/>
      <c r="F8" s="381"/>
      <c r="G8" s="381"/>
    </row>
    <row r="9" spans="1:7">
      <c r="A9" s="372"/>
      <c r="B9" s="389"/>
      <c r="C9" s="408">
        <v>4953886.8999999994</v>
      </c>
      <c r="D9" s="409">
        <v>4953886.8999999994</v>
      </c>
      <c r="E9" s="408">
        <v>4953886.8999999994</v>
      </c>
      <c r="F9" s="408">
        <v>4953886.8999999994</v>
      </c>
      <c r="G9" s="410">
        <v>19815547.599999998</v>
      </c>
    </row>
    <row r="10" spans="1:7">
      <c r="A10" s="372"/>
      <c r="B10" s="389"/>
      <c r="C10" s="408"/>
      <c r="D10" s="409"/>
      <c r="E10" s="408"/>
      <c r="F10" s="410"/>
      <c r="G10" s="410">
        <v>0</v>
      </c>
    </row>
    <row r="11" spans="1:7">
      <c r="A11" s="382"/>
      <c r="B11" s="411"/>
      <c r="C11" s="412"/>
      <c r="D11" s="413"/>
      <c r="E11" s="408"/>
      <c r="F11" s="410"/>
      <c r="G11" s="410">
        <v>0</v>
      </c>
    </row>
    <row r="12" spans="1:7">
      <c r="A12" s="414" t="s">
        <v>10</v>
      </c>
      <c r="B12" s="415">
        <v>19815547.599999998</v>
      </c>
      <c r="C12" s="416">
        <v>4953886.8999999994</v>
      </c>
      <c r="D12" s="416">
        <v>4953886.8999999994</v>
      </c>
      <c r="E12" s="416">
        <v>4953886.8999999994</v>
      </c>
      <c r="F12" s="416">
        <v>4953886.8999999994</v>
      </c>
      <c r="G12" s="416">
        <v>19815547.599999998</v>
      </c>
    </row>
    <row r="13" spans="1:7">
      <c r="A13" s="383" t="s">
        <v>11</v>
      </c>
      <c r="B13" s="372"/>
      <c r="C13" s="407"/>
      <c r="D13" s="417"/>
      <c r="E13" s="418"/>
      <c r="F13" s="372"/>
      <c r="G13" s="372"/>
    </row>
    <row r="14" spans="1:7">
      <c r="A14" s="372"/>
      <c r="B14" s="419"/>
      <c r="C14" s="408">
        <v>255709.66499999998</v>
      </c>
      <c r="D14" s="409">
        <v>127854.83249999999</v>
      </c>
      <c r="E14" s="408">
        <v>63927.416249999995</v>
      </c>
      <c r="F14" s="408">
        <v>63927.416249999995</v>
      </c>
      <c r="G14" s="410">
        <v>511419.32999999996</v>
      </c>
    </row>
    <row r="15" spans="1:7">
      <c r="A15" s="382"/>
      <c r="B15" s="420"/>
      <c r="C15" s="412"/>
      <c r="D15" s="409"/>
      <c r="E15" s="408"/>
      <c r="F15" s="410"/>
      <c r="G15" s="410">
        <v>0</v>
      </c>
    </row>
    <row r="16" spans="1:7">
      <c r="A16" s="372"/>
      <c r="B16" s="419"/>
      <c r="C16" s="408"/>
      <c r="D16" s="409"/>
      <c r="E16" s="408"/>
      <c r="F16" s="410"/>
      <c r="G16" s="410">
        <v>0</v>
      </c>
    </row>
    <row r="17" spans="1:7">
      <c r="A17" s="414" t="s">
        <v>10</v>
      </c>
      <c r="B17" s="415">
        <v>511419.32999999996</v>
      </c>
      <c r="C17" s="416">
        <v>255709.66499999998</v>
      </c>
      <c r="D17" s="416">
        <v>127854.83249999999</v>
      </c>
      <c r="E17" s="416">
        <v>63927.416249999995</v>
      </c>
      <c r="F17" s="416">
        <v>63927.416249999995</v>
      </c>
      <c r="G17" s="416">
        <v>511419.32999999996</v>
      </c>
    </row>
    <row r="18" spans="1:7">
      <c r="A18" s="383" t="s">
        <v>12</v>
      </c>
      <c r="B18" s="406"/>
      <c r="C18" s="408"/>
      <c r="D18" s="409"/>
      <c r="E18" s="408"/>
      <c r="F18" s="410"/>
      <c r="G18" s="410"/>
    </row>
    <row r="19" spans="1:7">
      <c r="A19" s="372"/>
      <c r="B19" s="389"/>
      <c r="C19" s="408">
        <v>57500</v>
      </c>
      <c r="D19" s="409">
        <v>28750</v>
      </c>
      <c r="E19" s="408">
        <v>14375</v>
      </c>
      <c r="F19" s="410">
        <v>14375</v>
      </c>
      <c r="G19" s="410">
        <v>115000</v>
      </c>
    </row>
    <row r="20" spans="1:7">
      <c r="A20" s="372"/>
      <c r="B20" s="389"/>
      <c r="C20" s="408"/>
      <c r="D20" s="409"/>
      <c r="E20" s="408"/>
      <c r="F20" s="410"/>
      <c r="G20" s="410">
        <v>0</v>
      </c>
    </row>
    <row r="21" spans="1:7">
      <c r="A21" s="382"/>
      <c r="B21" s="411"/>
      <c r="C21" s="421"/>
      <c r="D21" s="409"/>
      <c r="E21" s="422"/>
      <c r="F21" s="410"/>
      <c r="G21" s="410">
        <v>0</v>
      </c>
    </row>
    <row r="22" spans="1:7" ht="15.75" thickBot="1">
      <c r="A22" s="414" t="s">
        <v>10</v>
      </c>
      <c r="B22" s="415">
        <v>115000</v>
      </c>
      <c r="C22" s="416">
        <v>57500</v>
      </c>
      <c r="D22" s="416">
        <v>28750</v>
      </c>
      <c r="E22" s="416">
        <v>14375</v>
      </c>
      <c r="F22" s="416">
        <v>14375</v>
      </c>
      <c r="G22" s="416">
        <v>115000</v>
      </c>
    </row>
    <row r="23" spans="1:7" ht="15.75" thickBot="1">
      <c r="A23" s="385" t="s">
        <v>13</v>
      </c>
      <c r="B23" s="387"/>
      <c r="C23" s="422"/>
      <c r="D23" s="408"/>
      <c r="E23" s="423"/>
      <c r="F23" s="424"/>
      <c r="G23" s="424"/>
    </row>
    <row r="24" spans="1:7">
      <c r="A24" s="374"/>
      <c r="B24" s="389"/>
      <c r="C24" s="424">
        <v>2671147.35</v>
      </c>
      <c r="D24" s="412">
        <v>1335573.675</v>
      </c>
      <c r="E24" s="423">
        <v>667786.83750000002</v>
      </c>
      <c r="F24" s="424">
        <v>667786.83750000002</v>
      </c>
      <c r="G24" s="424">
        <v>115000</v>
      </c>
    </row>
    <row r="25" spans="1:7">
      <c r="A25" s="374"/>
      <c r="B25" s="389"/>
      <c r="C25" s="424"/>
      <c r="D25" s="412"/>
      <c r="E25" s="423"/>
      <c r="F25" s="424"/>
      <c r="G25" s="410"/>
    </row>
    <row r="26" spans="1:7">
      <c r="A26" s="374"/>
      <c r="B26" s="389"/>
      <c r="C26" s="424"/>
      <c r="D26" s="412"/>
      <c r="E26" s="423"/>
      <c r="F26" s="424"/>
      <c r="G26" s="410"/>
    </row>
    <row r="27" spans="1:7">
      <c r="A27" s="414" t="s">
        <v>10</v>
      </c>
      <c r="B27" s="415">
        <v>5342294.7</v>
      </c>
      <c r="C27" s="416">
        <v>2671147.35</v>
      </c>
      <c r="D27" s="416">
        <v>1335573.675</v>
      </c>
      <c r="E27" s="416">
        <v>667786.83750000002</v>
      </c>
      <c r="F27" s="416">
        <v>667786.83750000002</v>
      </c>
      <c r="G27" s="416">
        <v>5342294.7000000011</v>
      </c>
    </row>
    <row r="28" spans="1:7">
      <c r="A28" s="383" t="s">
        <v>14</v>
      </c>
      <c r="B28" s="406"/>
      <c r="C28" s="425"/>
      <c r="D28" s="408"/>
      <c r="E28" s="423"/>
      <c r="F28" s="424"/>
      <c r="G28" s="424"/>
    </row>
    <row r="29" spans="1:7">
      <c r="A29" s="372"/>
      <c r="B29" s="389"/>
      <c r="C29" s="410">
        <v>167200</v>
      </c>
      <c r="D29" s="410">
        <v>137500</v>
      </c>
      <c r="E29" s="422">
        <v>145200</v>
      </c>
      <c r="F29" s="410">
        <v>100100</v>
      </c>
      <c r="G29" s="410">
        <v>550000</v>
      </c>
    </row>
    <row r="30" spans="1:7">
      <c r="A30" s="372"/>
      <c r="B30" s="389"/>
      <c r="C30" s="410"/>
      <c r="D30" s="410"/>
      <c r="E30" s="422"/>
      <c r="F30" s="410"/>
      <c r="G30" s="410"/>
    </row>
    <row r="31" spans="1:7" ht="15.75" thickBot="1">
      <c r="A31" s="414" t="s">
        <v>10</v>
      </c>
      <c r="B31" s="415">
        <v>550000</v>
      </c>
      <c r="C31" s="416">
        <v>167200</v>
      </c>
      <c r="D31" s="416">
        <v>137500</v>
      </c>
      <c r="E31" s="416">
        <v>145200</v>
      </c>
      <c r="F31" s="416">
        <v>100100</v>
      </c>
      <c r="G31" s="416">
        <v>550000</v>
      </c>
    </row>
    <row r="32" spans="1:7" ht="16.5" thickBot="1">
      <c r="A32" s="378" t="s">
        <v>15</v>
      </c>
      <c r="B32" s="426">
        <v>26334261.629999999</v>
      </c>
      <c r="C32" s="427">
        <v>8105443.9149999991</v>
      </c>
      <c r="D32" s="427">
        <v>6583565.4074999997</v>
      </c>
      <c r="E32" s="427">
        <v>5845176.1537499996</v>
      </c>
      <c r="F32" s="427">
        <v>5800076.1537499996</v>
      </c>
      <c r="G32" s="428">
        <v>26334261.629999999</v>
      </c>
    </row>
    <row r="33" spans="1:7" ht="15.75" thickBot="1">
      <c r="A33" s="382"/>
      <c r="B33" s="411"/>
      <c r="C33" s="410"/>
      <c r="D33" s="410"/>
      <c r="E33" s="410"/>
      <c r="F33" s="410"/>
      <c r="G33" s="410"/>
    </row>
    <row r="34" spans="1:7" ht="16.5" thickBot="1">
      <c r="A34" s="378" t="s">
        <v>16</v>
      </c>
      <c r="B34" s="403"/>
      <c r="C34" s="374"/>
      <c r="D34" s="374"/>
      <c r="E34" s="374"/>
      <c r="F34" s="372"/>
      <c r="G34" s="372"/>
    </row>
    <row r="35" spans="1:7" ht="16.5" thickBot="1">
      <c r="A35" s="386"/>
      <c r="B35" s="403"/>
      <c r="C35" s="425"/>
      <c r="D35" s="408"/>
      <c r="E35" s="422"/>
      <c r="F35" s="410"/>
      <c r="G35" s="410"/>
    </row>
    <row r="36" spans="1:7">
      <c r="A36" s="453" t="s">
        <v>17</v>
      </c>
      <c r="B36" s="387"/>
      <c r="C36" s="408"/>
      <c r="D36" s="408"/>
      <c r="E36" s="422"/>
      <c r="F36" s="410"/>
      <c r="G36" s="410"/>
    </row>
    <row r="37" spans="1:7">
      <c r="A37" s="454" t="s">
        <v>165</v>
      </c>
      <c r="B37" s="429">
        <v>76711</v>
      </c>
      <c r="C37" s="408">
        <v>19177.75</v>
      </c>
      <c r="D37" s="408">
        <v>15075</v>
      </c>
      <c r="E37" s="408">
        <v>15075</v>
      </c>
      <c r="F37" s="408">
        <v>15075</v>
      </c>
      <c r="G37" s="430">
        <v>64402.75</v>
      </c>
    </row>
    <row r="38" spans="1:7">
      <c r="A38" s="454" t="s">
        <v>166</v>
      </c>
      <c r="B38" s="429">
        <v>95000</v>
      </c>
      <c r="C38" s="408">
        <v>23750</v>
      </c>
      <c r="D38" s="408">
        <v>27853</v>
      </c>
      <c r="E38" s="408">
        <v>27853</v>
      </c>
      <c r="F38" s="408">
        <v>27853</v>
      </c>
      <c r="G38" s="430">
        <v>107309</v>
      </c>
    </row>
    <row r="39" spans="1:7">
      <c r="A39" s="432" t="s">
        <v>167</v>
      </c>
      <c r="B39" s="431">
        <v>75000</v>
      </c>
      <c r="C39" s="408">
        <v>18750</v>
      </c>
      <c r="D39" s="408">
        <v>18750</v>
      </c>
      <c r="E39" s="408">
        <v>18750</v>
      </c>
      <c r="F39" s="408">
        <v>18750</v>
      </c>
      <c r="G39" s="430">
        <v>75000</v>
      </c>
    </row>
    <row r="40" spans="1:7" ht="15.75" thickBot="1">
      <c r="A40" s="414" t="s">
        <v>10</v>
      </c>
      <c r="B40" s="433">
        <v>246711</v>
      </c>
      <c r="C40" s="416">
        <v>61677.75</v>
      </c>
      <c r="D40" s="416">
        <v>61678</v>
      </c>
      <c r="E40" s="416">
        <v>61678</v>
      </c>
      <c r="F40" s="416">
        <v>61678</v>
      </c>
      <c r="G40" s="416">
        <v>246711.75</v>
      </c>
    </row>
    <row r="41" spans="1:7" ht="15.75" thickBot="1">
      <c r="A41" s="385" t="s">
        <v>18</v>
      </c>
      <c r="B41" s="387"/>
      <c r="C41" s="422"/>
      <c r="D41" s="410"/>
      <c r="E41" s="410"/>
      <c r="F41" s="410"/>
      <c r="G41" s="410"/>
    </row>
    <row r="42" spans="1:7">
      <c r="A42" s="387"/>
      <c r="B42" s="387"/>
      <c r="C42" s="422"/>
      <c r="D42" s="422"/>
      <c r="E42" s="422"/>
      <c r="F42" s="410"/>
      <c r="G42" s="410"/>
    </row>
    <row r="43" spans="1:7">
      <c r="A43" s="392" t="s">
        <v>168</v>
      </c>
      <c r="B43" s="382"/>
      <c r="C43" s="422"/>
      <c r="D43" s="422"/>
      <c r="E43" s="422"/>
      <c r="F43" s="410"/>
      <c r="G43" s="410">
        <v>0</v>
      </c>
    </row>
    <row r="44" spans="1:7">
      <c r="A44" s="382"/>
      <c r="B44" s="382"/>
      <c r="C44" s="423"/>
      <c r="D44" s="422"/>
      <c r="E44" s="422"/>
      <c r="F44" s="410"/>
      <c r="G44" s="410">
        <v>0</v>
      </c>
    </row>
    <row r="45" spans="1:7" ht="15.75" thickBot="1">
      <c r="A45" s="382" t="s">
        <v>10</v>
      </c>
      <c r="B45" s="382"/>
      <c r="C45" s="410">
        <v>0</v>
      </c>
      <c r="D45" s="410">
        <v>0</v>
      </c>
      <c r="E45" s="410">
        <v>0</v>
      </c>
      <c r="F45" s="410">
        <v>0</v>
      </c>
      <c r="G45" s="410">
        <v>0</v>
      </c>
    </row>
    <row r="46" spans="1:7" ht="15.75" thickBot="1">
      <c r="A46" s="385" t="s">
        <v>19</v>
      </c>
      <c r="B46" s="387"/>
      <c r="C46" s="422"/>
      <c r="D46" s="374"/>
      <c r="E46" s="374"/>
      <c r="F46" s="372"/>
      <c r="G46" s="372"/>
    </row>
    <row r="47" spans="1:7">
      <c r="A47" s="382"/>
      <c r="B47" s="382"/>
      <c r="C47" s="422"/>
      <c r="D47" s="422"/>
      <c r="E47" s="422"/>
      <c r="F47" s="410"/>
      <c r="G47" s="410">
        <v>0</v>
      </c>
    </row>
    <row r="48" spans="1:7">
      <c r="A48" s="392" t="s">
        <v>168</v>
      </c>
      <c r="B48" s="382"/>
      <c r="C48" s="422"/>
      <c r="D48" s="422"/>
      <c r="E48" s="422"/>
      <c r="F48" s="410"/>
      <c r="G48" s="410">
        <v>0</v>
      </c>
    </row>
    <row r="49" spans="1:7">
      <c r="A49" s="382"/>
      <c r="B49" s="382"/>
      <c r="C49" s="422"/>
      <c r="D49" s="422"/>
      <c r="E49" s="422"/>
      <c r="F49" s="410"/>
      <c r="G49" s="410">
        <v>0</v>
      </c>
    </row>
    <row r="50" spans="1:7" ht="15.75" thickBot="1">
      <c r="A50" s="382" t="s">
        <v>10</v>
      </c>
      <c r="B50" s="382"/>
      <c r="C50" s="410">
        <v>0</v>
      </c>
      <c r="D50" s="410">
        <v>0</v>
      </c>
      <c r="E50" s="410">
        <v>0</v>
      </c>
      <c r="F50" s="410">
        <v>0</v>
      </c>
      <c r="G50" s="410">
        <v>0</v>
      </c>
    </row>
    <row r="51" spans="1:7">
      <c r="A51" s="453" t="s">
        <v>20</v>
      </c>
      <c r="B51" s="387"/>
      <c r="C51" s="422"/>
      <c r="D51" s="410"/>
      <c r="E51" s="410"/>
      <c r="F51" s="410"/>
      <c r="G51" s="410">
        <v>0</v>
      </c>
    </row>
    <row r="52" spans="1:7">
      <c r="A52" s="454" t="s">
        <v>169</v>
      </c>
      <c r="B52" s="434">
        <v>15000</v>
      </c>
      <c r="C52" s="408">
        <v>3750</v>
      </c>
      <c r="D52" s="422">
        <v>3750</v>
      </c>
      <c r="E52" s="422">
        <v>3750</v>
      </c>
      <c r="F52" s="422">
        <v>3750</v>
      </c>
      <c r="G52" s="410">
        <v>15000</v>
      </c>
    </row>
    <row r="53" spans="1:7">
      <c r="A53" s="454" t="s">
        <v>170</v>
      </c>
      <c r="B53" s="434">
        <v>30000</v>
      </c>
      <c r="C53" s="408">
        <v>7500</v>
      </c>
      <c r="D53" s="422">
        <v>7500</v>
      </c>
      <c r="E53" s="422">
        <v>7500</v>
      </c>
      <c r="F53" s="422">
        <v>7500</v>
      </c>
      <c r="G53" s="410">
        <v>30000</v>
      </c>
    </row>
    <row r="54" spans="1:7">
      <c r="A54" s="454" t="s">
        <v>171</v>
      </c>
      <c r="B54" s="435">
        <v>30000</v>
      </c>
      <c r="C54" s="408">
        <v>7500</v>
      </c>
      <c r="D54" s="422">
        <v>7500</v>
      </c>
      <c r="E54" s="422">
        <v>7500</v>
      </c>
      <c r="F54" s="422">
        <v>7500</v>
      </c>
      <c r="G54" s="410">
        <v>30000</v>
      </c>
    </row>
    <row r="55" spans="1:7">
      <c r="A55" s="454" t="s">
        <v>172</v>
      </c>
      <c r="B55" s="434">
        <v>40000</v>
      </c>
      <c r="C55" s="408">
        <v>10000</v>
      </c>
      <c r="D55" s="422">
        <v>10000</v>
      </c>
      <c r="E55" s="422">
        <v>10000</v>
      </c>
      <c r="F55" s="422">
        <v>10000</v>
      </c>
      <c r="G55" s="410">
        <v>40000</v>
      </c>
    </row>
    <row r="56" spans="1:7">
      <c r="A56" s="455" t="s">
        <v>173</v>
      </c>
      <c r="B56" s="435">
        <v>545616</v>
      </c>
      <c r="C56" s="408">
        <v>136404</v>
      </c>
      <c r="D56" s="422">
        <v>136404</v>
      </c>
      <c r="E56" s="422">
        <v>136404</v>
      </c>
      <c r="F56" s="422">
        <v>136404</v>
      </c>
      <c r="G56" s="410">
        <v>545616</v>
      </c>
    </row>
    <row r="57" spans="1:7">
      <c r="A57" s="455" t="s">
        <v>174</v>
      </c>
      <c r="B57" s="435">
        <v>88864.41</v>
      </c>
      <c r="C57" s="408">
        <v>22216.102500000001</v>
      </c>
      <c r="D57" s="422">
        <v>22216.102500000001</v>
      </c>
      <c r="E57" s="422">
        <v>22216.102500000001</v>
      </c>
      <c r="F57" s="422">
        <v>22216.102500000001</v>
      </c>
      <c r="G57" s="410">
        <v>88864.41</v>
      </c>
    </row>
    <row r="58" spans="1:7">
      <c r="A58" s="432" t="s">
        <v>175</v>
      </c>
      <c r="B58" s="435">
        <v>9999</v>
      </c>
      <c r="C58" s="408">
        <v>2499.75</v>
      </c>
      <c r="D58" s="422">
        <v>2499.75</v>
      </c>
      <c r="E58" s="422">
        <v>2499.75</v>
      </c>
      <c r="F58" s="422">
        <v>2499.75</v>
      </c>
      <c r="G58" s="410">
        <v>9999</v>
      </c>
    </row>
    <row r="59" spans="1:7">
      <c r="A59" s="432" t="s">
        <v>176</v>
      </c>
      <c r="B59" s="435">
        <v>78943.59</v>
      </c>
      <c r="C59" s="408">
        <v>19735.89</v>
      </c>
      <c r="D59" s="408">
        <v>19735.89</v>
      </c>
      <c r="E59" s="408">
        <v>19735.89</v>
      </c>
      <c r="F59" s="408">
        <v>19735.89</v>
      </c>
      <c r="G59" s="410">
        <v>78943.59</v>
      </c>
    </row>
    <row r="60" spans="1:7">
      <c r="A60" s="432" t="s">
        <v>177</v>
      </c>
      <c r="B60" s="435">
        <v>175000</v>
      </c>
      <c r="C60" s="408">
        <v>43750</v>
      </c>
      <c r="D60" s="422">
        <v>43750</v>
      </c>
      <c r="E60" s="422">
        <v>43750</v>
      </c>
      <c r="F60" s="422">
        <v>43750</v>
      </c>
      <c r="G60" s="410">
        <v>175000</v>
      </c>
    </row>
    <row r="61" spans="1:7">
      <c r="A61" s="432" t="s">
        <v>178</v>
      </c>
      <c r="B61" s="435">
        <v>5028</v>
      </c>
      <c r="C61" s="408">
        <v>1257</v>
      </c>
      <c r="D61" s="422">
        <v>1257</v>
      </c>
      <c r="E61" s="422">
        <v>1257</v>
      </c>
      <c r="F61" s="422">
        <v>1257</v>
      </c>
      <c r="G61" s="410">
        <v>5028</v>
      </c>
    </row>
    <row r="62" spans="1:7">
      <c r="A62" s="432" t="s">
        <v>179</v>
      </c>
      <c r="B62" s="435">
        <v>5000</v>
      </c>
      <c r="C62" s="408">
        <v>1250</v>
      </c>
      <c r="D62" s="422">
        <v>1250</v>
      </c>
      <c r="E62" s="422">
        <v>1250</v>
      </c>
      <c r="F62" s="422">
        <v>1250</v>
      </c>
      <c r="G62" s="410">
        <v>5000</v>
      </c>
    </row>
    <row r="63" spans="1:7">
      <c r="A63" s="432" t="s">
        <v>180</v>
      </c>
      <c r="B63" s="435">
        <v>15000</v>
      </c>
      <c r="C63" s="408">
        <v>3750</v>
      </c>
      <c r="D63" s="422">
        <v>3750</v>
      </c>
      <c r="E63" s="422">
        <v>3750</v>
      </c>
      <c r="F63" s="422">
        <v>3750</v>
      </c>
      <c r="G63" s="410">
        <v>15000</v>
      </c>
    </row>
    <row r="64" spans="1:7">
      <c r="A64" s="432" t="s">
        <v>181</v>
      </c>
      <c r="B64" s="435">
        <v>163000</v>
      </c>
      <c r="C64" s="408">
        <v>40750</v>
      </c>
      <c r="D64" s="422">
        <v>40750</v>
      </c>
      <c r="E64" s="422">
        <v>40750</v>
      </c>
      <c r="F64" s="422">
        <v>40750</v>
      </c>
      <c r="G64" s="410">
        <v>163000</v>
      </c>
    </row>
    <row r="65" spans="1:9">
      <c r="A65" s="432" t="s">
        <v>182</v>
      </c>
      <c r="B65" s="435">
        <v>5100</v>
      </c>
      <c r="C65" s="408">
        <v>1275</v>
      </c>
      <c r="D65" s="422">
        <v>1275</v>
      </c>
      <c r="E65" s="422">
        <v>1275</v>
      </c>
      <c r="F65" s="422">
        <v>1275</v>
      </c>
      <c r="G65" s="410">
        <v>5100</v>
      </c>
      <c r="H65" s="372"/>
      <c r="I65" s="372"/>
    </row>
    <row r="66" spans="1:9">
      <c r="A66" s="432" t="s">
        <v>183</v>
      </c>
      <c r="B66" s="435">
        <v>36446</v>
      </c>
      <c r="C66" s="436">
        <v>9111.5</v>
      </c>
      <c r="D66" s="422">
        <v>9111.5</v>
      </c>
      <c r="E66" s="422">
        <v>9111.5</v>
      </c>
      <c r="F66" s="410">
        <v>9111.5</v>
      </c>
      <c r="G66" s="410">
        <v>36446</v>
      </c>
      <c r="H66" s="372"/>
      <c r="I66" s="372"/>
    </row>
    <row r="67" spans="1:9" ht="15.75" thickBot="1">
      <c r="A67" s="414" t="s">
        <v>10</v>
      </c>
      <c r="B67" s="464">
        <f>SUM(B52:B66)</f>
        <v>1242997</v>
      </c>
      <c r="C67" s="437">
        <f>SUM(C52:C66)</f>
        <v>310749.24249999999</v>
      </c>
      <c r="D67" s="437">
        <f>SUM(D52:D66)</f>
        <v>310749.24249999999</v>
      </c>
      <c r="E67" s="437">
        <f>SUM(E52:E66)</f>
        <v>310749.24249999999</v>
      </c>
      <c r="F67" s="437">
        <f>SUM(F52:F66)</f>
        <v>310749.24249999999</v>
      </c>
      <c r="G67" s="464">
        <f>SUM(G52:G66)</f>
        <v>1242997</v>
      </c>
      <c r="H67" s="372"/>
      <c r="I67" s="372"/>
    </row>
    <row r="68" spans="1:9" ht="15.75" thickBot="1">
      <c r="A68" s="385" t="s">
        <v>21</v>
      </c>
      <c r="B68" s="387"/>
      <c r="C68" s="422"/>
      <c r="D68" s="374"/>
      <c r="E68" s="374"/>
      <c r="F68" s="372"/>
      <c r="G68" s="372"/>
      <c r="H68" s="372"/>
      <c r="I68" s="372"/>
    </row>
    <row r="69" spans="1:9">
      <c r="A69" s="463" t="s">
        <v>249</v>
      </c>
      <c r="B69" s="465">
        <v>43400</v>
      </c>
      <c r="C69" s="438">
        <v>10850</v>
      </c>
      <c r="D69" s="438">
        <v>10850</v>
      </c>
      <c r="E69" s="438">
        <v>10850</v>
      </c>
      <c r="F69" s="438">
        <v>10850</v>
      </c>
      <c r="G69" s="410">
        <f>SUM(C69:F69)</f>
        <v>43400</v>
      </c>
      <c r="H69" s="372"/>
      <c r="I69" s="372"/>
    </row>
    <row r="70" spans="1:9" s="372" customFormat="1">
      <c r="A70" s="463" t="s">
        <v>248</v>
      </c>
      <c r="B70" s="465">
        <v>6600</v>
      </c>
      <c r="C70" s="438">
        <v>1650</v>
      </c>
      <c r="D70" s="438">
        <v>1650</v>
      </c>
      <c r="E70" s="438">
        <v>1650</v>
      </c>
      <c r="F70" s="438">
        <v>1650</v>
      </c>
      <c r="G70" s="410">
        <f>SUM(C70:F70)</f>
        <v>6600</v>
      </c>
    </row>
    <row r="71" spans="1:9">
      <c r="A71" s="392" t="s">
        <v>168</v>
      </c>
      <c r="B71" s="387"/>
      <c r="C71" s="438"/>
      <c r="D71" s="439"/>
      <c r="E71" s="422"/>
      <c r="F71" s="410"/>
      <c r="G71" s="410"/>
      <c r="H71" s="372"/>
      <c r="I71" s="372"/>
    </row>
    <row r="72" spans="1:9">
      <c r="A72" s="382" t="s">
        <v>22</v>
      </c>
      <c r="B72" s="382"/>
      <c r="C72" s="440"/>
      <c r="D72" s="439"/>
      <c r="E72" s="422"/>
      <c r="F72" s="410"/>
      <c r="G72" s="410"/>
      <c r="H72" s="372"/>
      <c r="I72" s="372"/>
    </row>
    <row r="73" spans="1:9">
      <c r="A73" s="414" t="s">
        <v>10</v>
      </c>
      <c r="B73" s="445">
        <f>SUM(B69:B72)</f>
        <v>50000</v>
      </c>
      <c r="C73" s="416">
        <f>SUM(C69:C72)</f>
        <v>12500</v>
      </c>
      <c r="D73" s="416">
        <f>SUM(D69:D72)</f>
        <v>12500</v>
      </c>
      <c r="E73" s="416">
        <f>SUM(E69:E72)</f>
        <v>12500</v>
      </c>
      <c r="F73" s="416">
        <f>SUM(F69:F72)</f>
        <v>12500</v>
      </c>
      <c r="G73" s="416">
        <f>SUM(G69:G72)</f>
        <v>50000</v>
      </c>
      <c r="H73" s="372"/>
      <c r="I73" s="372"/>
    </row>
    <row r="74" spans="1:9">
      <c r="A74" s="383" t="s">
        <v>23</v>
      </c>
      <c r="B74" s="406"/>
      <c r="C74" s="440"/>
      <c r="D74" s="374"/>
      <c r="E74" s="374"/>
      <c r="F74" s="372"/>
      <c r="G74" s="372"/>
      <c r="H74" s="372"/>
      <c r="I74" s="372"/>
    </row>
    <row r="75" spans="1:9">
      <c r="A75" s="387"/>
      <c r="B75" s="387"/>
      <c r="C75" s="438"/>
      <c r="D75" s="439"/>
      <c r="E75" s="422"/>
      <c r="F75" s="410"/>
      <c r="G75" s="410"/>
      <c r="H75" s="372"/>
      <c r="I75" s="441"/>
    </row>
    <row r="76" spans="1:9">
      <c r="A76" s="392" t="s">
        <v>168</v>
      </c>
      <c r="B76" s="382"/>
      <c r="C76" s="438"/>
      <c r="D76" s="422"/>
      <c r="E76" s="422"/>
      <c r="F76" s="410"/>
      <c r="G76" s="410"/>
      <c r="H76" s="372"/>
      <c r="I76" s="372"/>
    </row>
    <row r="77" spans="1:9">
      <c r="A77" s="382"/>
      <c r="B77" s="382"/>
      <c r="C77" s="442"/>
      <c r="D77" s="422"/>
      <c r="E77" s="422"/>
      <c r="F77" s="410"/>
      <c r="G77" s="410">
        <v>0</v>
      </c>
      <c r="H77" s="372"/>
      <c r="I77" s="372"/>
    </row>
    <row r="78" spans="1:9">
      <c r="A78" s="382" t="s">
        <v>10</v>
      </c>
      <c r="B78" s="382"/>
      <c r="C78" s="424">
        <v>0</v>
      </c>
      <c r="D78" s="424">
        <v>0</v>
      </c>
      <c r="E78" s="424">
        <v>0</v>
      </c>
      <c r="F78" s="424">
        <v>0</v>
      </c>
      <c r="G78" s="424">
        <v>0</v>
      </c>
      <c r="H78" s="372"/>
      <c r="I78" s="372"/>
    </row>
    <row r="79" spans="1:9">
      <c r="A79" s="456" t="s">
        <v>24</v>
      </c>
      <c r="B79" s="387"/>
      <c r="C79" s="408"/>
      <c r="D79" s="374"/>
      <c r="E79" s="374"/>
      <c r="F79" s="372"/>
      <c r="G79" s="372"/>
      <c r="H79" s="372"/>
      <c r="I79" s="372"/>
    </row>
    <row r="80" spans="1:9">
      <c r="A80" s="432"/>
      <c r="B80" s="451"/>
      <c r="C80" s="408"/>
      <c r="D80" s="439"/>
      <c r="E80" s="439"/>
      <c r="F80" s="439"/>
      <c r="G80" s="439"/>
      <c r="H80" s="372"/>
      <c r="I80" s="372"/>
    </row>
    <row r="81" spans="1:9">
      <c r="A81" s="432"/>
      <c r="B81" s="451"/>
      <c r="C81" s="408"/>
      <c r="D81" s="439"/>
      <c r="E81" s="439"/>
      <c r="F81" s="439"/>
      <c r="G81" s="439"/>
      <c r="H81" s="372"/>
      <c r="I81" s="372"/>
    </row>
    <row r="82" spans="1:9">
      <c r="A82" s="452" t="s">
        <v>184</v>
      </c>
      <c r="B82" s="451">
        <v>138000</v>
      </c>
      <c r="C82" s="408">
        <v>34500</v>
      </c>
      <c r="D82" s="439">
        <v>34500</v>
      </c>
      <c r="E82" s="439">
        <v>34500</v>
      </c>
      <c r="F82" s="439">
        <v>34500</v>
      </c>
      <c r="G82" s="439">
        <v>34500</v>
      </c>
      <c r="H82" s="372"/>
      <c r="I82" s="372"/>
    </row>
    <row r="83" spans="1:9">
      <c r="A83" s="411"/>
      <c r="B83" s="411"/>
      <c r="C83" s="421"/>
      <c r="D83" s="409"/>
      <c r="E83" s="444"/>
      <c r="F83" s="443"/>
      <c r="G83" s="389"/>
      <c r="H83" s="389"/>
      <c r="I83" s="389"/>
    </row>
    <row r="84" spans="1:9">
      <c r="A84" s="414" t="s">
        <v>10</v>
      </c>
      <c r="B84" s="445">
        <v>138000</v>
      </c>
      <c r="C84" s="416">
        <v>34500</v>
      </c>
      <c r="D84" s="416">
        <v>34500</v>
      </c>
      <c r="E84" s="416">
        <v>34500</v>
      </c>
      <c r="F84" s="416">
        <v>34500</v>
      </c>
      <c r="G84" s="416">
        <v>138000</v>
      </c>
      <c r="H84" s="389"/>
      <c r="I84" s="389"/>
    </row>
    <row r="85" spans="1:9" ht="15.75" thickBot="1">
      <c r="A85" s="382"/>
      <c r="B85" s="446"/>
      <c r="C85" s="424"/>
      <c r="D85" s="424"/>
      <c r="E85" s="424"/>
      <c r="F85" s="424"/>
      <c r="G85" s="424"/>
      <c r="H85" s="389"/>
      <c r="I85" s="389"/>
    </row>
    <row r="86" spans="1:9" ht="16.5" thickBot="1">
      <c r="A86" s="378" t="s">
        <v>25</v>
      </c>
      <c r="B86" s="426">
        <v>1677708</v>
      </c>
      <c r="C86" s="426">
        <v>419427</v>
      </c>
      <c r="D86" s="426">
        <v>419427.25</v>
      </c>
      <c r="E86" s="426">
        <v>419427.25</v>
      </c>
      <c r="F86" s="426">
        <v>419427.25</v>
      </c>
      <c r="G86" s="426">
        <v>1677708.75</v>
      </c>
      <c r="H86" s="373"/>
      <c r="I86" s="424"/>
    </row>
    <row r="87" spans="1:9">
      <c r="A87" s="382"/>
      <c r="B87" s="382"/>
      <c r="C87" s="424"/>
      <c r="D87" s="374"/>
      <c r="E87" s="374"/>
      <c r="F87" s="372"/>
      <c r="G87" s="372"/>
      <c r="H87" s="372"/>
      <c r="I87" s="372"/>
    </row>
    <row r="88" spans="1:9" ht="18">
      <c r="A88" s="390" t="s">
        <v>236</v>
      </c>
      <c r="B88" s="447">
        <v>28011969.629999999</v>
      </c>
      <c r="C88" s="447">
        <v>8524870.9149999991</v>
      </c>
      <c r="D88" s="447">
        <v>7002992.6574999997</v>
      </c>
      <c r="E88" s="447">
        <v>6264603.4037499996</v>
      </c>
      <c r="F88" s="447">
        <v>6219503.4037499996</v>
      </c>
      <c r="G88" s="447">
        <v>28011970.379999999</v>
      </c>
      <c r="H88" s="373"/>
      <c r="I88" s="373"/>
    </row>
    <row r="89" spans="1:9">
      <c r="A89" s="372"/>
      <c r="B89" s="372"/>
      <c r="C89" s="372"/>
      <c r="D89" s="374"/>
      <c r="E89" s="374"/>
      <c r="F89" s="372"/>
      <c r="G89" s="372"/>
      <c r="H89" s="372"/>
      <c r="I89" s="372"/>
    </row>
    <row r="92" spans="1:9">
      <c r="A92" s="382"/>
      <c r="B92" s="382"/>
      <c r="C92" s="407"/>
      <c r="D92" s="372"/>
      <c r="E92" s="372"/>
      <c r="F92" s="372"/>
      <c r="G92" s="372"/>
      <c r="H92" s="372"/>
      <c r="I92" s="372"/>
    </row>
    <row r="93" spans="1:9">
      <c r="A93" s="372"/>
      <c r="B93" s="372"/>
      <c r="C93" s="372"/>
      <c r="D93" s="407"/>
      <c r="E93" s="372"/>
      <c r="F93" s="372"/>
      <c r="G93" s="372"/>
      <c r="H93" s="372"/>
      <c r="I93" s="3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0"/>
  <sheetViews>
    <sheetView topLeftCell="A70" workbookViewId="0">
      <selection activeCell="A116" sqref="A116"/>
    </sheetView>
  </sheetViews>
  <sheetFormatPr defaultRowHeight="12.75"/>
  <cols>
    <col min="1" max="1" width="62.85546875" style="374" bestFit="1" customWidth="1"/>
    <col min="2" max="2" width="20.7109375" style="374" bestFit="1" customWidth="1"/>
    <col min="3" max="4" width="18" style="391" bestFit="1" customWidth="1"/>
    <col min="5" max="5" width="18" style="384" bestFit="1" customWidth="1"/>
    <col min="6" max="7" width="18" style="374" bestFit="1" customWidth="1"/>
    <col min="8" max="8" width="11.7109375" style="374" bestFit="1" customWidth="1"/>
    <col min="9" max="9" width="9.140625" style="374"/>
    <col min="10" max="10" width="9.7109375" style="374" bestFit="1" customWidth="1"/>
    <col min="11" max="16384" width="9.140625" style="374"/>
  </cols>
  <sheetData>
    <row r="1" spans="1:7">
      <c r="A1" s="373" t="s">
        <v>0</v>
      </c>
      <c r="B1" s="373"/>
    </row>
    <row r="2" spans="1:7">
      <c r="A2" s="373"/>
      <c r="B2" s="373"/>
    </row>
    <row r="3" spans="1:7" s="376" customFormat="1" ht="19.5" thickBot="1">
      <c r="A3" s="375" t="s">
        <v>185</v>
      </c>
      <c r="B3" s="375"/>
      <c r="C3" s="393"/>
      <c r="D3" s="393"/>
      <c r="E3" s="394"/>
    </row>
    <row r="4" spans="1:7" s="377" customFormat="1" ht="26.25" thickBot="1">
      <c r="B4" s="448" t="s">
        <v>2</v>
      </c>
      <c r="C4" s="365" t="s">
        <v>3</v>
      </c>
      <c r="D4" s="361" t="s">
        <v>4</v>
      </c>
      <c r="E4" s="449" t="s">
        <v>5</v>
      </c>
      <c r="F4" s="450" t="s">
        <v>6</v>
      </c>
      <c r="G4" s="450" t="s">
        <v>7</v>
      </c>
    </row>
    <row r="5" spans="1:7" s="377" customFormat="1" ht="13.5" thickBot="1">
      <c r="B5" s="400"/>
      <c r="C5" s="401"/>
      <c r="D5" s="401"/>
      <c r="E5" s="402"/>
      <c r="F5" s="402"/>
      <c r="G5" s="402"/>
    </row>
    <row r="6" spans="1:7" s="377" customFormat="1" ht="16.5" thickBot="1">
      <c r="A6" s="378" t="s">
        <v>8</v>
      </c>
      <c r="B6" s="403"/>
      <c r="C6" s="404"/>
      <c r="D6" s="404"/>
      <c r="E6" s="405"/>
    </row>
    <row r="7" spans="1:7" s="377" customFormat="1" ht="16.5" thickBot="1">
      <c r="A7" s="379"/>
    </row>
    <row r="8" spans="1:7" s="381" customFormat="1" ht="13.5" thickBot="1">
      <c r="A8" s="380" t="s">
        <v>9</v>
      </c>
      <c r="B8" s="406"/>
      <c r="C8" s="407"/>
      <c r="D8" s="407"/>
      <c r="E8" s="384"/>
    </row>
    <row r="9" spans="1:7">
      <c r="B9" s="408">
        <f>34928713.08-500000</f>
        <v>34428713.079999998</v>
      </c>
      <c r="C9" s="408">
        <f>9047410.05692852-125000</f>
        <v>8922410.0569285192</v>
      </c>
      <c r="D9" s="409">
        <f>9285795.25188603-125000</f>
        <v>9160795.2518860307</v>
      </c>
      <c r="E9" s="408">
        <f>8297753.88559272-125000</f>
        <v>8172753.8855927195</v>
      </c>
      <c r="F9" s="410">
        <f>8297753.88559272-125000</f>
        <v>8172753.8855927195</v>
      </c>
      <c r="G9" s="410">
        <f>SUM(C9:F9)</f>
        <v>34428713.079999991</v>
      </c>
    </row>
    <row r="10" spans="1:7">
      <c r="A10" s="382"/>
      <c r="B10" s="408"/>
      <c r="C10" s="412"/>
      <c r="D10" s="413"/>
      <c r="E10" s="408"/>
      <c r="F10" s="410"/>
      <c r="G10" s="410">
        <f>SUM(C10:F10)</f>
        <v>0</v>
      </c>
    </row>
    <row r="11" spans="1:7">
      <c r="A11" s="382" t="s">
        <v>10</v>
      </c>
      <c r="B11" s="371">
        <f t="shared" ref="B11:G11" si="0">SUM(B9:B10)</f>
        <v>34428713.079999998</v>
      </c>
      <c r="C11" s="371">
        <f t="shared" si="0"/>
        <v>8922410.0569285192</v>
      </c>
      <c r="D11" s="371">
        <f t="shared" si="0"/>
        <v>9160795.2518860307</v>
      </c>
      <c r="E11" s="371">
        <f t="shared" si="0"/>
        <v>8172753.8855927195</v>
      </c>
      <c r="F11" s="371">
        <f t="shared" si="0"/>
        <v>8172753.8855927195</v>
      </c>
      <c r="G11" s="371">
        <f t="shared" si="0"/>
        <v>34428713.079999991</v>
      </c>
    </row>
    <row r="12" spans="1:7">
      <c r="A12" s="383" t="s">
        <v>11</v>
      </c>
      <c r="B12" s="408"/>
      <c r="C12" s="407"/>
      <c r="D12" s="417"/>
      <c r="E12" s="418"/>
    </row>
    <row r="13" spans="1:7">
      <c r="B13" s="408">
        <v>2859527.23</v>
      </c>
      <c r="C13" s="408">
        <v>567228.45535934495</v>
      </c>
      <c r="D13" s="409">
        <v>1086293.0658701842</v>
      </c>
      <c r="E13" s="408">
        <v>603002.85438523546</v>
      </c>
      <c r="F13" s="410">
        <v>603002.85438523546</v>
      </c>
      <c r="G13" s="410">
        <f>SUM(C13:F13)</f>
        <v>2859527.23</v>
      </c>
    </row>
    <row r="14" spans="1:7">
      <c r="B14" s="408"/>
      <c r="C14" s="408"/>
      <c r="D14" s="409"/>
      <c r="E14" s="408"/>
      <c r="F14" s="410"/>
      <c r="G14" s="410"/>
    </row>
    <row r="15" spans="1:7" s="373" customFormat="1">
      <c r="A15" s="382" t="s">
        <v>10</v>
      </c>
      <c r="B15" s="371">
        <f t="shared" ref="B15:G15" si="1">SUM(B13:B13)</f>
        <v>2859527.23</v>
      </c>
      <c r="C15" s="371">
        <f t="shared" si="1"/>
        <v>567228.45535934495</v>
      </c>
      <c r="D15" s="371">
        <f t="shared" si="1"/>
        <v>1086293.0658701842</v>
      </c>
      <c r="E15" s="371">
        <f t="shared" si="1"/>
        <v>603002.85438523546</v>
      </c>
      <c r="F15" s="371">
        <f t="shared" si="1"/>
        <v>603002.85438523546</v>
      </c>
      <c r="G15" s="371">
        <f t="shared" si="1"/>
        <v>2859527.23</v>
      </c>
    </row>
    <row r="16" spans="1:7">
      <c r="A16" s="383" t="s">
        <v>12</v>
      </c>
      <c r="B16" s="408"/>
      <c r="C16" s="408"/>
      <c r="D16" s="409"/>
      <c r="E16" s="408"/>
      <c r="F16" s="410"/>
      <c r="G16" s="410"/>
    </row>
    <row r="17" spans="1:8">
      <c r="B17" s="408">
        <v>3462672.38</v>
      </c>
      <c r="C17" s="408">
        <v>1124988.7700422052</v>
      </c>
      <c r="D17" s="409">
        <v>798246.02405203215</v>
      </c>
      <c r="E17" s="408">
        <v>769718.79295288119</v>
      </c>
      <c r="F17" s="410">
        <v>769718.79295288119</v>
      </c>
      <c r="G17" s="410">
        <f>SUM(C17:F17)</f>
        <v>3462672.38</v>
      </c>
    </row>
    <row r="18" spans="1:8">
      <c r="A18" s="382"/>
      <c r="B18" s="408"/>
      <c r="C18" s="421"/>
      <c r="D18" s="409"/>
      <c r="E18" s="422"/>
      <c r="F18" s="410"/>
      <c r="G18" s="410">
        <f>SUM(C18:F18)</f>
        <v>0</v>
      </c>
    </row>
    <row r="19" spans="1:8" ht="13.5" thickBot="1">
      <c r="A19" s="382" t="s">
        <v>10</v>
      </c>
      <c r="B19" s="371">
        <f t="shared" ref="B19:G19" si="2">SUM(B17:B18)</f>
        <v>3462672.38</v>
      </c>
      <c r="C19" s="371">
        <f t="shared" si="2"/>
        <v>1124988.7700422052</v>
      </c>
      <c r="D19" s="371">
        <f t="shared" si="2"/>
        <v>798246.02405203215</v>
      </c>
      <c r="E19" s="371">
        <f t="shared" si="2"/>
        <v>769718.79295288119</v>
      </c>
      <c r="F19" s="371">
        <f t="shared" si="2"/>
        <v>769718.79295288119</v>
      </c>
      <c r="G19" s="371">
        <f t="shared" si="2"/>
        <v>3462672.38</v>
      </c>
    </row>
    <row r="20" spans="1:8" s="373" customFormat="1" ht="13.5" thickBot="1">
      <c r="A20" s="385" t="s">
        <v>13</v>
      </c>
      <c r="B20" s="408"/>
      <c r="C20" s="422"/>
      <c r="D20" s="408"/>
      <c r="E20" s="423"/>
      <c r="F20" s="424"/>
      <c r="G20" s="424"/>
    </row>
    <row r="21" spans="1:8" s="373" customFormat="1">
      <c r="A21" s="374"/>
      <c r="B21" s="408">
        <v>11567829.199999999</v>
      </c>
      <c r="C21" s="408">
        <v>3069403.40076609</v>
      </c>
      <c r="D21" s="409">
        <v>3152348.9601925611</v>
      </c>
      <c r="E21" s="408">
        <v>2673038.4195206743</v>
      </c>
      <c r="F21" s="410">
        <v>2673038.4195206743</v>
      </c>
      <c r="G21" s="410">
        <f>SUM(C21:F21)</f>
        <v>11567829.199999999</v>
      </c>
    </row>
    <row r="22" spans="1:8" s="373" customFormat="1">
      <c r="A22" s="374"/>
      <c r="B22" s="408"/>
      <c r="C22" s="424"/>
      <c r="D22" s="412"/>
      <c r="E22" s="423"/>
      <c r="F22" s="424"/>
      <c r="G22" s="410"/>
    </row>
    <row r="23" spans="1:8" s="373" customFormat="1">
      <c r="A23" s="382" t="s">
        <v>10</v>
      </c>
      <c r="B23" s="371">
        <f>SUM(B20:B21)</f>
        <v>11567829.199999999</v>
      </c>
      <c r="C23" s="371">
        <f>SUM(C20:C21)</f>
        <v>3069403.40076609</v>
      </c>
      <c r="D23" s="371">
        <f>SUM(D20:D21)</f>
        <v>3152348.9601925611</v>
      </c>
      <c r="E23" s="371">
        <f>SUM(E20:E21)</f>
        <v>2673038.4195206743</v>
      </c>
      <c r="F23" s="371">
        <f>SUM(F20:F21)</f>
        <v>2673038.4195206743</v>
      </c>
      <c r="G23" s="371">
        <f>SUM(C23:F23)</f>
        <v>11567829.199999999</v>
      </c>
    </row>
    <row r="24" spans="1:8" s="373" customFormat="1">
      <c r="A24" s="383" t="s">
        <v>14</v>
      </c>
      <c r="B24" s="408"/>
      <c r="C24" s="425"/>
      <c r="D24" s="408"/>
      <c r="E24" s="423"/>
      <c r="F24" s="424"/>
      <c r="G24" s="424"/>
    </row>
    <row r="25" spans="1:8">
      <c r="B25" s="408">
        <v>3048190.4</v>
      </c>
      <c r="C25" s="408">
        <f>+B25*0.3</f>
        <v>914457.12</v>
      </c>
      <c r="D25" s="409">
        <f>+B25*0.3</f>
        <v>914457.12</v>
      </c>
      <c r="E25" s="408">
        <f>+B25*0.2</f>
        <v>609638.07999999996</v>
      </c>
      <c r="F25" s="410">
        <f>+B25*0.2</f>
        <v>609638.07999999996</v>
      </c>
      <c r="G25" s="410">
        <f>SUM(C25:F25)</f>
        <v>3048190.4</v>
      </c>
    </row>
    <row r="26" spans="1:8">
      <c r="B26" s="408"/>
      <c r="C26" s="410"/>
      <c r="D26" s="410"/>
      <c r="E26" s="422"/>
      <c r="F26" s="410"/>
      <c r="G26" s="410"/>
    </row>
    <row r="27" spans="1:8">
      <c r="A27" s="382" t="s">
        <v>10</v>
      </c>
      <c r="B27" s="371">
        <f>SUM(B24:B25)</f>
        <v>3048190.4</v>
      </c>
      <c r="C27" s="371">
        <f>SUM(C24:C25)</f>
        <v>914457.12</v>
      </c>
      <c r="D27" s="371">
        <f>SUM(D24:D25)</f>
        <v>914457.12</v>
      </c>
      <c r="E27" s="371">
        <f>SUM(E24:E25)</f>
        <v>609638.07999999996</v>
      </c>
      <c r="F27" s="371">
        <f>SUM(F24:F25)</f>
        <v>609638.07999999996</v>
      </c>
      <c r="G27" s="371">
        <f>SUM(C27:F27)</f>
        <v>3048190.4</v>
      </c>
    </row>
    <row r="28" spans="1:8" ht="13.5" thickBot="1">
      <c r="A28" s="382"/>
      <c r="B28" s="408"/>
      <c r="C28" s="410"/>
      <c r="D28" s="410"/>
      <c r="E28" s="410"/>
      <c r="F28" s="410"/>
      <c r="G28" s="410"/>
    </row>
    <row r="29" spans="1:8" ht="16.5" thickBot="1">
      <c r="A29" s="378" t="s">
        <v>15</v>
      </c>
      <c r="B29" s="408"/>
      <c r="C29" s="369">
        <f>C27+C23+C19+C15+C11</f>
        <v>14598487.80309616</v>
      </c>
      <c r="D29" s="369">
        <f>D27+D23+D19+D15+D11</f>
        <v>15112140.422000809</v>
      </c>
      <c r="E29" s="369">
        <f>E27+E23+E19+E15+E11</f>
        <v>12828152.03245151</v>
      </c>
      <c r="F29" s="369">
        <f>F27+F23+F19+F15+F11</f>
        <v>12828152.03245151</v>
      </c>
      <c r="G29" s="369">
        <f>G27+G23+G19+G15+G11</f>
        <v>55366932.289999992</v>
      </c>
      <c r="H29" s="410">
        <f>SUM(C29:F29)</f>
        <v>55366932.289999992</v>
      </c>
    </row>
    <row r="30" spans="1:8" ht="13.5" thickBot="1">
      <c r="A30" s="382"/>
      <c r="B30" s="408"/>
      <c r="C30" s="410"/>
      <c r="D30" s="410"/>
      <c r="E30" s="410"/>
      <c r="F30" s="410"/>
      <c r="G30" s="410"/>
    </row>
    <row r="31" spans="1:8" ht="16.5" thickBot="1">
      <c r="A31" s="378" t="s">
        <v>16</v>
      </c>
      <c r="B31" s="408"/>
      <c r="C31" s="374"/>
      <c r="D31" s="374"/>
      <c r="E31" s="374"/>
    </row>
    <row r="32" spans="1:8" ht="16.5" thickBot="1">
      <c r="A32" s="386"/>
      <c r="B32" s="408"/>
      <c r="C32" s="425"/>
      <c r="D32" s="408"/>
      <c r="E32" s="422"/>
      <c r="F32" s="410"/>
      <c r="G32" s="410"/>
    </row>
    <row r="33" spans="1:8" ht="13.5" thickBot="1">
      <c r="A33" s="385" t="s">
        <v>17</v>
      </c>
      <c r="B33" s="408"/>
      <c r="C33" s="408"/>
      <c r="D33" s="408"/>
      <c r="E33" s="422"/>
      <c r="F33" s="410"/>
      <c r="G33" s="410"/>
    </row>
    <row r="34" spans="1:8">
      <c r="A34" s="387"/>
      <c r="B34" s="387"/>
      <c r="C34" s="408"/>
      <c r="D34" s="422"/>
      <c r="E34" s="438"/>
      <c r="F34" s="410"/>
      <c r="G34" s="410"/>
    </row>
    <row r="35" spans="1:8">
      <c r="A35" s="374" t="s">
        <v>186</v>
      </c>
      <c r="B35" s="408">
        <v>25000</v>
      </c>
      <c r="C35" s="408">
        <v>0</v>
      </c>
      <c r="D35" s="408">
        <v>0</v>
      </c>
      <c r="E35" s="408">
        <v>20000</v>
      </c>
      <c r="F35" s="370">
        <v>4999.9999999999991</v>
      </c>
      <c r="G35" s="410">
        <f t="shared" ref="G35:G45" si="3">SUM(C35:F35)</f>
        <v>25000</v>
      </c>
    </row>
    <row r="36" spans="1:8">
      <c r="A36" s="374" t="s">
        <v>187</v>
      </c>
      <c r="B36" s="408">
        <v>84000</v>
      </c>
      <c r="C36" s="408">
        <v>0</v>
      </c>
      <c r="D36" s="408">
        <v>0</v>
      </c>
      <c r="E36" s="408">
        <v>67200</v>
      </c>
      <c r="F36" s="370">
        <v>16799.999999999996</v>
      </c>
      <c r="G36" s="410">
        <f t="shared" si="3"/>
        <v>84000</v>
      </c>
    </row>
    <row r="37" spans="1:8">
      <c r="A37" s="374" t="s">
        <v>188</v>
      </c>
      <c r="B37" s="408">
        <v>10000</v>
      </c>
      <c r="C37" s="408">
        <v>0</v>
      </c>
      <c r="D37" s="408">
        <v>0</v>
      </c>
      <c r="E37" s="408">
        <v>8000</v>
      </c>
      <c r="F37" s="370">
        <v>1999.9999999999995</v>
      </c>
      <c r="G37" s="410">
        <f t="shared" si="3"/>
        <v>10000</v>
      </c>
    </row>
    <row r="38" spans="1:8">
      <c r="A38" s="374" t="s">
        <v>189</v>
      </c>
      <c r="B38" s="408">
        <v>7500</v>
      </c>
      <c r="C38" s="408">
        <v>0</v>
      </c>
      <c r="D38" s="408">
        <v>0</v>
      </c>
      <c r="E38" s="408">
        <v>6000</v>
      </c>
      <c r="F38" s="370">
        <v>1499.9999999999998</v>
      </c>
      <c r="G38" s="410">
        <f t="shared" si="3"/>
        <v>7500</v>
      </c>
    </row>
    <row r="39" spans="1:8">
      <c r="A39" s="374" t="s">
        <v>190</v>
      </c>
      <c r="B39" s="408">
        <v>10000</v>
      </c>
      <c r="C39" s="408">
        <v>0</v>
      </c>
      <c r="D39" s="408">
        <v>0</v>
      </c>
      <c r="E39" s="408">
        <v>8000</v>
      </c>
      <c r="F39" s="370">
        <v>1999.9999999999995</v>
      </c>
      <c r="G39" s="410">
        <f t="shared" si="3"/>
        <v>10000</v>
      </c>
    </row>
    <row r="40" spans="1:8">
      <c r="A40" s="374" t="s">
        <v>191</v>
      </c>
      <c r="B40" s="408">
        <v>30000</v>
      </c>
      <c r="C40" s="408">
        <v>0</v>
      </c>
      <c r="D40" s="408">
        <v>0</v>
      </c>
      <c r="E40" s="408">
        <v>24000</v>
      </c>
      <c r="F40" s="370">
        <v>5999.9999999999991</v>
      </c>
      <c r="G40" s="410">
        <f t="shared" si="3"/>
        <v>30000</v>
      </c>
    </row>
    <row r="41" spans="1:8">
      <c r="A41" s="374" t="s">
        <v>192</v>
      </c>
      <c r="B41" s="408">
        <v>10000</v>
      </c>
      <c r="C41" s="408">
        <v>0</v>
      </c>
      <c r="D41" s="408">
        <v>0</v>
      </c>
      <c r="E41" s="408">
        <v>8000</v>
      </c>
      <c r="F41" s="370">
        <v>1999.9999999999995</v>
      </c>
      <c r="G41" s="410">
        <f t="shared" si="3"/>
        <v>10000</v>
      </c>
    </row>
    <row r="42" spans="1:8">
      <c r="A42" s="374" t="s">
        <v>193</v>
      </c>
      <c r="B42" s="408">
        <v>50000</v>
      </c>
      <c r="C42" s="408">
        <v>49344.4</v>
      </c>
      <c r="D42" s="408">
        <v>0</v>
      </c>
      <c r="E42" s="408">
        <v>524.48000000000047</v>
      </c>
      <c r="F42" s="370">
        <v>131.12000000000123</v>
      </c>
      <c r="G42" s="410">
        <f t="shared" si="3"/>
        <v>50000.000000000007</v>
      </c>
    </row>
    <row r="43" spans="1:8">
      <c r="A43" s="374" t="s">
        <v>194</v>
      </c>
      <c r="B43" s="408">
        <v>30000</v>
      </c>
      <c r="C43" s="408">
        <v>0</v>
      </c>
      <c r="D43" s="408">
        <v>0</v>
      </c>
      <c r="E43" s="408">
        <v>24000</v>
      </c>
      <c r="F43" s="370">
        <v>5999.9999999999991</v>
      </c>
      <c r="G43" s="410">
        <f t="shared" si="3"/>
        <v>30000</v>
      </c>
    </row>
    <row r="44" spans="1:8">
      <c r="A44" s="374" t="s">
        <v>195</v>
      </c>
      <c r="B44" s="408">
        <v>7500</v>
      </c>
      <c r="C44" s="408">
        <v>0</v>
      </c>
      <c r="D44" s="408">
        <v>0</v>
      </c>
      <c r="E44" s="408">
        <v>6000</v>
      </c>
      <c r="F44" s="370">
        <v>1499.9999999999998</v>
      </c>
      <c r="G44" s="410">
        <f t="shared" si="3"/>
        <v>7500</v>
      </c>
    </row>
    <row r="45" spans="1:8">
      <c r="A45" s="374" t="s">
        <v>196</v>
      </c>
      <c r="B45" s="367">
        <v>1413451.04</v>
      </c>
      <c r="C45" s="408">
        <v>1100000</v>
      </c>
      <c r="D45" s="408">
        <v>175000</v>
      </c>
      <c r="E45" s="408">
        <v>95000</v>
      </c>
      <c r="F45" s="370">
        <v>43451.040000000001</v>
      </c>
      <c r="G45" s="410">
        <f t="shared" si="3"/>
        <v>1413451.04</v>
      </c>
    </row>
    <row r="46" spans="1:8" s="373" customFormat="1" ht="13.5" thickBot="1">
      <c r="A46" s="382" t="s">
        <v>10</v>
      </c>
      <c r="B46" s="424">
        <f t="shared" ref="B46:G46" si="4">SUM(B35:B45)</f>
        <v>1677451.04</v>
      </c>
      <c r="C46" s="424">
        <f t="shared" si="4"/>
        <v>1149344.3999999999</v>
      </c>
      <c r="D46" s="424">
        <f t="shared" si="4"/>
        <v>175000</v>
      </c>
      <c r="E46" s="424">
        <f t="shared" si="4"/>
        <v>266724.47999999998</v>
      </c>
      <c r="F46" s="424">
        <f t="shared" si="4"/>
        <v>86382.16</v>
      </c>
      <c r="G46" s="424">
        <f t="shared" si="4"/>
        <v>1677451.04</v>
      </c>
      <c r="H46" s="424">
        <f>SUM(C46:F46)</f>
        <v>1677451.0399999998</v>
      </c>
    </row>
    <row r="47" spans="1:8" ht="13.5" thickBot="1">
      <c r="A47" s="385" t="s">
        <v>18</v>
      </c>
      <c r="B47" s="387"/>
      <c r="C47" s="422"/>
      <c r="D47" s="422"/>
      <c r="E47" s="422"/>
      <c r="F47" s="410"/>
      <c r="G47" s="410"/>
    </row>
    <row r="48" spans="1:8">
      <c r="A48" s="368" t="s">
        <v>38</v>
      </c>
      <c r="B48" s="387"/>
      <c r="C48" s="422"/>
      <c r="D48" s="422"/>
      <c r="E48" s="422"/>
      <c r="F48" s="410"/>
      <c r="G48" s="410">
        <f>SUM(C48:F48)</f>
        <v>0</v>
      </c>
    </row>
    <row r="49" spans="1:8">
      <c r="A49" s="382"/>
      <c r="B49" s="382"/>
      <c r="C49" s="422"/>
      <c r="D49" s="422"/>
      <c r="E49" s="422"/>
      <c r="F49" s="410"/>
      <c r="G49" s="410">
        <f>SUM(C49:F49)</f>
        <v>0</v>
      </c>
    </row>
    <row r="50" spans="1:8">
      <c r="A50" s="382"/>
      <c r="B50" s="382"/>
      <c r="C50" s="423"/>
      <c r="D50" s="422"/>
      <c r="E50" s="422"/>
      <c r="F50" s="410"/>
      <c r="G50" s="410">
        <f>SUM(C50:F50)</f>
        <v>0</v>
      </c>
    </row>
    <row r="51" spans="1:8" ht="13.5" thickBot="1">
      <c r="A51" s="382" t="s">
        <v>10</v>
      </c>
      <c r="B51" s="382"/>
      <c r="C51" s="410">
        <f>SUM(C48:C50)</f>
        <v>0</v>
      </c>
      <c r="D51" s="410">
        <f>SUM(D48:D50)</f>
        <v>0</v>
      </c>
      <c r="E51" s="410">
        <f>SUM(E48:E50)</f>
        <v>0</v>
      </c>
      <c r="F51" s="410">
        <f>SUM(F48:F50)</f>
        <v>0</v>
      </c>
      <c r="G51" s="410">
        <f>SUM(G48:G50)</f>
        <v>0</v>
      </c>
      <c r="H51" s="410">
        <f>SUM(C51:F51)</f>
        <v>0</v>
      </c>
    </row>
    <row r="52" spans="1:8" ht="13.5" thickBot="1">
      <c r="A52" s="385" t="s">
        <v>19</v>
      </c>
      <c r="B52" s="387"/>
      <c r="C52" s="422"/>
      <c r="D52" s="422"/>
      <c r="E52" s="422"/>
      <c r="F52" s="410"/>
      <c r="G52" s="410"/>
    </row>
    <row r="53" spans="1:8">
      <c r="A53" s="368" t="s">
        <v>38</v>
      </c>
      <c r="B53" s="387"/>
      <c r="C53" s="422"/>
      <c r="D53" s="422"/>
      <c r="E53" s="422"/>
      <c r="F53" s="410"/>
      <c r="G53" s="410">
        <f t="shared" ref="G53:G55" si="5">SUM(C53:F53)</f>
        <v>0</v>
      </c>
    </row>
    <row r="54" spans="1:8">
      <c r="A54" s="382"/>
      <c r="B54" s="382"/>
      <c r="C54" s="422"/>
      <c r="D54" s="422"/>
      <c r="E54" s="422"/>
      <c r="F54" s="410"/>
      <c r="G54" s="410">
        <f t="shared" si="5"/>
        <v>0</v>
      </c>
    </row>
    <row r="55" spans="1:8">
      <c r="A55" s="382"/>
      <c r="B55" s="382"/>
      <c r="C55" s="422"/>
      <c r="D55" s="422"/>
      <c r="E55" s="422"/>
      <c r="F55" s="410"/>
      <c r="G55" s="410">
        <f t="shared" si="5"/>
        <v>0</v>
      </c>
    </row>
    <row r="56" spans="1:8" ht="13.5" thickBot="1">
      <c r="A56" s="382" t="s">
        <v>10</v>
      </c>
      <c r="B56" s="382"/>
      <c r="C56" s="410">
        <f>SUM(C53:C55)</f>
        <v>0</v>
      </c>
      <c r="D56" s="410">
        <f>SUM(D53:D55)</f>
        <v>0</v>
      </c>
      <c r="E56" s="410">
        <f>SUM(E53:E55)</f>
        <v>0</v>
      </c>
      <c r="F56" s="410">
        <f>SUM(F53:F55)</f>
        <v>0</v>
      </c>
      <c r="G56" s="410">
        <f>SUM(G53:G55)</f>
        <v>0</v>
      </c>
    </row>
    <row r="57" spans="1:8" ht="13.5" thickBot="1">
      <c r="A57" s="385" t="s">
        <v>20</v>
      </c>
      <c r="B57" s="387"/>
      <c r="C57" s="422"/>
      <c r="D57" s="422"/>
      <c r="E57" s="422"/>
      <c r="F57" s="410"/>
      <c r="G57" s="410"/>
    </row>
    <row r="58" spans="1:8">
      <c r="A58" s="387"/>
      <c r="B58" s="387"/>
      <c r="C58" s="438"/>
      <c r="D58" s="422"/>
      <c r="E58" s="422"/>
      <c r="F58" s="410"/>
      <c r="G58" s="410"/>
    </row>
    <row r="59" spans="1:8">
      <c r="A59" s="374" t="s">
        <v>197</v>
      </c>
      <c r="B59" s="408">
        <v>36564</v>
      </c>
      <c r="C59" s="408">
        <v>0</v>
      </c>
      <c r="D59" s="408">
        <v>0</v>
      </c>
      <c r="E59" s="422">
        <v>29251.200000000001</v>
      </c>
      <c r="F59" s="410">
        <v>7312.7999999999984</v>
      </c>
      <c r="G59" s="410">
        <f t="shared" ref="G59:G71" si="6">SUM(C59:F59)</f>
        <v>36564</v>
      </c>
    </row>
    <row r="60" spans="1:8">
      <c r="A60" s="374" t="s">
        <v>198</v>
      </c>
      <c r="B60" s="408">
        <v>15000</v>
      </c>
      <c r="C60" s="408">
        <v>15000</v>
      </c>
      <c r="D60" s="408">
        <v>0</v>
      </c>
      <c r="E60" s="422">
        <v>0</v>
      </c>
      <c r="F60" s="410">
        <v>0</v>
      </c>
      <c r="G60" s="410">
        <f t="shared" si="6"/>
        <v>15000</v>
      </c>
    </row>
    <row r="61" spans="1:8">
      <c r="A61" s="374" t="s">
        <v>199</v>
      </c>
      <c r="B61" s="408">
        <v>5000</v>
      </c>
      <c r="C61" s="408">
        <v>0</v>
      </c>
      <c r="D61" s="408">
        <v>0</v>
      </c>
      <c r="E61" s="422">
        <v>4000</v>
      </c>
      <c r="F61" s="410">
        <v>999.99999999999977</v>
      </c>
      <c r="G61" s="410">
        <f t="shared" si="6"/>
        <v>5000</v>
      </c>
    </row>
    <row r="62" spans="1:8">
      <c r="A62" s="374" t="s">
        <v>200</v>
      </c>
      <c r="B62" s="408">
        <v>5000</v>
      </c>
      <c r="C62" s="408">
        <v>0</v>
      </c>
      <c r="D62" s="408">
        <v>0</v>
      </c>
      <c r="E62" s="422">
        <v>4000</v>
      </c>
      <c r="F62" s="410">
        <v>999.99999999999977</v>
      </c>
      <c r="G62" s="410">
        <f t="shared" si="6"/>
        <v>5000</v>
      </c>
    </row>
    <row r="63" spans="1:8">
      <c r="A63" s="374" t="s">
        <v>201</v>
      </c>
      <c r="B63" s="408">
        <v>30000</v>
      </c>
      <c r="C63" s="408">
        <v>0</v>
      </c>
      <c r="D63" s="408">
        <v>0</v>
      </c>
      <c r="E63" s="422">
        <v>24000</v>
      </c>
      <c r="F63" s="410">
        <v>5999.9999999999991</v>
      </c>
      <c r="G63" s="410">
        <f t="shared" si="6"/>
        <v>30000</v>
      </c>
    </row>
    <row r="64" spans="1:8">
      <c r="A64" s="374" t="s">
        <v>202</v>
      </c>
      <c r="B64" s="408">
        <v>30000</v>
      </c>
      <c r="C64" s="408">
        <v>0</v>
      </c>
      <c r="D64" s="408">
        <v>0</v>
      </c>
      <c r="E64" s="422">
        <v>24000</v>
      </c>
      <c r="F64" s="410">
        <v>5999.9999999999991</v>
      </c>
      <c r="G64" s="410">
        <f t="shared" si="6"/>
        <v>30000</v>
      </c>
    </row>
    <row r="65" spans="1:10">
      <c r="A65" s="374" t="s">
        <v>203</v>
      </c>
      <c r="B65" s="408">
        <v>5000</v>
      </c>
      <c r="C65" s="408">
        <v>0</v>
      </c>
      <c r="D65" s="408">
        <v>0</v>
      </c>
      <c r="E65" s="422">
        <v>4000</v>
      </c>
      <c r="F65" s="410">
        <v>999.99999999999977</v>
      </c>
      <c r="G65" s="410">
        <f t="shared" si="6"/>
        <v>5000</v>
      </c>
    </row>
    <row r="66" spans="1:10">
      <c r="A66" s="374" t="s">
        <v>204</v>
      </c>
      <c r="B66" s="408">
        <v>25600</v>
      </c>
      <c r="C66" s="408">
        <v>8447.6040533333344</v>
      </c>
      <c r="D66" s="408">
        <v>0</v>
      </c>
      <c r="E66" s="422">
        <v>13721.916757333334</v>
      </c>
      <c r="F66" s="410">
        <v>3430.4791893333286</v>
      </c>
      <c r="G66" s="410">
        <f t="shared" si="6"/>
        <v>25599.999999999996</v>
      </c>
    </row>
    <row r="67" spans="1:10">
      <c r="A67" s="374" t="s">
        <v>205</v>
      </c>
      <c r="B67" s="408">
        <v>38000</v>
      </c>
      <c r="C67" s="408">
        <v>0</v>
      </c>
      <c r="D67" s="408">
        <v>0</v>
      </c>
      <c r="E67" s="422">
        <v>30400</v>
      </c>
      <c r="F67" s="410">
        <v>7599.9999999999982</v>
      </c>
      <c r="G67" s="410">
        <f t="shared" si="6"/>
        <v>38000</v>
      </c>
    </row>
    <row r="68" spans="1:10">
      <c r="A68" s="374" t="s">
        <v>206</v>
      </c>
      <c r="B68" s="408">
        <v>3000</v>
      </c>
      <c r="C68" s="408">
        <v>0</v>
      </c>
      <c r="D68" s="408">
        <v>2900</v>
      </c>
      <c r="E68" s="422">
        <v>79.999999999999986</v>
      </c>
      <c r="F68" s="410">
        <v>20.000000000000128</v>
      </c>
      <c r="G68" s="410">
        <f t="shared" si="6"/>
        <v>3000</v>
      </c>
    </row>
    <row r="69" spans="1:10">
      <c r="A69" s="374" t="s">
        <v>207</v>
      </c>
      <c r="B69" s="408">
        <v>250000</v>
      </c>
      <c r="C69" s="408">
        <v>39079.360000000001</v>
      </c>
      <c r="D69" s="408">
        <v>78626.2</v>
      </c>
      <c r="E69" s="422">
        <v>105835.55200000001</v>
      </c>
      <c r="F69" s="410">
        <v>26458.888000000014</v>
      </c>
      <c r="G69" s="410">
        <f t="shared" si="6"/>
        <v>250000.00000000003</v>
      </c>
    </row>
    <row r="70" spans="1:10">
      <c r="A70" s="374" t="s">
        <v>208</v>
      </c>
      <c r="B70" s="408">
        <v>80000</v>
      </c>
      <c r="C70" s="408">
        <v>0</v>
      </c>
      <c r="D70" s="408">
        <v>0</v>
      </c>
      <c r="E70" s="422">
        <v>64000</v>
      </c>
      <c r="F70" s="410">
        <v>15999.999999999996</v>
      </c>
      <c r="G70" s="410">
        <f t="shared" si="6"/>
        <v>80000</v>
      </c>
    </row>
    <row r="71" spans="1:10">
      <c r="A71" s="374" t="s">
        <v>196</v>
      </c>
      <c r="B71" s="367">
        <v>691037.27999999991</v>
      </c>
      <c r="C71" s="408">
        <v>630000</v>
      </c>
      <c r="D71" s="408">
        <v>30000</v>
      </c>
      <c r="E71" s="422">
        <v>20000</v>
      </c>
      <c r="F71" s="410">
        <v>11037.28000000001</v>
      </c>
      <c r="G71" s="410">
        <f t="shared" si="6"/>
        <v>691037.28</v>
      </c>
      <c r="J71" s="364"/>
    </row>
    <row r="72" spans="1:10" s="373" customFormat="1" ht="13.5" thickBot="1">
      <c r="A72" s="382" t="s">
        <v>10</v>
      </c>
      <c r="B72" s="412">
        <f t="shared" ref="B72:G72" si="7">SUM(B59:B71)</f>
        <v>1214201.2799999998</v>
      </c>
      <c r="C72" s="424">
        <f t="shared" si="7"/>
        <v>692526.96405333339</v>
      </c>
      <c r="D72" s="424">
        <f t="shared" si="7"/>
        <v>111526.2</v>
      </c>
      <c r="E72" s="424">
        <f t="shared" si="7"/>
        <v>323288.66875733336</v>
      </c>
      <c r="F72" s="424">
        <f t="shared" si="7"/>
        <v>86859.447189333339</v>
      </c>
      <c r="G72" s="424">
        <f t="shared" si="7"/>
        <v>1214201.28</v>
      </c>
      <c r="H72" s="424">
        <f>SUM(C72:F72)</f>
        <v>1214201.28</v>
      </c>
    </row>
    <row r="73" spans="1:10" ht="13.5" thickBot="1">
      <c r="A73" s="385" t="s">
        <v>21</v>
      </c>
      <c r="B73" s="387"/>
      <c r="C73" s="422"/>
      <c r="D73" s="422"/>
      <c r="E73" s="422"/>
      <c r="F73" s="410"/>
      <c r="G73" s="410"/>
    </row>
    <row r="74" spans="1:10">
      <c r="A74" s="387"/>
      <c r="B74" s="387"/>
      <c r="C74" s="438"/>
      <c r="D74" s="439"/>
      <c r="E74" s="422"/>
      <c r="F74" s="410"/>
      <c r="G74" s="410"/>
    </row>
    <row r="75" spans="1:10">
      <c r="A75" s="374" t="s">
        <v>209</v>
      </c>
      <c r="B75" s="408">
        <v>6000</v>
      </c>
      <c r="C75" s="408">
        <v>0</v>
      </c>
      <c r="D75" s="408">
        <v>0</v>
      </c>
      <c r="E75" s="422">
        <v>4800</v>
      </c>
      <c r="F75" s="410">
        <v>1199.9999999999998</v>
      </c>
      <c r="G75" s="410">
        <f>SUM(C75:F75)</f>
        <v>6000</v>
      </c>
    </row>
    <row r="76" spans="1:10">
      <c r="A76" s="387" t="s">
        <v>210</v>
      </c>
      <c r="B76" s="438">
        <v>180000</v>
      </c>
      <c r="C76" s="438">
        <v>180000</v>
      </c>
      <c r="D76" s="439">
        <v>0</v>
      </c>
      <c r="E76" s="422">
        <v>0</v>
      </c>
      <c r="F76" s="410">
        <v>0</v>
      </c>
      <c r="G76" s="410">
        <f>SUM(C76:F76)</f>
        <v>180000</v>
      </c>
    </row>
    <row r="77" spans="1:10">
      <c r="A77" s="387" t="s">
        <v>211</v>
      </c>
      <c r="B77" s="438">
        <v>264000</v>
      </c>
      <c r="C77" s="438">
        <v>264000</v>
      </c>
      <c r="D77" s="439">
        <v>0</v>
      </c>
      <c r="E77" s="422">
        <v>0</v>
      </c>
      <c r="F77" s="410">
        <v>0</v>
      </c>
      <c r="G77" s="410">
        <f t="shared" ref="G77:G101" si="8">SUM(C77:F77)</f>
        <v>264000</v>
      </c>
    </row>
    <row r="78" spans="1:10">
      <c r="A78" s="374" t="s">
        <v>212</v>
      </c>
      <c r="B78" s="408">
        <v>50000</v>
      </c>
      <c r="C78" s="408">
        <v>0</v>
      </c>
      <c r="D78" s="408">
        <v>0</v>
      </c>
      <c r="E78" s="422">
        <v>40000</v>
      </c>
      <c r="F78" s="410">
        <v>9999.9999999999982</v>
      </c>
      <c r="G78" s="410">
        <f>SUM(C78:F78)</f>
        <v>50000</v>
      </c>
    </row>
    <row r="79" spans="1:10">
      <c r="A79" s="387" t="s">
        <v>213</v>
      </c>
      <c r="B79" s="438">
        <v>24000</v>
      </c>
      <c r="C79" s="438">
        <v>0</v>
      </c>
      <c r="D79" s="439">
        <v>0</v>
      </c>
      <c r="E79" s="422">
        <v>19200</v>
      </c>
      <c r="F79" s="410">
        <v>4799.9999999999991</v>
      </c>
      <c r="G79" s="410">
        <f t="shared" si="8"/>
        <v>24000</v>
      </c>
    </row>
    <row r="80" spans="1:10">
      <c r="A80" s="374" t="s">
        <v>214</v>
      </c>
      <c r="B80" s="408">
        <v>11904.93</v>
      </c>
      <c r="C80" s="408">
        <v>0</v>
      </c>
      <c r="D80" s="408">
        <v>11513.112157579788</v>
      </c>
      <c r="E80" s="422">
        <v>313.45427393617007</v>
      </c>
      <c r="F80" s="410">
        <v>78.363568484042602</v>
      </c>
      <c r="G80" s="410">
        <f>SUM(C80:F80)</f>
        <v>11904.93</v>
      </c>
    </row>
    <row r="81" spans="1:7">
      <c r="A81" s="387" t="s">
        <v>215</v>
      </c>
      <c r="B81" s="438">
        <v>3300000</v>
      </c>
      <c r="C81" s="438">
        <v>2813415.5432324568</v>
      </c>
      <c r="D81" s="439">
        <v>5329.8841037578968</v>
      </c>
      <c r="E81" s="422">
        <v>385003.65813102812</v>
      </c>
      <c r="F81" s="410">
        <v>96250.914532757073</v>
      </c>
      <c r="G81" s="410">
        <f t="shared" si="8"/>
        <v>3299999.9999999995</v>
      </c>
    </row>
    <row r="82" spans="1:7">
      <c r="A82" s="387" t="s">
        <v>216</v>
      </c>
      <c r="B82" s="438">
        <v>900000</v>
      </c>
      <c r="C82" s="438">
        <v>890109.89010989014</v>
      </c>
      <c r="D82" s="439">
        <v>9890.1098901099267</v>
      </c>
      <c r="E82" s="422">
        <v>0</v>
      </c>
      <c r="F82" s="410">
        <v>0</v>
      </c>
      <c r="G82" s="410">
        <f t="shared" si="8"/>
        <v>900000.00000000012</v>
      </c>
    </row>
    <row r="83" spans="1:7">
      <c r="A83" s="374" t="s">
        <v>217</v>
      </c>
      <c r="B83" s="408">
        <v>25000</v>
      </c>
      <c r="C83" s="408">
        <v>24553.845493854282</v>
      </c>
      <c r="D83" s="408">
        <v>0</v>
      </c>
      <c r="E83" s="408">
        <v>356.92360491657473</v>
      </c>
      <c r="F83" s="370">
        <v>89.230901229142574</v>
      </c>
      <c r="G83" s="410">
        <f>SUM(C83:F83)</f>
        <v>25000</v>
      </c>
    </row>
    <row r="84" spans="1:7" ht="15">
      <c r="A84" s="372" t="s">
        <v>218</v>
      </c>
      <c r="B84" s="408">
        <v>40000</v>
      </c>
      <c r="C84" s="408">
        <v>40000</v>
      </c>
      <c r="D84" s="408">
        <v>3.637978807091713E-12</v>
      </c>
      <c r="E84" s="422">
        <v>0</v>
      </c>
      <c r="F84" s="410">
        <v>0</v>
      </c>
      <c r="G84" s="410">
        <f>SUM(C84:F84)</f>
        <v>40000</v>
      </c>
    </row>
    <row r="85" spans="1:7">
      <c r="A85" s="374" t="s">
        <v>219</v>
      </c>
      <c r="B85" s="408">
        <v>10000</v>
      </c>
      <c r="C85" s="408">
        <v>10000</v>
      </c>
      <c r="D85" s="408">
        <v>0</v>
      </c>
      <c r="E85" s="422">
        <v>0</v>
      </c>
      <c r="F85" s="410">
        <v>0</v>
      </c>
      <c r="G85" s="410">
        <f>SUM(C85:F85)</f>
        <v>10000</v>
      </c>
    </row>
    <row r="86" spans="1:7">
      <c r="A86" s="387" t="s">
        <v>220</v>
      </c>
      <c r="B86" s="438">
        <f>2310000-300000</f>
        <v>2010000</v>
      </c>
      <c r="C86" s="438">
        <f>2310000-300000</f>
        <v>2010000</v>
      </c>
      <c r="D86" s="439">
        <v>0</v>
      </c>
      <c r="E86" s="422">
        <v>0</v>
      </c>
      <c r="F86" s="410">
        <v>0</v>
      </c>
      <c r="G86" s="410">
        <f t="shared" si="8"/>
        <v>2010000</v>
      </c>
    </row>
    <row r="87" spans="1:7">
      <c r="A87" s="374" t="s">
        <v>221</v>
      </c>
      <c r="B87" s="408">
        <v>18531</v>
      </c>
      <c r="C87" s="408">
        <v>0</v>
      </c>
      <c r="D87" s="408">
        <v>0</v>
      </c>
      <c r="E87" s="422">
        <v>14824.800000000001</v>
      </c>
      <c r="F87" s="410">
        <v>3706.1999999999994</v>
      </c>
      <c r="G87" s="410">
        <f t="shared" ref="G87:G94" si="9">SUM(C87:F87)</f>
        <v>18531</v>
      </c>
    </row>
    <row r="88" spans="1:7">
      <c r="A88" s="374" t="s">
        <v>222</v>
      </c>
      <c r="B88" s="408">
        <v>60000</v>
      </c>
      <c r="C88" s="408">
        <v>47330</v>
      </c>
      <c r="D88" s="408">
        <v>0</v>
      </c>
      <c r="E88" s="422">
        <v>10135.999999999998</v>
      </c>
      <c r="F88" s="410">
        <v>2534.0000000000009</v>
      </c>
      <c r="G88" s="410">
        <f t="shared" si="9"/>
        <v>60000</v>
      </c>
    </row>
    <row r="89" spans="1:7">
      <c r="A89" s="374" t="s">
        <v>223</v>
      </c>
      <c r="B89" s="408">
        <v>228010</v>
      </c>
      <c r="C89" s="408">
        <v>0</v>
      </c>
      <c r="D89" s="408">
        <v>0</v>
      </c>
      <c r="E89" s="408">
        <v>182408</v>
      </c>
      <c r="F89" s="370">
        <v>45601.999999999985</v>
      </c>
      <c r="G89" s="410">
        <f t="shared" si="9"/>
        <v>228010</v>
      </c>
    </row>
    <row r="90" spans="1:7">
      <c r="A90" s="374" t="s">
        <v>224</v>
      </c>
      <c r="B90" s="408">
        <v>165000</v>
      </c>
      <c r="C90" s="408">
        <v>165000</v>
      </c>
      <c r="D90" s="408">
        <v>0</v>
      </c>
      <c r="E90" s="422">
        <v>0</v>
      </c>
      <c r="F90" s="410">
        <v>0</v>
      </c>
      <c r="G90" s="410">
        <f t="shared" si="9"/>
        <v>165000</v>
      </c>
    </row>
    <row r="91" spans="1:7">
      <c r="A91" s="374" t="s">
        <v>225</v>
      </c>
      <c r="B91" s="408">
        <v>50000</v>
      </c>
      <c r="C91" s="408">
        <v>27600.000000000004</v>
      </c>
      <c r="D91" s="408">
        <v>0</v>
      </c>
      <c r="E91" s="408">
        <v>17920</v>
      </c>
      <c r="F91" s="370">
        <v>4479.9999999999955</v>
      </c>
      <c r="G91" s="410">
        <f t="shared" si="9"/>
        <v>49999.999999999993</v>
      </c>
    </row>
    <row r="92" spans="1:7">
      <c r="A92" s="374" t="s">
        <v>226</v>
      </c>
      <c r="B92" s="408">
        <v>50000</v>
      </c>
      <c r="C92" s="408">
        <v>31845.38</v>
      </c>
      <c r="D92" s="408">
        <v>0</v>
      </c>
      <c r="E92" s="422">
        <v>14523.696</v>
      </c>
      <c r="F92" s="410">
        <v>3630.9240000000023</v>
      </c>
      <c r="G92" s="410">
        <f t="shared" si="9"/>
        <v>50000</v>
      </c>
    </row>
    <row r="93" spans="1:7">
      <c r="A93" s="374" t="s">
        <v>227</v>
      </c>
      <c r="B93" s="408">
        <v>40000</v>
      </c>
      <c r="C93" s="408">
        <v>0</v>
      </c>
      <c r="D93" s="408">
        <v>0</v>
      </c>
      <c r="E93" s="422">
        <v>32000</v>
      </c>
      <c r="F93" s="410">
        <v>7999.9999999999982</v>
      </c>
      <c r="G93" s="410">
        <f t="shared" si="9"/>
        <v>40000</v>
      </c>
    </row>
    <row r="94" spans="1:7">
      <c r="A94" s="374" t="s">
        <v>228</v>
      </c>
      <c r="B94" s="408">
        <v>9000</v>
      </c>
      <c r="C94" s="408">
        <v>0</v>
      </c>
      <c r="D94" s="408">
        <v>0</v>
      </c>
      <c r="E94" s="408">
        <v>7200</v>
      </c>
      <c r="F94" s="370">
        <v>1799.9999999999995</v>
      </c>
      <c r="G94" s="410">
        <f t="shared" si="9"/>
        <v>9000</v>
      </c>
    </row>
    <row r="95" spans="1:7">
      <c r="A95" s="387" t="s">
        <v>229</v>
      </c>
      <c r="B95" s="438">
        <v>35000</v>
      </c>
      <c r="C95" s="438">
        <v>20000</v>
      </c>
      <c r="D95" s="439">
        <v>0</v>
      </c>
      <c r="E95" s="422">
        <v>12000.000000000002</v>
      </c>
      <c r="F95" s="410">
        <v>2999.9999999999973</v>
      </c>
      <c r="G95" s="410">
        <f t="shared" si="8"/>
        <v>35000</v>
      </c>
    </row>
    <row r="96" spans="1:7">
      <c r="A96" s="387" t="s">
        <v>230</v>
      </c>
      <c r="B96" s="438">
        <v>500000</v>
      </c>
      <c r="C96" s="438">
        <v>500000</v>
      </c>
      <c r="D96" s="439">
        <v>0</v>
      </c>
      <c r="E96" s="422">
        <v>0</v>
      </c>
      <c r="F96" s="410">
        <v>0</v>
      </c>
      <c r="G96" s="410">
        <f t="shared" si="8"/>
        <v>500000</v>
      </c>
    </row>
    <row r="97" spans="1:8">
      <c r="A97" s="374" t="s">
        <v>231</v>
      </c>
      <c r="B97" s="408">
        <v>5000</v>
      </c>
      <c r="C97" s="408">
        <v>5000</v>
      </c>
      <c r="D97" s="408">
        <v>0</v>
      </c>
      <c r="E97" s="422">
        <v>0</v>
      </c>
      <c r="F97" s="410">
        <v>0</v>
      </c>
      <c r="G97" s="410">
        <f>SUM(C97:F97)</f>
        <v>5000</v>
      </c>
    </row>
    <row r="98" spans="1:8">
      <c r="A98" s="374" t="s">
        <v>232</v>
      </c>
      <c r="B98" s="408">
        <v>32000</v>
      </c>
      <c r="C98" s="408">
        <v>0</v>
      </c>
      <c r="D98" s="408">
        <v>0</v>
      </c>
      <c r="E98" s="422">
        <v>25600</v>
      </c>
      <c r="F98" s="410">
        <v>6399.9999999999982</v>
      </c>
      <c r="G98" s="410">
        <f>SUM(C98:F98)</f>
        <v>32000</v>
      </c>
    </row>
    <row r="99" spans="1:8">
      <c r="A99" s="374" t="s">
        <v>233</v>
      </c>
      <c r="B99" s="408">
        <v>360000</v>
      </c>
      <c r="C99" s="408">
        <v>0</v>
      </c>
      <c r="D99" s="408">
        <v>120000</v>
      </c>
      <c r="E99" s="408">
        <v>120000</v>
      </c>
      <c r="F99" s="370">
        <v>120000</v>
      </c>
      <c r="G99" s="410">
        <f>SUM(C99:F99)</f>
        <v>360000</v>
      </c>
    </row>
    <row r="100" spans="1:8">
      <c r="A100" s="374" t="s">
        <v>234</v>
      </c>
      <c r="B100" s="408">
        <v>100000</v>
      </c>
      <c r="C100" s="408">
        <v>0</v>
      </c>
      <c r="D100" s="408">
        <v>0</v>
      </c>
      <c r="E100" s="422">
        <v>80000</v>
      </c>
      <c r="F100" s="410">
        <v>19999.999999999993</v>
      </c>
      <c r="G100" s="410">
        <f>SUM(C100:F100)</f>
        <v>100000</v>
      </c>
    </row>
    <row r="101" spans="1:8">
      <c r="A101" s="387" t="s">
        <v>196</v>
      </c>
      <c r="B101" s="438">
        <f>968965.23+300000-1260445.93</f>
        <v>8519.3000000000466</v>
      </c>
      <c r="C101" s="438">
        <v>8519</v>
      </c>
      <c r="D101" s="439">
        <v>0</v>
      </c>
      <c r="E101" s="422">
        <v>0</v>
      </c>
      <c r="F101" s="410">
        <v>0</v>
      </c>
      <c r="G101" s="410">
        <f t="shared" si="8"/>
        <v>8519</v>
      </c>
    </row>
    <row r="102" spans="1:8">
      <c r="A102" s="382" t="s">
        <v>10</v>
      </c>
      <c r="B102" s="424">
        <f>SUM(B75:B101)</f>
        <v>8481965.2300000004</v>
      </c>
      <c r="C102" s="424">
        <f t="shared" ref="C102:G102" si="10">SUM(C75:C101)</f>
        <v>7037373.6588362018</v>
      </c>
      <c r="D102" s="424">
        <f t="shared" si="10"/>
        <v>146733.1061514476</v>
      </c>
      <c r="E102" s="424">
        <f t="shared" si="10"/>
        <v>966286.53200988076</v>
      </c>
      <c r="F102" s="424">
        <f t="shared" si="10"/>
        <v>331571.63300247025</v>
      </c>
      <c r="G102" s="424">
        <f t="shared" si="10"/>
        <v>8481964.9299999997</v>
      </c>
      <c r="H102" s="424">
        <f>SUM(C102:F102)</f>
        <v>8481964.9299999997</v>
      </c>
    </row>
    <row r="103" spans="1:8">
      <c r="A103" s="383" t="s">
        <v>23</v>
      </c>
      <c r="B103" s="406"/>
      <c r="C103" s="440"/>
      <c r="D103" s="439"/>
      <c r="E103" s="422"/>
      <c r="F103" s="410"/>
      <c r="G103" s="410"/>
    </row>
    <row r="104" spans="1:8">
      <c r="A104" s="368" t="s">
        <v>38</v>
      </c>
      <c r="B104" s="387"/>
      <c r="C104" s="438"/>
      <c r="D104" s="422"/>
      <c r="E104" s="422"/>
      <c r="F104" s="410"/>
      <c r="G104" s="410"/>
    </row>
    <row r="105" spans="1:8">
      <c r="A105" s="382"/>
      <c r="B105" s="382"/>
      <c r="C105" s="438"/>
      <c r="D105" s="422"/>
      <c r="E105" s="422"/>
      <c r="F105" s="410"/>
      <c r="G105" s="410">
        <f>SUM(C105:F105)</f>
        <v>0</v>
      </c>
    </row>
    <row r="106" spans="1:8">
      <c r="A106" s="382"/>
      <c r="B106" s="382"/>
      <c r="C106" s="438"/>
      <c r="D106" s="422"/>
      <c r="E106" s="422"/>
      <c r="F106" s="410"/>
      <c r="G106" s="410">
        <f>SUM(C106:F106)</f>
        <v>0</v>
      </c>
    </row>
    <row r="107" spans="1:8">
      <c r="A107" s="382" t="s">
        <v>10</v>
      </c>
      <c r="B107" s="382"/>
      <c r="C107" s="424">
        <f>SUM(C105:C106)</f>
        <v>0</v>
      </c>
      <c r="D107" s="424">
        <f>SUM(D105:D106)</f>
        <v>0</v>
      </c>
      <c r="E107" s="424">
        <f>SUM(E105:E106)</f>
        <v>0</v>
      </c>
      <c r="F107" s="424">
        <f>SUM(F105:F106)</f>
        <v>0</v>
      </c>
      <c r="G107" s="424">
        <f>SUM(G105:G106)</f>
        <v>0</v>
      </c>
      <c r="H107" s="410">
        <f>SUM(C107:F107)</f>
        <v>0</v>
      </c>
    </row>
    <row r="108" spans="1:8">
      <c r="A108" s="388" t="s">
        <v>24</v>
      </c>
      <c r="B108" s="387"/>
      <c r="C108" s="408"/>
      <c r="D108" s="412"/>
      <c r="E108" s="423"/>
      <c r="F108" s="410"/>
      <c r="G108" s="410"/>
    </row>
    <row r="109" spans="1:8">
      <c r="A109" s="387"/>
      <c r="B109" s="387"/>
      <c r="C109" s="408"/>
      <c r="D109" s="439"/>
      <c r="E109" s="408"/>
      <c r="F109" s="410"/>
      <c r="G109" s="410"/>
    </row>
    <row r="110" spans="1:8" s="389" customFormat="1">
      <c r="A110" s="389" t="s">
        <v>235</v>
      </c>
      <c r="B110" s="438">
        <v>8000</v>
      </c>
      <c r="C110" s="363">
        <v>0</v>
      </c>
      <c r="D110" s="409">
        <v>0</v>
      </c>
      <c r="E110" s="363">
        <v>6400</v>
      </c>
      <c r="F110" s="443">
        <v>1599.9999999999995</v>
      </c>
      <c r="G110" s="443">
        <f>SUM(C110:F110)</f>
        <v>8000</v>
      </c>
    </row>
    <row r="111" spans="1:8" s="389" customFormat="1">
      <c r="A111" s="389" t="s">
        <v>196</v>
      </c>
      <c r="B111" s="438">
        <v>192</v>
      </c>
      <c r="C111" s="363">
        <v>0</v>
      </c>
      <c r="D111" s="409">
        <v>0</v>
      </c>
      <c r="E111" s="363">
        <v>153.63021393790208</v>
      </c>
      <c r="F111" s="443">
        <v>38.407553484475514</v>
      </c>
      <c r="G111" s="443">
        <f t="shared" ref="G111" si="11">SUM(C111:F111)</f>
        <v>192.03776742237761</v>
      </c>
    </row>
    <row r="112" spans="1:8" s="373" customFormat="1">
      <c r="A112" s="382" t="s">
        <v>10</v>
      </c>
      <c r="B112" s="382"/>
      <c r="C112" s="424">
        <f>SUM(C110:C111)</f>
        <v>0</v>
      </c>
      <c r="D112" s="424">
        <f>SUM(D110:D111)</f>
        <v>0</v>
      </c>
      <c r="E112" s="424">
        <f>SUM(E110:E111)</f>
        <v>6553.6302139379022</v>
      </c>
      <c r="F112" s="424">
        <f>SUM(F110:F111)</f>
        <v>1638.4075534844751</v>
      </c>
      <c r="G112" s="424">
        <f>SUM(G110:G111)</f>
        <v>8192.0377674223782</v>
      </c>
      <c r="H112" s="424">
        <f>SUM(C112:F112)</f>
        <v>8192.0377674223782</v>
      </c>
    </row>
    <row r="113" spans="1:8" s="373" customFormat="1" ht="13.5" thickBot="1">
      <c r="A113" s="382"/>
      <c r="B113" s="382"/>
      <c r="C113" s="424"/>
      <c r="D113" s="424"/>
      <c r="E113" s="424"/>
      <c r="F113" s="424"/>
      <c r="G113" s="424"/>
      <c r="H113" s="424"/>
    </row>
    <row r="114" spans="1:8" ht="16.5" thickBot="1">
      <c r="A114" s="378" t="s">
        <v>25</v>
      </c>
      <c r="B114" s="366"/>
      <c r="C114" s="421">
        <f>C112+C107+C102+C72+C56+C51+C46</f>
        <v>8879245.0228895359</v>
      </c>
      <c r="D114" s="421">
        <f>D112+D107+D102+D72+D56+D51+D46</f>
        <v>433259.30615144758</v>
      </c>
      <c r="E114" s="421">
        <f>E112+E107+E102+E72+E56+E51+E46</f>
        <v>1562853.3109811521</v>
      </c>
      <c r="F114" s="421">
        <f>F112+F107+F102+F72+F56+F51+F46</f>
        <v>506451.64774528809</v>
      </c>
      <c r="G114" s="421">
        <f>G112+G107+G102+G72+G56+G51+G46</f>
        <v>11381809.287767421</v>
      </c>
      <c r="H114" s="410"/>
    </row>
    <row r="115" spans="1:8" s="373" customFormat="1">
      <c r="A115" s="382"/>
      <c r="B115" s="382"/>
      <c r="C115" s="424"/>
      <c r="D115" s="424"/>
      <c r="E115" s="424"/>
      <c r="F115" s="424"/>
      <c r="G115" s="424"/>
      <c r="H115" s="424"/>
    </row>
    <row r="116" spans="1:8" ht="18">
      <c r="A116" s="390" t="s">
        <v>237</v>
      </c>
      <c r="B116" s="362"/>
      <c r="C116" s="457">
        <f>C114+C29</f>
        <v>23477732.825985696</v>
      </c>
      <c r="D116" s="457">
        <f>D114+D29</f>
        <v>15545399.728152256</v>
      </c>
      <c r="E116" s="457">
        <f>E114+E29</f>
        <v>14391005.343432663</v>
      </c>
      <c r="F116" s="457">
        <f>F114+F29</f>
        <v>13334603.680196799</v>
      </c>
      <c r="G116" s="458">
        <f>G114+G29</f>
        <v>66748741.577767417</v>
      </c>
    </row>
    <row r="120" spans="1:8">
      <c r="A120" s="382"/>
      <c r="B120" s="382"/>
      <c r="C120" s="407"/>
      <c r="D120" s="40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2"/>
  <sheetViews>
    <sheetView topLeftCell="A43" workbookViewId="0">
      <selection activeCell="C84" sqref="C84"/>
    </sheetView>
  </sheetViews>
  <sheetFormatPr defaultRowHeight="12.75"/>
  <cols>
    <col min="1" max="1" width="62.85546875" style="374" bestFit="1" customWidth="1"/>
    <col min="2" max="2" width="20.7109375" style="374" bestFit="1" customWidth="1"/>
    <col min="3" max="4" width="16.28515625" style="391" bestFit="1" customWidth="1"/>
    <col min="5" max="5" width="16.28515625" style="384" bestFit="1" customWidth="1"/>
    <col min="6" max="6" width="14" style="374" bestFit="1" customWidth="1"/>
    <col min="7" max="7" width="18" style="374" bestFit="1" customWidth="1"/>
    <col min="8" max="8" width="10.7109375" style="374" bestFit="1" customWidth="1"/>
    <col min="9" max="16384" width="9.140625" style="374"/>
  </cols>
  <sheetData>
    <row r="1" spans="1:7">
      <c r="A1" s="373" t="s">
        <v>0</v>
      </c>
      <c r="B1" s="373"/>
    </row>
    <row r="2" spans="1:7">
      <c r="A2" s="373"/>
      <c r="B2" s="373"/>
    </row>
    <row r="3" spans="1:7" s="376" customFormat="1" ht="19.5" thickBot="1">
      <c r="A3" s="375" t="s">
        <v>238</v>
      </c>
      <c r="B3" s="375"/>
      <c r="C3" s="393"/>
      <c r="D3" s="393"/>
      <c r="E3" s="394"/>
    </row>
    <row r="4" spans="1:7" s="377" customFormat="1" ht="26.25" thickBot="1">
      <c r="B4" s="448" t="s">
        <v>2</v>
      </c>
      <c r="C4" s="365" t="s">
        <v>3</v>
      </c>
      <c r="D4" s="361" t="s">
        <v>4</v>
      </c>
      <c r="E4" s="449" t="s">
        <v>5</v>
      </c>
      <c r="F4" s="450" t="s">
        <v>6</v>
      </c>
      <c r="G4" s="450" t="s">
        <v>7</v>
      </c>
    </row>
    <row r="5" spans="1:7" s="377" customFormat="1" ht="13.5" thickBot="1">
      <c r="B5" s="400"/>
      <c r="C5" s="401"/>
      <c r="D5" s="401"/>
      <c r="E5" s="402"/>
      <c r="F5" s="402"/>
      <c r="G5" s="402"/>
    </row>
    <row r="6" spans="1:7" s="377" customFormat="1" ht="16.5" thickBot="1">
      <c r="A6" s="378" t="s">
        <v>8</v>
      </c>
      <c r="B6" s="403"/>
      <c r="C6" s="404"/>
      <c r="D6" s="404"/>
      <c r="E6" s="405"/>
    </row>
    <row r="7" spans="1:7" s="377" customFormat="1" ht="16.5" thickBot="1">
      <c r="A7" s="379"/>
    </row>
    <row r="8" spans="1:7" s="381" customFormat="1" ht="13.5" thickBot="1">
      <c r="A8" s="380" t="s">
        <v>9</v>
      </c>
      <c r="B8" s="406"/>
      <c r="C8" s="407"/>
      <c r="D8" s="407"/>
      <c r="E8" s="384"/>
    </row>
    <row r="9" spans="1:7">
      <c r="B9" s="408">
        <v>1516603.76</v>
      </c>
      <c r="C9" s="408">
        <v>395873.93369786633</v>
      </c>
      <c r="D9" s="409">
        <v>398650.842187865</v>
      </c>
      <c r="E9" s="408">
        <v>361039.49205713434</v>
      </c>
      <c r="F9" s="410">
        <v>361039.49205713434</v>
      </c>
      <c r="G9" s="410">
        <f>SUM(C9:F9)</f>
        <v>1516603.76</v>
      </c>
    </row>
    <row r="10" spans="1:7">
      <c r="A10" s="382"/>
      <c r="B10" s="408"/>
      <c r="C10" s="412"/>
      <c r="D10" s="413"/>
      <c r="E10" s="408"/>
      <c r="F10" s="410"/>
      <c r="G10" s="410">
        <f>SUM(C10:F10)</f>
        <v>0</v>
      </c>
    </row>
    <row r="11" spans="1:7" s="373" customFormat="1">
      <c r="A11" s="382" t="s">
        <v>10</v>
      </c>
      <c r="B11" s="371">
        <f t="shared" ref="B11:G11" si="0">SUM(B9:B10)</f>
        <v>1516603.76</v>
      </c>
      <c r="C11" s="371">
        <f t="shared" si="0"/>
        <v>395873.93369786633</v>
      </c>
      <c r="D11" s="371">
        <f t="shared" si="0"/>
        <v>398650.842187865</v>
      </c>
      <c r="E11" s="371">
        <f t="shared" si="0"/>
        <v>361039.49205713434</v>
      </c>
      <c r="F11" s="371">
        <f t="shared" si="0"/>
        <v>361039.49205713434</v>
      </c>
      <c r="G11" s="371">
        <f t="shared" si="0"/>
        <v>1516603.76</v>
      </c>
    </row>
    <row r="12" spans="1:7">
      <c r="A12" s="383" t="s">
        <v>11</v>
      </c>
      <c r="B12" s="408"/>
      <c r="C12" s="407"/>
      <c r="D12" s="417"/>
      <c r="E12" s="418"/>
    </row>
    <row r="13" spans="1:7">
      <c r="B13" s="408">
        <v>37594.81</v>
      </c>
      <c r="C13" s="408">
        <v>0</v>
      </c>
      <c r="D13" s="409">
        <v>0</v>
      </c>
      <c r="E13" s="408">
        <v>18797.404999999999</v>
      </c>
      <c r="F13" s="410">
        <v>18797.404999999999</v>
      </c>
      <c r="G13" s="410">
        <f>SUM(C13:F13)</f>
        <v>37594.81</v>
      </c>
    </row>
    <row r="14" spans="1:7">
      <c r="B14" s="408"/>
      <c r="C14" s="408"/>
      <c r="D14" s="409"/>
      <c r="E14" s="408"/>
      <c r="F14" s="410"/>
      <c r="G14" s="410">
        <f>SUM(C14:F14)</f>
        <v>0</v>
      </c>
    </row>
    <row r="15" spans="1:7" s="373" customFormat="1">
      <c r="A15" s="382" t="s">
        <v>10</v>
      </c>
      <c r="B15" s="371">
        <f t="shared" ref="B15:G15" si="1">SUM(B13:B14)</f>
        <v>37594.81</v>
      </c>
      <c r="C15" s="371">
        <f t="shared" si="1"/>
        <v>0</v>
      </c>
      <c r="D15" s="371">
        <f t="shared" si="1"/>
        <v>0</v>
      </c>
      <c r="E15" s="371">
        <f t="shared" si="1"/>
        <v>18797.404999999999</v>
      </c>
      <c r="F15" s="371">
        <f t="shared" si="1"/>
        <v>18797.404999999999</v>
      </c>
      <c r="G15" s="371">
        <f t="shared" si="1"/>
        <v>37594.81</v>
      </c>
    </row>
    <row r="16" spans="1:7">
      <c r="A16" s="383" t="s">
        <v>12</v>
      </c>
      <c r="B16" s="408"/>
      <c r="C16" s="408"/>
      <c r="D16" s="409"/>
      <c r="E16" s="408"/>
      <c r="F16" s="410"/>
      <c r="G16" s="410"/>
    </row>
    <row r="17" spans="1:8">
      <c r="A17" s="368" t="s">
        <v>38</v>
      </c>
      <c r="B17" s="408"/>
      <c r="C17" s="408"/>
      <c r="D17" s="409"/>
      <c r="E17" s="408"/>
      <c r="F17" s="410"/>
      <c r="G17" s="410">
        <f>SUM(C17:F17)</f>
        <v>0</v>
      </c>
    </row>
    <row r="18" spans="1:8">
      <c r="A18" s="382"/>
      <c r="B18" s="408"/>
      <c r="C18" s="412"/>
      <c r="D18" s="409"/>
      <c r="E18" s="408"/>
      <c r="F18" s="410"/>
      <c r="G18" s="410">
        <f>SUM(C18:F18)</f>
        <v>0</v>
      </c>
    </row>
    <row r="19" spans="1:8" ht="13.5" thickBot="1">
      <c r="A19" s="382" t="s">
        <v>10</v>
      </c>
      <c r="B19" s="408"/>
      <c r="C19" s="410">
        <f>SUM(C18:C18)</f>
        <v>0</v>
      </c>
      <c r="D19" s="410">
        <f>SUM(D18:D18)</f>
        <v>0</v>
      </c>
      <c r="E19" s="410">
        <f>SUM(E18:E18)</f>
        <v>0</v>
      </c>
      <c r="F19" s="410">
        <f>SUM(F18:F18)</f>
        <v>0</v>
      </c>
      <c r="G19" s="410">
        <f>SUM(G18:G18)</f>
        <v>0</v>
      </c>
    </row>
    <row r="20" spans="1:8" s="373" customFormat="1" ht="13.5" thickBot="1">
      <c r="A20" s="385" t="s">
        <v>13</v>
      </c>
      <c r="B20" s="408"/>
      <c r="C20" s="422"/>
      <c r="D20" s="408"/>
      <c r="E20" s="423"/>
      <c r="F20" s="424"/>
      <c r="G20" s="424"/>
    </row>
    <row r="21" spans="1:8" s="373" customFormat="1">
      <c r="A21" s="374"/>
      <c r="B21" s="408">
        <v>466259.57999999996</v>
      </c>
      <c r="C21" s="424">
        <v>120612.90974381473</v>
      </c>
      <c r="D21" s="412">
        <v>122457.19644004258</v>
      </c>
      <c r="E21" s="423">
        <v>111594.73690807133</v>
      </c>
      <c r="F21" s="424">
        <v>111594.73690807133</v>
      </c>
      <c r="G21" s="410">
        <f>SUM(C21:F21)</f>
        <v>466259.57999999996</v>
      </c>
    </row>
    <row r="22" spans="1:8" s="373" customFormat="1">
      <c r="A22" s="374"/>
      <c r="B22" s="408"/>
      <c r="C22" s="424"/>
      <c r="D22" s="412"/>
      <c r="E22" s="423"/>
      <c r="F22" s="424"/>
      <c r="G22" s="410"/>
    </row>
    <row r="23" spans="1:8" s="373" customFormat="1">
      <c r="A23" s="382" t="s">
        <v>10</v>
      </c>
      <c r="B23" s="371">
        <f>SUM(B20:B21)</f>
        <v>466259.57999999996</v>
      </c>
      <c r="C23" s="371">
        <f>SUM(C20:C21)</f>
        <v>120612.90974381473</v>
      </c>
      <c r="D23" s="371">
        <f>SUM(D20:D21)</f>
        <v>122457.19644004258</v>
      </c>
      <c r="E23" s="371">
        <f>SUM(E20:E21)</f>
        <v>111594.73690807133</v>
      </c>
      <c r="F23" s="371">
        <f>SUM(F20:F21)</f>
        <v>111594.73690807133</v>
      </c>
      <c r="G23" s="371">
        <f>SUM(C23:F23)</f>
        <v>466259.57999999996</v>
      </c>
    </row>
    <row r="24" spans="1:8" s="373" customFormat="1">
      <c r="A24" s="383" t="s">
        <v>14</v>
      </c>
      <c r="B24" s="408"/>
      <c r="C24" s="425"/>
      <c r="D24" s="408"/>
      <c r="E24" s="423"/>
      <c r="F24" s="424"/>
      <c r="G24" s="424"/>
    </row>
    <row r="25" spans="1:8">
      <c r="B25" s="408">
        <v>275000</v>
      </c>
      <c r="C25" s="410">
        <v>75260.740000000005</v>
      </c>
      <c r="D25" s="410">
        <v>67971.899999999994</v>
      </c>
      <c r="E25" s="422">
        <v>65883.680000000008</v>
      </c>
      <c r="F25" s="410">
        <v>65883.680000000008</v>
      </c>
      <c r="G25" s="410"/>
    </row>
    <row r="26" spans="1:8">
      <c r="B26" s="408"/>
      <c r="C26" s="410"/>
      <c r="D26" s="410"/>
      <c r="E26" s="422"/>
      <c r="F26" s="410"/>
      <c r="G26" s="410"/>
    </row>
    <row r="27" spans="1:8" ht="13.5" thickBot="1">
      <c r="A27" s="382" t="s">
        <v>10</v>
      </c>
      <c r="B27" s="371">
        <f>SUM(B24:B25)</f>
        <v>275000</v>
      </c>
      <c r="C27" s="371">
        <f>SUM(C24:C25)</f>
        <v>75260.740000000005</v>
      </c>
      <c r="D27" s="371">
        <f>SUM(D24:D25)</f>
        <v>67971.899999999994</v>
      </c>
      <c r="E27" s="371">
        <f>SUM(E24:E25)</f>
        <v>65883.680000000008</v>
      </c>
      <c r="F27" s="371">
        <f>SUM(F24:F25)</f>
        <v>65883.680000000008</v>
      </c>
      <c r="G27" s="371">
        <f>SUM(C27:F27)</f>
        <v>275000</v>
      </c>
    </row>
    <row r="28" spans="1:8" ht="16.5" thickBot="1">
      <c r="A28" s="378" t="s">
        <v>15</v>
      </c>
      <c r="B28" s="408"/>
      <c r="C28" s="369">
        <f>C27+C23+C19+C15+C11</f>
        <v>591747.583441681</v>
      </c>
      <c r="D28" s="369">
        <f>D27+D23+D19+D15+D11</f>
        <v>589079.93862790754</v>
      </c>
      <c r="E28" s="369">
        <f>E27+E23+E19+E15+E11</f>
        <v>557315.31396520569</v>
      </c>
      <c r="F28" s="369">
        <f>F27+F23+F19+F15+F11</f>
        <v>557315.31396520569</v>
      </c>
      <c r="G28" s="369">
        <f>G27+G23+G19+G15+G11</f>
        <v>2295458.15</v>
      </c>
      <c r="H28" s="424">
        <f>SUM(C28:F28)</f>
        <v>2295458.15</v>
      </c>
    </row>
    <row r="29" spans="1:8" ht="13.5" thickBot="1">
      <c r="A29" s="382"/>
      <c r="B29" s="408"/>
      <c r="C29" s="410"/>
      <c r="D29" s="410"/>
      <c r="E29" s="410"/>
      <c r="F29" s="410"/>
      <c r="G29" s="410"/>
    </row>
    <row r="30" spans="1:8" ht="16.5" thickBot="1">
      <c r="A30" s="378" t="s">
        <v>16</v>
      </c>
      <c r="B30" s="403"/>
      <c r="C30" s="374"/>
      <c r="D30" s="374"/>
      <c r="E30" s="374"/>
    </row>
    <row r="31" spans="1:8" ht="16.5" thickBot="1">
      <c r="A31" s="386"/>
      <c r="B31" s="403"/>
      <c r="C31" s="425"/>
      <c r="D31" s="408"/>
      <c r="E31" s="422"/>
      <c r="F31" s="410"/>
      <c r="G31" s="410"/>
    </row>
    <row r="32" spans="1:8" ht="13.5" thickBot="1">
      <c r="A32" s="385" t="s">
        <v>17</v>
      </c>
      <c r="B32" s="387"/>
      <c r="C32" s="408"/>
      <c r="D32" s="408"/>
      <c r="E32" s="422"/>
      <c r="F32" s="410"/>
      <c r="G32" s="410"/>
    </row>
    <row r="33" spans="1:8">
      <c r="A33" s="387"/>
      <c r="B33" s="387"/>
      <c r="C33" s="408"/>
      <c r="D33" s="422"/>
      <c r="E33" s="438"/>
      <c r="F33" s="410"/>
      <c r="G33" s="410"/>
    </row>
    <row r="34" spans="1:8">
      <c r="A34" s="374" t="s">
        <v>196</v>
      </c>
      <c r="B34" s="408">
        <v>254469.21000000002</v>
      </c>
      <c r="C34" s="408">
        <v>97433.385980530118</v>
      </c>
      <c r="D34" s="408">
        <v>97433.385980530118</v>
      </c>
      <c r="E34" s="408">
        <v>59602.438038939785</v>
      </c>
      <c r="F34" s="408">
        <v>0</v>
      </c>
      <c r="G34" s="410">
        <f t="shared" ref="G34" si="2">SUM(C34:F34)</f>
        <v>254469.21000000002</v>
      </c>
    </row>
    <row r="35" spans="1:8" s="373" customFormat="1" ht="13.5" thickBot="1">
      <c r="A35" s="382" t="s">
        <v>10</v>
      </c>
      <c r="B35" s="424">
        <f t="shared" ref="B35:G35" si="3">SUM(B34:B34)</f>
        <v>254469.21000000002</v>
      </c>
      <c r="C35" s="424">
        <f t="shared" si="3"/>
        <v>97433.385980530118</v>
      </c>
      <c r="D35" s="424">
        <f t="shared" si="3"/>
        <v>97433.385980530118</v>
      </c>
      <c r="E35" s="424">
        <f t="shared" si="3"/>
        <v>59602.438038939785</v>
      </c>
      <c r="F35" s="424">
        <f t="shared" si="3"/>
        <v>0</v>
      </c>
      <c r="G35" s="424">
        <f t="shared" si="3"/>
        <v>254469.21000000002</v>
      </c>
      <c r="H35" s="424">
        <f>SUM(C35:F35)</f>
        <v>254469.21000000002</v>
      </c>
    </row>
    <row r="36" spans="1:8" ht="13.5" thickBot="1">
      <c r="A36" s="385" t="s">
        <v>18</v>
      </c>
      <c r="B36" s="387"/>
      <c r="C36" s="422"/>
      <c r="D36" s="422"/>
      <c r="E36" s="422"/>
      <c r="F36" s="410"/>
      <c r="G36" s="410"/>
    </row>
    <row r="37" spans="1:8">
      <c r="A37" s="368" t="s">
        <v>38</v>
      </c>
      <c r="B37" s="387"/>
      <c r="C37" s="459"/>
      <c r="D37" s="459"/>
      <c r="E37" s="459"/>
      <c r="F37" s="459"/>
      <c r="G37" s="410">
        <f>SUM(C37:F37)</f>
        <v>0</v>
      </c>
    </row>
    <row r="38" spans="1:8">
      <c r="A38" s="382"/>
      <c r="B38" s="382"/>
      <c r="C38" s="422"/>
      <c r="D38" s="422"/>
      <c r="E38" s="422"/>
      <c r="F38" s="410"/>
      <c r="G38" s="410">
        <f>SUM(C38:F38)</f>
        <v>0</v>
      </c>
    </row>
    <row r="39" spans="1:8">
      <c r="A39" s="382"/>
      <c r="B39" s="382"/>
      <c r="C39" s="423"/>
      <c r="D39" s="422"/>
      <c r="E39" s="422"/>
      <c r="F39" s="410"/>
      <c r="G39" s="410">
        <f>SUM(C39:F39)</f>
        <v>0</v>
      </c>
    </row>
    <row r="40" spans="1:8" ht="13.5" thickBot="1">
      <c r="A40" s="382" t="s">
        <v>10</v>
      </c>
      <c r="B40" s="382"/>
      <c r="C40" s="410">
        <f>SUM(C37:C39)</f>
        <v>0</v>
      </c>
      <c r="D40" s="410">
        <f>SUM(D37:D39)</f>
        <v>0</v>
      </c>
      <c r="E40" s="410">
        <f>SUM(E37:E39)</f>
        <v>0</v>
      </c>
      <c r="F40" s="410">
        <f>SUM(F37:F39)</f>
        <v>0</v>
      </c>
      <c r="G40" s="410">
        <f>SUM(G37:G39)</f>
        <v>0</v>
      </c>
      <c r="H40" s="410">
        <f>SUM(C40:F40)</f>
        <v>0</v>
      </c>
    </row>
    <row r="41" spans="1:8" ht="13.5" thickBot="1">
      <c r="A41" s="385" t="s">
        <v>19</v>
      </c>
      <c r="B41" s="387"/>
      <c r="C41" s="422"/>
      <c r="D41" s="422"/>
      <c r="E41" s="422"/>
      <c r="F41" s="410"/>
      <c r="G41" s="410"/>
    </row>
    <row r="42" spans="1:8">
      <c r="A42" s="368" t="s">
        <v>38</v>
      </c>
      <c r="B42" s="387"/>
      <c r="C42" s="422"/>
      <c r="D42" s="422"/>
      <c r="E42" s="422"/>
      <c r="F42" s="410"/>
      <c r="G42" s="410">
        <f t="shared" ref="G42:G44" si="4">SUM(C42:F42)</f>
        <v>0</v>
      </c>
    </row>
    <row r="43" spans="1:8">
      <c r="A43" s="382"/>
      <c r="B43" s="382"/>
      <c r="C43" s="422"/>
      <c r="D43" s="422"/>
      <c r="E43" s="422"/>
      <c r="F43" s="410"/>
      <c r="G43" s="410">
        <f t="shared" si="4"/>
        <v>0</v>
      </c>
    </row>
    <row r="44" spans="1:8">
      <c r="A44" s="382"/>
      <c r="B44" s="382"/>
      <c r="C44" s="422"/>
      <c r="D44" s="422"/>
      <c r="E44" s="422"/>
      <c r="F44" s="410"/>
      <c r="G44" s="410">
        <f t="shared" si="4"/>
        <v>0</v>
      </c>
    </row>
    <row r="45" spans="1:8" ht="13.5" thickBot="1">
      <c r="A45" s="382" t="s">
        <v>10</v>
      </c>
      <c r="B45" s="382"/>
      <c r="C45" s="410">
        <f>SUM(C42:C44)</f>
        <v>0</v>
      </c>
      <c r="D45" s="410">
        <f>SUM(D42:D44)</f>
        <v>0</v>
      </c>
      <c r="E45" s="410">
        <f>SUM(E42:E44)</f>
        <v>0</v>
      </c>
      <c r="F45" s="410">
        <f>SUM(F42:F44)</f>
        <v>0</v>
      </c>
      <c r="G45" s="410">
        <f>SUM(G42:G44)</f>
        <v>0</v>
      </c>
    </row>
    <row r="46" spans="1:8" ht="13.5" thickBot="1">
      <c r="A46" s="385" t="s">
        <v>20</v>
      </c>
      <c r="B46" s="387"/>
      <c r="C46" s="422"/>
      <c r="D46" s="422"/>
      <c r="E46" s="422"/>
      <c r="F46" s="410"/>
      <c r="G46" s="410"/>
    </row>
    <row r="47" spans="1:8">
      <c r="A47" s="387"/>
      <c r="B47" s="387"/>
      <c r="C47" s="438"/>
      <c r="D47" s="422"/>
      <c r="E47" s="422"/>
      <c r="F47" s="410"/>
      <c r="G47" s="410"/>
    </row>
    <row r="48" spans="1:8">
      <c r="A48" s="374" t="s">
        <v>239</v>
      </c>
      <c r="B48" s="408">
        <v>36000</v>
      </c>
      <c r="C48" s="408">
        <v>0</v>
      </c>
      <c r="D48" s="408">
        <v>0</v>
      </c>
      <c r="E48" s="422">
        <v>28800</v>
      </c>
      <c r="F48" s="410">
        <v>7199.9999999999982</v>
      </c>
      <c r="G48" s="410">
        <f t="shared" ref="G48:G49" si="5">SUM(C48:F48)</f>
        <v>36000</v>
      </c>
    </row>
    <row r="49" spans="1:8">
      <c r="A49" s="374" t="s">
        <v>196</v>
      </c>
      <c r="B49" s="408">
        <v>310856.82</v>
      </c>
      <c r="C49" s="408">
        <v>121000.68897063118</v>
      </c>
      <c r="D49" s="408">
        <v>121000.68897063118</v>
      </c>
      <c r="E49" s="408">
        <v>68855.442058737666</v>
      </c>
      <c r="F49" s="408">
        <v>0</v>
      </c>
      <c r="G49" s="410">
        <f t="shared" si="5"/>
        <v>310856.82</v>
      </c>
    </row>
    <row r="50" spans="1:8" s="373" customFormat="1" ht="13.5" thickBot="1">
      <c r="A50" s="382" t="s">
        <v>10</v>
      </c>
      <c r="B50" s="412">
        <f t="shared" ref="B50:G50" si="6">SUM(B48:B49)</f>
        <v>346856.82</v>
      </c>
      <c r="C50" s="424">
        <f t="shared" si="6"/>
        <v>121000.68897063118</v>
      </c>
      <c r="D50" s="424">
        <f t="shared" si="6"/>
        <v>121000.68897063118</v>
      </c>
      <c r="E50" s="424">
        <f t="shared" si="6"/>
        <v>97655.442058737666</v>
      </c>
      <c r="F50" s="424">
        <f t="shared" si="6"/>
        <v>7199.9999999999982</v>
      </c>
      <c r="G50" s="424">
        <f t="shared" si="6"/>
        <v>346856.82</v>
      </c>
      <c r="H50" s="424">
        <f>SUM(C50:F50)</f>
        <v>346856.82</v>
      </c>
    </row>
    <row r="51" spans="1:8" ht="13.5" thickBot="1">
      <c r="A51" s="385" t="s">
        <v>21</v>
      </c>
      <c r="B51" s="387"/>
      <c r="C51" s="422"/>
      <c r="D51" s="422"/>
      <c r="E51" s="422"/>
      <c r="F51" s="410"/>
      <c r="G51" s="410"/>
    </row>
    <row r="52" spans="1:8">
      <c r="A52" s="387"/>
      <c r="B52" s="387"/>
      <c r="C52" s="460"/>
      <c r="D52" s="460"/>
      <c r="E52" s="460"/>
      <c r="F52" s="460"/>
      <c r="G52" s="410"/>
    </row>
    <row r="53" spans="1:8">
      <c r="A53" s="387" t="s">
        <v>240</v>
      </c>
      <c r="B53" s="438">
        <v>80000</v>
      </c>
      <c r="C53" s="438">
        <v>80000</v>
      </c>
      <c r="D53" s="439">
        <v>0</v>
      </c>
      <c r="E53" s="422">
        <v>0</v>
      </c>
      <c r="F53" s="410">
        <v>0</v>
      </c>
      <c r="G53" s="410">
        <f t="shared" ref="G53:G63" si="7">SUM(C53:F53)</f>
        <v>80000</v>
      </c>
    </row>
    <row r="54" spans="1:8">
      <c r="A54" s="387" t="s">
        <v>241</v>
      </c>
      <c r="B54" s="438">
        <v>100000</v>
      </c>
      <c r="C54" s="438">
        <v>100000</v>
      </c>
      <c r="D54" s="439">
        <v>0</v>
      </c>
      <c r="E54" s="422">
        <v>0</v>
      </c>
      <c r="F54" s="410">
        <v>0</v>
      </c>
      <c r="G54" s="410">
        <f t="shared" si="7"/>
        <v>100000</v>
      </c>
    </row>
    <row r="55" spans="1:8">
      <c r="A55" s="387" t="s">
        <v>242</v>
      </c>
      <c r="B55" s="438">
        <v>160000</v>
      </c>
      <c r="C55" s="438">
        <v>0</v>
      </c>
      <c r="D55" s="439">
        <v>0</v>
      </c>
      <c r="E55" s="422">
        <v>128000</v>
      </c>
      <c r="F55" s="410">
        <v>31999.999999999993</v>
      </c>
      <c r="G55" s="410">
        <f t="shared" si="7"/>
        <v>160000</v>
      </c>
    </row>
    <row r="56" spans="1:8">
      <c r="A56" s="387" t="s">
        <v>215</v>
      </c>
      <c r="B56" s="438">
        <v>1836950</v>
      </c>
      <c r="C56" s="438">
        <v>1566092.0248911702</v>
      </c>
      <c r="D56" s="439">
        <v>2966.8880619388087</v>
      </c>
      <c r="E56" s="422">
        <v>214312.86963751275</v>
      </c>
      <c r="F56" s="410">
        <v>53578.217409378209</v>
      </c>
      <c r="G56" s="410">
        <f t="shared" si="7"/>
        <v>1836950</v>
      </c>
    </row>
    <row r="57" spans="1:8">
      <c r="A57" s="374" t="s">
        <v>214</v>
      </c>
      <c r="B57" s="408">
        <v>48095.07</v>
      </c>
      <c r="C57" s="408">
        <v>0</v>
      </c>
      <c r="D57" s="408">
        <v>46512.153799867025</v>
      </c>
      <c r="E57" s="422">
        <v>1266.3329601063822</v>
      </c>
      <c r="F57" s="410">
        <v>316.58324002659589</v>
      </c>
      <c r="G57" s="410">
        <f>SUM(C57:F57)</f>
        <v>48095.07</v>
      </c>
    </row>
    <row r="58" spans="1:8">
      <c r="A58" s="387" t="s">
        <v>220</v>
      </c>
      <c r="B58" s="438">
        <v>300000</v>
      </c>
      <c r="C58" s="438">
        <v>300000</v>
      </c>
      <c r="D58" s="439">
        <v>0</v>
      </c>
      <c r="E58" s="422">
        <v>0</v>
      </c>
      <c r="F58" s="410">
        <v>0</v>
      </c>
      <c r="G58" s="410">
        <f t="shared" si="7"/>
        <v>300000</v>
      </c>
    </row>
    <row r="59" spans="1:8">
      <c r="A59" s="387" t="s">
        <v>224</v>
      </c>
      <c r="B59" s="438">
        <v>243500</v>
      </c>
      <c r="C59" s="438">
        <v>243500</v>
      </c>
      <c r="D59" s="439">
        <v>0</v>
      </c>
      <c r="E59" s="422">
        <v>0</v>
      </c>
      <c r="F59" s="410">
        <v>0</v>
      </c>
      <c r="G59" s="410">
        <f t="shared" si="7"/>
        <v>243500</v>
      </c>
    </row>
    <row r="60" spans="1:8">
      <c r="A60" s="374" t="s">
        <v>243</v>
      </c>
      <c r="B60" s="408">
        <v>160000</v>
      </c>
      <c r="C60" s="408">
        <v>160000</v>
      </c>
      <c r="D60" s="408">
        <v>0</v>
      </c>
      <c r="E60" s="422">
        <v>0</v>
      </c>
      <c r="F60" s="410">
        <v>0</v>
      </c>
      <c r="G60" s="410">
        <f>SUM(C60:F60)</f>
        <v>160000</v>
      </c>
    </row>
    <row r="61" spans="1:8">
      <c r="A61" s="374" t="s">
        <v>233</v>
      </c>
      <c r="B61" s="408">
        <v>150000</v>
      </c>
      <c r="C61" s="408">
        <v>0</v>
      </c>
      <c r="D61" s="408">
        <v>50000</v>
      </c>
      <c r="E61" s="408">
        <v>50000</v>
      </c>
      <c r="F61" s="370">
        <v>50000</v>
      </c>
      <c r="G61" s="410">
        <f>SUM(C61:F61)</f>
        <v>150000</v>
      </c>
    </row>
    <row r="62" spans="1:8">
      <c r="A62" s="387" t="s">
        <v>244</v>
      </c>
      <c r="B62" s="438">
        <v>0</v>
      </c>
      <c r="C62" s="438">
        <v>0</v>
      </c>
      <c r="D62" s="439">
        <v>0</v>
      </c>
      <c r="E62" s="422">
        <v>0</v>
      </c>
      <c r="F62" s="410">
        <v>0</v>
      </c>
      <c r="G62" s="410">
        <f t="shared" si="7"/>
        <v>0</v>
      </c>
    </row>
    <row r="63" spans="1:8">
      <c r="A63" s="387" t="s">
        <v>196</v>
      </c>
      <c r="B63" s="438">
        <v>1274670.75</v>
      </c>
      <c r="C63" s="438">
        <v>731314.23670771916</v>
      </c>
      <c r="D63" s="438">
        <v>488985.43970874115</v>
      </c>
      <c r="E63" s="438">
        <v>43546.003183538567</v>
      </c>
      <c r="F63" s="438">
        <v>10825.070400001194</v>
      </c>
      <c r="G63" s="410">
        <f t="shared" si="7"/>
        <v>1274670.7500000002</v>
      </c>
    </row>
    <row r="64" spans="1:8">
      <c r="A64" s="382" t="s">
        <v>10</v>
      </c>
      <c r="B64" s="424">
        <f t="shared" ref="B64:G64" si="8">SUM(B53:B63)</f>
        <v>4353215.82</v>
      </c>
      <c r="C64" s="424">
        <f t="shared" si="8"/>
        <v>3180906.2615988893</v>
      </c>
      <c r="D64" s="424">
        <f t="shared" si="8"/>
        <v>588464.48157054698</v>
      </c>
      <c r="E64" s="424">
        <f t="shared" si="8"/>
        <v>437125.20578115765</v>
      </c>
      <c r="F64" s="424">
        <f t="shared" si="8"/>
        <v>146719.87104940601</v>
      </c>
      <c r="G64" s="424">
        <f t="shared" si="8"/>
        <v>4353215.82</v>
      </c>
      <c r="H64" s="424">
        <f>SUM(C64:F64)</f>
        <v>4353215.82</v>
      </c>
    </row>
    <row r="65" spans="1:8">
      <c r="A65" s="383" t="s">
        <v>23</v>
      </c>
      <c r="B65" s="406"/>
      <c r="C65" s="440"/>
      <c r="D65" s="439"/>
      <c r="E65" s="422"/>
      <c r="F65" s="410"/>
      <c r="G65" s="410"/>
    </row>
    <row r="66" spans="1:8">
      <c r="A66" s="368" t="s">
        <v>38</v>
      </c>
      <c r="B66" s="387"/>
      <c r="C66" s="461"/>
      <c r="D66" s="461"/>
      <c r="E66" s="461"/>
      <c r="F66" s="461"/>
      <c r="G66" s="410"/>
    </row>
    <row r="67" spans="1:8">
      <c r="A67" s="382"/>
      <c r="B67" s="423"/>
      <c r="C67" s="423"/>
      <c r="D67" s="423"/>
      <c r="E67" s="423"/>
      <c r="F67" s="423"/>
      <c r="G67" s="410">
        <f>SUM(C67:F67)</f>
        <v>0</v>
      </c>
    </row>
    <row r="68" spans="1:8">
      <c r="A68" s="382"/>
      <c r="B68" s="382"/>
      <c r="C68" s="438"/>
      <c r="D68" s="422"/>
      <c r="E68" s="422"/>
      <c r="F68" s="410"/>
      <c r="G68" s="410">
        <f>SUM(C68:F68)</f>
        <v>0</v>
      </c>
    </row>
    <row r="69" spans="1:8">
      <c r="A69" s="382" t="s">
        <v>10</v>
      </c>
      <c r="B69" s="382"/>
      <c r="C69" s="424">
        <f>SUM(C67:C68)</f>
        <v>0</v>
      </c>
      <c r="D69" s="424">
        <f>SUM(D67:D68)</f>
        <v>0</v>
      </c>
      <c r="E69" s="424">
        <f>SUM(E67:E68)</f>
        <v>0</v>
      </c>
      <c r="F69" s="424">
        <f>SUM(F67:F68)</f>
        <v>0</v>
      </c>
      <c r="G69" s="424">
        <f>SUM(G67:G68)</f>
        <v>0</v>
      </c>
      <c r="H69" s="410">
        <f>SUM(C69:F69)</f>
        <v>0</v>
      </c>
    </row>
    <row r="70" spans="1:8">
      <c r="A70" s="388" t="s">
        <v>24</v>
      </c>
      <c r="B70" s="387"/>
      <c r="C70" s="408"/>
      <c r="D70" s="412"/>
      <c r="E70" s="423"/>
      <c r="F70" s="410"/>
      <c r="G70" s="410"/>
    </row>
    <row r="71" spans="1:8">
      <c r="A71" s="368" t="s">
        <v>38</v>
      </c>
      <c r="B71" s="387"/>
      <c r="C71" s="408"/>
      <c r="D71" s="439"/>
      <c r="E71" s="408"/>
      <c r="F71" s="410"/>
      <c r="G71" s="410"/>
    </row>
    <row r="72" spans="1:8" s="389" customFormat="1">
      <c r="B72" s="438"/>
      <c r="C72" s="363"/>
      <c r="D72" s="409"/>
      <c r="E72" s="363"/>
      <c r="F72" s="443"/>
      <c r="G72" s="443">
        <f>SUM(C72:F72)</f>
        <v>0</v>
      </c>
    </row>
    <row r="73" spans="1:8" s="389" customFormat="1">
      <c r="B73" s="438"/>
      <c r="C73" s="363"/>
      <c r="D73" s="409"/>
      <c r="E73" s="363"/>
      <c r="F73" s="443"/>
      <c r="G73" s="443">
        <f t="shared" ref="G73" si="9">SUM(C73:F73)</f>
        <v>0</v>
      </c>
    </row>
    <row r="74" spans="1:8" s="373" customFormat="1">
      <c r="A74" s="382" t="s">
        <v>10</v>
      </c>
      <c r="B74" s="382"/>
      <c r="C74" s="424">
        <f>SUM(C72:C73)</f>
        <v>0</v>
      </c>
      <c r="D74" s="424">
        <f>SUM(D72:D73)</f>
        <v>0</v>
      </c>
      <c r="E74" s="424">
        <f>SUM(E72:E73)</f>
        <v>0</v>
      </c>
      <c r="F74" s="424">
        <f>SUM(F72:F73)</f>
        <v>0</v>
      </c>
      <c r="G74" s="424">
        <f>SUM(G72:G73)</f>
        <v>0</v>
      </c>
      <c r="H74" s="424">
        <f>SUM(C74:F74)</f>
        <v>0</v>
      </c>
    </row>
    <row r="75" spans="1:8" s="373" customFormat="1" ht="13.5" thickBot="1">
      <c r="A75" s="382"/>
      <c r="B75" s="382"/>
      <c r="C75" s="424"/>
      <c r="D75" s="424"/>
      <c r="E75" s="424"/>
      <c r="F75" s="424"/>
      <c r="G75" s="424"/>
      <c r="H75" s="424"/>
    </row>
    <row r="76" spans="1:8" ht="16.5" thickBot="1">
      <c r="A76" s="378" t="s">
        <v>25</v>
      </c>
      <c r="B76" s="366"/>
      <c r="C76" s="421">
        <f>C74+C69+C64+C50+C45+C40+C35</f>
        <v>3399340.3365500504</v>
      </c>
      <c r="D76" s="421">
        <f>D74+D69+D64+D50+D45+D40+D35</f>
        <v>806898.55652170838</v>
      </c>
      <c r="E76" s="421">
        <f>E74+E69+E64+E50+E45+E40+E35</f>
        <v>594383.08587883506</v>
      </c>
      <c r="F76" s="421">
        <f>F74+F69+F64+F50+F45+F40+F35</f>
        <v>153919.87104940601</v>
      </c>
      <c r="G76" s="421">
        <f>G74+G69+G64+G50+G45+G40+G35</f>
        <v>4954541.8500000006</v>
      </c>
      <c r="H76" s="410"/>
    </row>
    <row r="77" spans="1:8" s="373" customFormat="1">
      <c r="A77" s="382"/>
      <c r="B77" s="382"/>
      <c r="C77" s="424"/>
      <c r="D77" s="424"/>
      <c r="E77" s="424"/>
      <c r="F77" s="424"/>
      <c r="G77" s="424"/>
      <c r="H77" s="424"/>
    </row>
    <row r="78" spans="1:8" ht="18">
      <c r="A78" s="390" t="s">
        <v>237</v>
      </c>
      <c r="B78" s="362"/>
      <c r="C78" s="457">
        <f>C76+C28</f>
        <v>3991087.9199917316</v>
      </c>
      <c r="D78" s="457">
        <f>D76+D28</f>
        <v>1395978.4951496159</v>
      </c>
      <c r="E78" s="457">
        <f>E76+E28</f>
        <v>1151698.3998440406</v>
      </c>
      <c r="F78" s="457">
        <f>F76+F28</f>
        <v>711235.18501461169</v>
      </c>
      <c r="G78" s="458">
        <f>G76+G28</f>
        <v>7250000</v>
      </c>
    </row>
    <row r="82" spans="1:7">
      <c r="A82" s="382"/>
      <c r="B82" s="382"/>
      <c r="C82" s="407"/>
      <c r="D82" s="407"/>
      <c r="G82" s="4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9"/>
  <sheetViews>
    <sheetView topLeftCell="A40" workbookViewId="0">
      <selection activeCell="C79" sqref="C79"/>
    </sheetView>
  </sheetViews>
  <sheetFormatPr defaultRowHeight="12.75"/>
  <cols>
    <col min="1" max="1" width="62.85546875" style="374" bestFit="1" customWidth="1"/>
    <col min="2" max="2" width="20.7109375" style="374" bestFit="1" customWidth="1"/>
    <col min="3" max="3" width="16.28515625" style="391" bestFit="1" customWidth="1"/>
    <col min="4" max="4" width="14" style="391" bestFit="1" customWidth="1"/>
    <col min="5" max="5" width="16.28515625" style="384" bestFit="1" customWidth="1"/>
    <col min="6" max="6" width="14" style="374" bestFit="1" customWidth="1"/>
    <col min="7" max="7" width="18" style="374" bestFit="1" customWidth="1"/>
    <col min="8" max="8" width="10.7109375" style="374" bestFit="1" customWidth="1"/>
    <col min="9" max="16384" width="9.140625" style="374"/>
  </cols>
  <sheetData>
    <row r="1" spans="1:7">
      <c r="A1" s="373" t="s">
        <v>0</v>
      </c>
      <c r="B1" s="373"/>
    </row>
    <row r="2" spans="1:7">
      <c r="A2" s="373"/>
      <c r="B2" s="373"/>
    </row>
    <row r="3" spans="1:7" s="376" customFormat="1" ht="19.5" thickBot="1">
      <c r="A3" s="375" t="s">
        <v>245</v>
      </c>
      <c r="B3" s="375"/>
      <c r="C3" s="393"/>
      <c r="D3" s="393"/>
      <c r="E3" s="394"/>
    </row>
    <row r="4" spans="1:7" s="377" customFormat="1" ht="26.25" thickBot="1">
      <c r="B4" s="448" t="s">
        <v>2</v>
      </c>
      <c r="C4" s="365" t="s">
        <v>3</v>
      </c>
      <c r="D4" s="361" t="s">
        <v>4</v>
      </c>
      <c r="E4" s="449" t="s">
        <v>5</v>
      </c>
      <c r="F4" s="450" t="s">
        <v>6</v>
      </c>
      <c r="G4" s="450" t="s">
        <v>7</v>
      </c>
    </row>
    <row r="5" spans="1:7" s="377" customFormat="1" ht="13.5" thickBot="1">
      <c r="B5" s="400"/>
      <c r="C5" s="401"/>
      <c r="D5" s="401"/>
      <c r="E5" s="402"/>
      <c r="F5" s="402"/>
      <c r="G5" s="402"/>
    </row>
    <row r="6" spans="1:7" s="377" customFormat="1" ht="16.5" thickBot="1">
      <c r="A6" s="378" t="s">
        <v>8</v>
      </c>
      <c r="B6" s="403"/>
      <c r="C6" s="404"/>
      <c r="D6" s="404"/>
      <c r="E6" s="405"/>
    </row>
    <row r="7" spans="1:7" s="377" customFormat="1" ht="16.5" thickBot="1">
      <c r="A7" s="379"/>
    </row>
    <row r="8" spans="1:7" s="381" customFormat="1" ht="13.5" thickBot="1">
      <c r="A8" s="380" t="s">
        <v>9</v>
      </c>
      <c r="B8" s="406"/>
      <c r="C8" s="407"/>
      <c r="D8" s="407"/>
      <c r="E8" s="384"/>
    </row>
    <row r="9" spans="1:7">
      <c r="B9" s="389"/>
      <c r="C9" s="408"/>
      <c r="D9" s="409"/>
      <c r="E9" s="408"/>
      <c r="F9" s="410"/>
      <c r="G9" s="410">
        <f>SUM(C9:F9)</f>
        <v>0</v>
      </c>
    </row>
    <row r="10" spans="1:7">
      <c r="B10" s="389"/>
      <c r="C10" s="408"/>
      <c r="D10" s="409"/>
      <c r="E10" s="408"/>
      <c r="F10" s="410"/>
      <c r="G10" s="410">
        <f>SUM(C10:F10)</f>
        <v>0</v>
      </c>
    </row>
    <row r="11" spans="1:7">
      <c r="A11" s="382"/>
      <c r="B11" s="411"/>
      <c r="C11" s="412"/>
      <c r="D11" s="413"/>
      <c r="E11" s="408"/>
      <c r="F11" s="410"/>
      <c r="G11" s="410">
        <f>SUM(C11:F11)</f>
        <v>0</v>
      </c>
    </row>
    <row r="12" spans="1:7">
      <c r="A12" s="382" t="s">
        <v>10</v>
      </c>
      <c r="B12" s="411"/>
      <c r="C12" s="410">
        <f>SUM(C9:C11)</f>
        <v>0</v>
      </c>
      <c r="D12" s="410">
        <f>SUM(D9:D11)</f>
        <v>0</v>
      </c>
      <c r="E12" s="410">
        <f>SUM(E9:E11)</f>
        <v>0</v>
      </c>
      <c r="F12" s="410">
        <f>SUM(F9:F11)</f>
        <v>0</v>
      </c>
      <c r="G12" s="410">
        <f>SUM(G9:G11)</f>
        <v>0</v>
      </c>
    </row>
    <row r="13" spans="1:7">
      <c r="A13" s="383" t="s">
        <v>11</v>
      </c>
      <c r="B13" s="406"/>
      <c r="C13" s="407"/>
      <c r="D13" s="417"/>
      <c r="E13" s="418"/>
    </row>
    <row r="14" spans="1:7">
      <c r="B14" s="389"/>
      <c r="C14" s="408"/>
      <c r="D14" s="409"/>
      <c r="E14" s="408"/>
      <c r="F14" s="410"/>
      <c r="G14" s="410">
        <f>SUM(C14:F14)</f>
        <v>0</v>
      </c>
    </row>
    <row r="15" spans="1:7">
      <c r="A15" s="382"/>
      <c r="B15" s="411"/>
      <c r="C15" s="412"/>
      <c r="D15" s="409"/>
      <c r="E15" s="408"/>
      <c r="F15" s="410"/>
      <c r="G15" s="410">
        <f>SUM(C15:F15)</f>
        <v>0</v>
      </c>
    </row>
    <row r="16" spans="1:7">
      <c r="B16" s="389"/>
      <c r="C16" s="408"/>
      <c r="D16" s="409"/>
      <c r="E16" s="408"/>
      <c r="F16" s="410"/>
      <c r="G16" s="410">
        <f>SUM(C16:F16)</f>
        <v>0</v>
      </c>
    </row>
    <row r="17" spans="1:8">
      <c r="A17" s="384" t="s">
        <v>10</v>
      </c>
      <c r="B17" s="462"/>
      <c r="C17" s="410">
        <f>SUM(C14:C16)</f>
        <v>0</v>
      </c>
      <c r="D17" s="410">
        <f>SUM(D14:D16)</f>
        <v>0</v>
      </c>
      <c r="E17" s="410">
        <f>SUM(E14:E16)</f>
        <v>0</v>
      </c>
      <c r="F17" s="410">
        <f>SUM(F14:F16)</f>
        <v>0</v>
      </c>
      <c r="G17" s="410">
        <f>SUM(G14:G16)</f>
        <v>0</v>
      </c>
    </row>
    <row r="18" spans="1:8">
      <c r="A18" s="383" t="s">
        <v>12</v>
      </c>
      <c r="B18" s="406"/>
      <c r="C18" s="408"/>
      <c r="D18" s="409"/>
      <c r="E18" s="408"/>
      <c r="F18" s="410"/>
      <c r="G18" s="410"/>
    </row>
    <row r="19" spans="1:8">
      <c r="B19" s="389"/>
      <c r="C19" s="408"/>
      <c r="D19" s="409"/>
      <c r="E19" s="408"/>
      <c r="F19" s="410"/>
      <c r="G19" s="410">
        <f>SUM(C19:F19)</f>
        <v>0</v>
      </c>
    </row>
    <row r="20" spans="1:8">
      <c r="A20" s="382"/>
      <c r="B20" s="411"/>
      <c r="C20" s="412"/>
      <c r="D20" s="409"/>
      <c r="E20" s="408"/>
      <c r="F20" s="410"/>
      <c r="G20" s="410">
        <f>SUM(C20:F20)</f>
        <v>0</v>
      </c>
    </row>
    <row r="21" spans="1:8">
      <c r="B21" s="389"/>
      <c r="C21" s="408"/>
      <c r="D21" s="409"/>
      <c r="E21" s="408"/>
      <c r="F21" s="410"/>
      <c r="G21" s="410">
        <f>SUM(C21:F21)</f>
        <v>0</v>
      </c>
    </row>
    <row r="22" spans="1:8">
      <c r="A22" s="382"/>
      <c r="B22" s="411"/>
      <c r="C22" s="421"/>
      <c r="D22" s="409"/>
      <c r="E22" s="422"/>
      <c r="F22" s="410"/>
      <c r="G22" s="410">
        <f>SUM(C22:F22)</f>
        <v>0</v>
      </c>
    </row>
    <row r="23" spans="1:8" ht="13.5" thickBot="1">
      <c r="A23" s="382" t="s">
        <v>10</v>
      </c>
      <c r="B23" s="411"/>
      <c r="C23" s="410">
        <f>SUM(C20:C22)</f>
        <v>0</v>
      </c>
      <c r="D23" s="410">
        <f>SUM(D20:D22)</f>
        <v>0</v>
      </c>
      <c r="E23" s="410">
        <f>SUM(E20:E22)</f>
        <v>0</v>
      </c>
      <c r="F23" s="410">
        <f>SUM(F20:F22)</f>
        <v>0</v>
      </c>
      <c r="G23" s="410">
        <f>SUM(G20:G22)</f>
        <v>0</v>
      </c>
    </row>
    <row r="24" spans="1:8" s="373" customFormat="1" ht="13.5" thickBot="1">
      <c r="A24" s="385" t="s">
        <v>13</v>
      </c>
      <c r="B24" s="387"/>
      <c r="C24" s="422"/>
      <c r="D24" s="408"/>
      <c r="E24" s="423"/>
      <c r="F24" s="424"/>
      <c r="G24" s="424"/>
    </row>
    <row r="25" spans="1:8" s="373" customFormat="1">
      <c r="A25" s="374"/>
      <c r="B25" s="389"/>
      <c r="C25" s="424"/>
      <c r="D25" s="412"/>
      <c r="E25" s="423"/>
      <c r="F25" s="424"/>
      <c r="G25" s="410"/>
    </row>
    <row r="26" spans="1:8" s="373" customFormat="1">
      <c r="A26" s="382" t="s">
        <v>10</v>
      </c>
      <c r="B26" s="411"/>
      <c r="C26" s="410">
        <f>SUM(C24:C25)</f>
        <v>0</v>
      </c>
      <c r="D26" s="410">
        <f>SUM(D24:D25)</f>
        <v>0</v>
      </c>
      <c r="E26" s="410">
        <f>SUM(E24:E25)</f>
        <v>0</v>
      </c>
      <c r="F26" s="410">
        <f>SUM(F24:F25)</f>
        <v>0</v>
      </c>
      <c r="G26" s="410">
        <f>SUM(C26:F26)</f>
        <v>0</v>
      </c>
    </row>
    <row r="27" spans="1:8" s="373" customFormat="1">
      <c r="A27" s="383" t="s">
        <v>14</v>
      </c>
      <c r="B27" s="406"/>
      <c r="C27" s="425"/>
      <c r="D27" s="408"/>
      <c r="E27" s="423"/>
      <c r="F27" s="424"/>
      <c r="G27" s="424"/>
    </row>
    <row r="28" spans="1:8">
      <c r="B28" s="389"/>
      <c r="C28" s="410"/>
      <c r="D28" s="410"/>
      <c r="E28" s="422"/>
      <c r="F28" s="410"/>
      <c r="G28" s="410"/>
    </row>
    <row r="29" spans="1:8">
      <c r="A29" s="382" t="s">
        <v>10</v>
      </c>
      <c r="B29" s="411"/>
      <c r="C29" s="410">
        <f>SUM(C27:C28)</f>
        <v>0</v>
      </c>
      <c r="D29" s="410">
        <f>SUM(D27:D28)</f>
        <v>0</v>
      </c>
      <c r="E29" s="410">
        <f>SUM(E27:E28)</f>
        <v>0</v>
      </c>
      <c r="F29" s="410">
        <f>SUM(F27:F28)</f>
        <v>0</v>
      </c>
      <c r="G29" s="410">
        <f>SUM(C29:F29)</f>
        <v>0</v>
      </c>
    </row>
    <row r="30" spans="1:8" ht="13.5" thickBot="1">
      <c r="A30" s="382"/>
      <c r="B30" s="411"/>
      <c r="C30" s="410"/>
      <c r="D30" s="410"/>
      <c r="E30" s="410"/>
      <c r="F30" s="410"/>
      <c r="G30" s="410"/>
    </row>
    <row r="31" spans="1:8" ht="16.5" thickBot="1">
      <c r="A31" s="378" t="s">
        <v>15</v>
      </c>
      <c r="B31" s="403"/>
      <c r="C31" s="369">
        <f>C29+C26+C23+C17+C12</f>
        <v>0</v>
      </c>
      <c r="D31" s="369">
        <f>D29+D26+D23+D17+D12</f>
        <v>0</v>
      </c>
      <c r="E31" s="369">
        <f>E29+E26+E23+E17+E12</f>
        <v>0</v>
      </c>
      <c r="F31" s="369">
        <f>F29+F26+F23+F17+F12</f>
        <v>0</v>
      </c>
      <c r="G31" s="369">
        <f>G29+G26+G23+G17+G12</f>
        <v>0</v>
      </c>
      <c r="H31" s="410">
        <f>SUM(C31:F31)</f>
        <v>0</v>
      </c>
    </row>
    <row r="32" spans="1:8" ht="13.5" thickBot="1">
      <c r="A32" s="382"/>
      <c r="B32" s="411"/>
      <c r="C32" s="410"/>
      <c r="D32" s="410"/>
      <c r="E32" s="410"/>
      <c r="F32" s="410"/>
      <c r="G32" s="410"/>
    </row>
    <row r="33" spans="1:8" ht="16.5" thickBot="1">
      <c r="A33" s="378" t="s">
        <v>16</v>
      </c>
      <c r="B33" s="403"/>
      <c r="C33" s="374"/>
      <c r="D33" s="374"/>
      <c r="E33" s="374"/>
    </row>
    <row r="34" spans="1:8" ht="16.5" thickBot="1">
      <c r="A34" s="386"/>
      <c r="B34" s="403"/>
      <c r="C34" s="425"/>
      <c r="D34" s="408"/>
      <c r="E34" s="422"/>
      <c r="F34" s="410"/>
      <c r="G34" s="410"/>
    </row>
    <row r="35" spans="1:8" ht="13.5" thickBot="1">
      <c r="A35" s="385" t="s">
        <v>17</v>
      </c>
      <c r="B35" s="387"/>
      <c r="C35" s="408"/>
      <c r="D35" s="408"/>
      <c r="E35" s="422"/>
      <c r="F35" s="410"/>
      <c r="G35" s="410"/>
    </row>
    <row r="36" spans="1:8">
      <c r="A36" s="368" t="s">
        <v>38</v>
      </c>
      <c r="B36" s="387"/>
      <c r="C36" s="408"/>
      <c r="D36" s="422"/>
      <c r="E36" s="438"/>
      <c r="F36" s="410"/>
      <c r="G36" s="410"/>
    </row>
    <row r="37" spans="1:8">
      <c r="B37" s="408"/>
      <c r="C37" s="408"/>
      <c r="D37" s="408"/>
      <c r="E37" s="408"/>
      <c r="F37" s="370"/>
      <c r="G37" s="410">
        <f t="shared" ref="G37:G38" si="0">SUM(C37:F37)</f>
        <v>0</v>
      </c>
    </row>
    <row r="38" spans="1:8">
      <c r="B38" s="408"/>
      <c r="C38" s="408"/>
      <c r="D38" s="408"/>
      <c r="E38" s="408"/>
      <c r="F38" s="370"/>
      <c r="G38" s="410">
        <f t="shared" si="0"/>
        <v>0</v>
      </c>
    </row>
    <row r="39" spans="1:8" s="373" customFormat="1" ht="13.5" thickBot="1">
      <c r="A39" s="382" t="s">
        <v>10</v>
      </c>
      <c r="B39" s="424">
        <f t="shared" ref="B39:G39" si="1">SUM(B37:B38)</f>
        <v>0</v>
      </c>
      <c r="C39" s="424">
        <f t="shared" si="1"/>
        <v>0</v>
      </c>
      <c r="D39" s="424">
        <f t="shared" si="1"/>
        <v>0</v>
      </c>
      <c r="E39" s="424">
        <f t="shared" si="1"/>
        <v>0</v>
      </c>
      <c r="F39" s="424">
        <f t="shared" si="1"/>
        <v>0</v>
      </c>
      <c r="G39" s="424">
        <f t="shared" si="1"/>
        <v>0</v>
      </c>
      <c r="H39" s="424">
        <f>SUM(C39:F39)</f>
        <v>0</v>
      </c>
    </row>
    <row r="40" spans="1:8" ht="13.5" thickBot="1">
      <c r="A40" s="385" t="s">
        <v>18</v>
      </c>
      <c r="B40" s="387"/>
      <c r="C40" s="422"/>
      <c r="D40" s="422"/>
      <c r="E40" s="422"/>
      <c r="F40" s="410"/>
      <c r="G40" s="410"/>
    </row>
    <row r="41" spans="1:8">
      <c r="A41" s="368" t="s">
        <v>38</v>
      </c>
      <c r="B41" s="387"/>
      <c r="C41" s="422"/>
      <c r="D41" s="422"/>
      <c r="E41" s="422"/>
      <c r="F41" s="410"/>
      <c r="G41" s="410">
        <f>SUM(C41:F41)</f>
        <v>0</v>
      </c>
    </row>
    <row r="42" spans="1:8">
      <c r="A42" s="382"/>
      <c r="B42" s="382"/>
      <c r="C42" s="422"/>
      <c r="D42" s="422"/>
      <c r="E42" s="422"/>
      <c r="F42" s="410"/>
      <c r="G42" s="410">
        <f>SUM(C42:F42)</f>
        <v>0</v>
      </c>
    </row>
    <row r="43" spans="1:8">
      <c r="A43" s="382"/>
      <c r="B43" s="382"/>
      <c r="C43" s="423"/>
      <c r="D43" s="422"/>
      <c r="E43" s="422"/>
      <c r="F43" s="410"/>
      <c r="G43" s="410">
        <f>SUM(C43:F43)</f>
        <v>0</v>
      </c>
    </row>
    <row r="44" spans="1:8" ht="13.5" thickBot="1">
      <c r="A44" s="382" t="s">
        <v>10</v>
      </c>
      <c r="B44" s="382"/>
      <c r="C44" s="410">
        <f>SUM(C41:C43)</f>
        <v>0</v>
      </c>
      <c r="D44" s="410">
        <f>SUM(D41:D43)</f>
        <v>0</v>
      </c>
      <c r="E44" s="410">
        <f>SUM(E41:E43)</f>
        <v>0</v>
      </c>
      <c r="F44" s="410">
        <f>SUM(F41:F43)</f>
        <v>0</v>
      </c>
      <c r="G44" s="410">
        <f>SUM(G41:G43)</f>
        <v>0</v>
      </c>
      <c r="H44" s="410">
        <f>SUM(C44:F44)</f>
        <v>0</v>
      </c>
    </row>
    <row r="45" spans="1:8" ht="13.5" thickBot="1">
      <c r="A45" s="385" t="s">
        <v>19</v>
      </c>
      <c r="B45" s="387"/>
      <c r="C45" s="422"/>
      <c r="D45" s="422"/>
      <c r="E45" s="422"/>
      <c r="F45" s="410"/>
      <c r="G45" s="410"/>
    </row>
    <row r="46" spans="1:8">
      <c r="A46" s="368" t="s">
        <v>38</v>
      </c>
      <c r="B46" s="387"/>
      <c r="C46" s="422"/>
      <c r="D46" s="422"/>
      <c r="E46" s="422"/>
      <c r="F46" s="410"/>
      <c r="G46" s="410">
        <f t="shared" ref="G46:G48" si="2">SUM(C46:F46)</f>
        <v>0</v>
      </c>
    </row>
    <row r="47" spans="1:8">
      <c r="A47" s="382"/>
      <c r="B47" s="382"/>
      <c r="C47" s="422"/>
      <c r="D47" s="422"/>
      <c r="E47" s="422"/>
      <c r="F47" s="410"/>
      <c r="G47" s="410">
        <f t="shared" si="2"/>
        <v>0</v>
      </c>
    </row>
    <row r="48" spans="1:8">
      <c r="A48" s="382"/>
      <c r="B48" s="382"/>
      <c r="C48" s="422"/>
      <c r="D48" s="422"/>
      <c r="E48" s="422"/>
      <c r="F48" s="410"/>
      <c r="G48" s="410">
        <f t="shared" si="2"/>
        <v>0</v>
      </c>
    </row>
    <row r="49" spans="1:8" ht="13.5" thickBot="1">
      <c r="A49" s="382" t="s">
        <v>10</v>
      </c>
      <c r="B49" s="382"/>
      <c r="C49" s="410">
        <f>SUM(C46:C48)</f>
        <v>0</v>
      </c>
      <c r="D49" s="410">
        <f>SUM(D46:D48)</f>
        <v>0</v>
      </c>
      <c r="E49" s="410">
        <f>SUM(E46:E48)</f>
        <v>0</v>
      </c>
      <c r="F49" s="410">
        <f>SUM(F46:F48)</f>
        <v>0</v>
      </c>
      <c r="G49" s="410">
        <f>SUM(G46:G48)</f>
        <v>0</v>
      </c>
    </row>
    <row r="50" spans="1:8" ht="13.5" thickBot="1">
      <c r="A50" s="385" t="s">
        <v>20</v>
      </c>
      <c r="B50" s="387"/>
      <c r="C50" s="422"/>
      <c r="D50" s="422"/>
      <c r="E50" s="422"/>
      <c r="F50" s="410"/>
      <c r="G50" s="410"/>
    </row>
    <row r="51" spans="1:8">
      <c r="A51" s="387"/>
      <c r="B51" s="387"/>
      <c r="C51" s="438"/>
      <c r="D51" s="422"/>
      <c r="E51" s="422"/>
      <c r="F51" s="410"/>
      <c r="G51" s="410"/>
    </row>
    <row r="52" spans="1:8">
      <c r="A52" s="374" t="s">
        <v>246</v>
      </c>
      <c r="B52" s="408">
        <v>463050</v>
      </c>
      <c r="C52" s="408">
        <f>+$B$52*C58</f>
        <v>371392.15061938908</v>
      </c>
      <c r="D52" s="408">
        <f t="shared" ref="D52:F52" si="3">+$B$52*D58</f>
        <v>703.58505148956147</v>
      </c>
      <c r="E52" s="408">
        <f t="shared" si="3"/>
        <v>72767.799480539412</v>
      </c>
      <c r="F52" s="408">
        <f t="shared" si="3"/>
        <v>18186.464848581843</v>
      </c>
      <c r="G52" s="410">
        <f t="shared" ref="G52:G55" si="4">SUM(C52:F52)</f>
        <v>463049.99999999988</v>
      </c>
    </row>
    <row r="53" spans="1:8">
      <c r="A53" s="374" t="s">
        <v>247</v>
      </c>
      <c r="B53" s="408">
        <v>490000</v>
      </c>
      <c r="C53" s="408">
        <f>+$B$53*C58</f>
        <v>393007.56679300434</v>
      </c>
      <c r="D53" s="408">
        <f t="shared" ref="D53:F53" si="5">+$B$53*D58</f>
        <v>744.53444602069999</v>
      </c>
      <c r="E53" s="408">
        <f t="shared" si="5"/>
        <v>77002.962413269226</v>
      </c>
      <c r="F53" s="408">
        <f t="shared" si="5"/>
        <v>19244.936347705658</v>
      </c>
      <c r="G53" s="410">
        <f t="shared" si="4"/>
        <v>489999.99999999994</v>
      </c>
    </row>
    <row r="54" spans="1:8">
      <c r="A54" s="374" t="s">
        <v>196</v>
      </c>
      <c r="B54" s="408">
        <f>1013050-SUM(B52:B53)</f>
        <v>60000</v>
      </c>
      <c r="C54" s="408">
        <f>+$B$54*C58</f>
        <v>48123.375525673997</v>
      </c>
      <c r="D54" s="408">
        <f t="shared" ref="D54:F54" si="6">+$B$54*D58</f>
        <v>91.167483186208159</v>
      </c>
      <c r="E54" s="408">
        <f t="shared" si="6"/>
        <v>9428.9341730533743</v>
      </c>
      <c r="F54" s="408">
        <f t="shared" si="6"/>
        <v>2356.5228180864069</v>
      </c>
      <c r="G54" s="410">
        <f t="shared" si="4"/>
        <v>59999.999999999985</v>
      </c>
    </row>
    <row r="55" spans="1:8">
      <c r="B55" s="408"/>
      <c r="C55" s="408"/>
      <c r="D55" s="408"/>
      <c r="E55" s="422"/>
      <c r="F55" s="410"/>
      <c r="G55" s="410">
        <f t="shared" si="4"/>
        <v>0</v>
      </c>
    </row>
    <row r="56" spans="1:8" s="373" customFormat="1" ht="13.5" thickBot="1">
      <c r="A56" s="382" t="s">
        <v>10</v>
      </c>
      <c r="B56" s="412">
        <f t="shared" ref="B56:G56" si="7">SUM(B52:B55)</f>
        <v>1013050</v>
      </c>
      <c r="C56" s="412">
        <f t="shared" si="7"/>
        <v>812523.09293806739</v>
      </c>
      <c r="D56" s="412">
        <f t="shared" si="7"/>
        <v>1539.2869806964695</v>
      </c>
      <c r="E56" s="412">
        <f t="shared" si="7"/>
        <v>159199.696066862</v>
      </c>
      <c r="F56" s="412">
        <f t="shared" si="7"/>
        <v>39787.924014373908</v>
      </c>
      <c r="G56" s="412">
        <f t="shared" si="7"/>
        <v>1013049.9999999998</v>
      </c>
      <c r="H56" s="424">
        <f>SUM(C56:F56)</f>
        <v>1013049.9999999998</v>
      </c>
    </row>
    <row r="57" spans="1:8" ht="13.5" thickBot="1">
      <c r="A57" s="385" t="s">
        <v>21</v>
      </c>
      <c r="B57" s="387"/>
      <c r="C57" s="422"/>
      <c r="D57" s="422"/>
      <c r="E57" s="422"/>
      <c r="F57" s="410"/>
      <c r="G57" s="410"/>
    </row>
    <row r="58" spans="1:8">
      <c r="A58" s="368" t="s">
        <v>38</v>
      </c>
      <c r="B58" s="387"/>
      <c r="C58" s="460">
        <v>0.80205625876123332</v>
      </c>
      <c r="D58" s="460">
        <v>1.5194580531034693E-3</v>
      </c>
      <c r="E58" s="460">
        <v>0.1571489028842229</v>
      </c>
      <c r="F58" s="460">
        <v>3.9275380301440115E-2</v>
      </c>
      <c r="G58" s="410"/>
    </row>
    <row r="59" spans="1:8">
      <c r="A59" s="387"/>
      <c r="B59" s="438"/>
      <c r="C59" s="438"/>
      <c r="D59" s="439"/>
      <c r="E59" s="422"/>
      <c r="F59" s="410"/>
      <c r="G59" s="410">
        <f>SUM(C59:F59)</f>
        <v>0</v>
      </c>
    </row>
    <row r="60" spans="1:8">
      <c r="A60" s="387"/>
      <c r="B60" s="438"/>
      <c r="C60" s="438"/>
      <c r="D60" s="439"/>
      <c r="E60" s="422"/>
      <c r="F60" s="410"/>
      <c r="G60" s="410">
        <f t="shared" ref="G60" si="8">SUM(C60:F60)</f>
        <v>0</v>
      </c>
    </row>
    <row r="61" spans="1:8">
      <c r="A61" s="382" t="s">
        <v>10</v>
      </c>
      <c r="B61" s="424">
        <f t="shared" ref="B61:G61" si="9">SUM(B59:B60)</f>
        <v>0</v>
      </c>
      <c r="C61" s="424">
        <f t="shared" si="9"/>
        <v>0</v>
      </c>
      <c r="D61" s="424">
        <f t="shared" si="9"/>
        <v>0</v>
      </c>
      <c r="E61" s="424">
        <f t="shared" si="9"/>
        <v>0</v>
      </c>
      <c r="F61" s="424">
        <f t="shared" si="9"/>
        <v>0</v>
      </c>
      <c r="G61" s="424">
        <f t="shared" si="9"/>
        <v>0</v>
      </c>
      <c r="H61" s="424">
        <f>SUM(C61:F61)</f>
        <v>0</v>
      </c>
    </row>
    <row r="62" spans="1:8">
      <c r="A62" s="383" t="s">
        <v>23</v>
      </c>
      <c r="B62" s="406"/>
      <c r="C62" s="440"/>
      <c r="D62" s="439"/>
      <c r="E62" s="422"/>
      <c r="F62" s="410"/>
      <c r="G62" s="410"/>
    </row>
    <row r="63" spans="1:8">
      <c r="A63" s="368" t="s">
        <v>38</v>
      </c>
      <c r="B63" s="387"/>
      <c r="C63" s="438"/>
      <c r="D63" s="422"/>
      <c r="E63" s="422"/>
      <c r="F63" s="410"/>
      <c r="G63" s="410"/>
    </row>
    <row r="64" spans="1:8">
      <c r="A64" s="382"/>
      <c r="B64" s="382"/>
      <c r="C64" s="438"/>
      <c r="D64" s="422"/>
      <c r="E64" s="422"/>
      <c r="F64" s="410"/>
      <c r="G64" s="410">
        <f>SUM(C64:F64)</f>
        <v>0</v>
      </c>
    </row>
    <row r="65" spans="1:8">
      <c r="A65" s="382"/>
      <c r="B65" s="382"/>
      <c r="C65" s="438"/>
      <c r="D65" s="422"/>
      <c r="E65" s="422"/>
      <c r="F65" s="410"/>
      <c r="G65" s="410">
        <f>SUM(C65:F65)</f>
        <v>0</v>
      </c>
    </row>
    <row r="66" spans="1:8">
      <c r="A66" s="382" t="s">
        <v>10</v>
      </c>
      <c r="B66" s="382"/>
      <c r="C66" s="424">
        <f>SUM(C64:C65)</f>
        <v>0</v>
      </c>
      <c r="D66" s="424">
        <f>SUM(D64:D65)</f>
        <v>0</v>
      </c>
      <c r="E66" s="424">
        <f>SUM(E64:E65)</f>
        <v>0</v>
      </c>
      <c r="F66" s="424">
        <f>SUM(F64:F65)</f>
        <v>0</v>
      </c>
      <c r="G66" s="424">
        <f>SUM(G64:G65)</f>
        <v>0</v>
      </c>
      <c r="H66" s="410">
        <f>SUM(C66:F66)</f>
        <v>0</v>
      </c>
    </row>
    <row r="67" spans="1:8">
      <c r="A67" s="388" t="s">
        <v>24</v>
      </c>
      <c r="B67" s="387"/>
      <c r="C67" s="408"/>
      <c r="D67" s="412"/>
      <c r="E67" s="423"/>
      <c r="F67" s="410"/>
      <c r="G67" s="410"/>
    </row>
    <row r="68" spans="1:8">
      <c r="A68" s="368" t="s">
        <v>38</v>
      </c>
      <c r="B68" s="387"/>
      <c r="C68" s="408"/>
      <c r="D68" s="439"/>
      <c r="E68" s="408"/>
      <c r="F68" s="410"/>
      <c r="G68" s="410"/>
    </row>
    <row r="69" spans="1:8" s="389" customFormat="1">
      <c r="B69" s="438"/>
      <c r="C69" s="363"/>
      <c r="D69" s="409"/>
      <c r="E69" s="363"/>
      <c r="F69" s="443"/>
      <c r="G69" s="443">
        <f>SUM(C69:F69)</f>
        <v>0</v>
      </c>
    </row>
    <row r="70" spans="1:8" s="389" customFormat="1">
      <c r="B70" s="438"/>
      <c r="C70" s="363"/>
      <c r="D70" s="409"/>
      <c r="E70" s="363"/>
      <c r="F70" s="443"/>
      <c r="G70" s="443">
        <f t="shared" ref="G70" si="10">SUM(C70:F70)</f>
        <v>0</v>
      </c>
    </row>
    <row r="71" spans="1:8" s="373" customFormat="1">
      <c r="A71" s="382" t="s">
        <v>10</v>
      </c>
      <c r="B71" s="382"/>
      <c r="C71" s="424">
        <f>SUM(C69:C70)</f>
        <v>0</v>
      </c>
      <c r="D71" s="424">
        <f>SUM(D69:D70)</f>
        <v>0</v>
      </c>
      <c r="E71" s="424">
        <f>SUM(E69:E70)</f>
        <v>0</v>
      </c>
      <c r="F71" s="424">
        <f>SUM(F69:F70)</f>
        <v>0</v>
      </c>
      <c r="G71" s="424">
        <f>SUM(G69:G70)</f>
        <v>0</v>
      </c>
      <c r="H71" s="424">
        <f>SUM(C71:F71)</f>
        <v>0</v>
      </c>
    </row>
    <row r="72" spans="1:8" s="373" customFormat="1" ht="13.5" thickBot="1">
      <c r="A72" s="382"/>
      <c r="B72" s="382"/>
      <c r="C72" s="424"/>
      <c r="D72" s="424"/>
      <c r="E72" s="424"/>
      <c r="F72" s="424"/>
      <c r="G72" s="424"/>
      <c r="H72" s="424"/>
    </row>
    <row r="73" spans="1:8" ht="16.5" thickBot="1">
      <c r="A73" s="378" t="s">
        <v>25</v>
      </c>
      <c r="B73" s="366"/>
      <c r="C73" s="421">
        <f>C71+C66+C61+C56+C49+C44+C39</f>
        <v>812523.09293806739</v>
      </c>
      <c r="D73" s="421">
        <f>D71+D66+D61+D56+D49+D44+D39</f>
        <v>1539.2869806964695</v>
      </c>
      <c r="E73" s="421">
        <f>E71+E66+E61+E56+E49+E44+E39</f>
        <v>159199.696066862</v>
      </c>
      <c r="F73" s="421">
        <f>F71+F66+F61+F56+F49+F44+F39</f>
        <v>39787.924014373908</v>
      </c>
      <c r="G73" s="421">
        <f>G71+G66+G61+G56+G49+G44+G39</f>
        <v>1013049.9999999998</v>
      </c>
      <c r="H73" s="410"/>
    </row>
    <row r="74" spans="1:8" s="373" customFormat="1">
      <c r="A74" s="382"/>
      <c r="B74" s="382"/>
      <c r="C74" s="424"/>
      <c r="D74" s="424"/>
      <c r="E74" s="424"/>
      <c r="F74" s="424"/>
      <c r="G74" s="424"/>
      <c r="H74" s="424"/>
    </row>
    <row r="75" spans="1:8" ht="18">
      <c r="A75" s="390" t="s">
        <v>237</v>
      </c>
      <c r="B75" s="362"/>
      <c r="C75" s="457">
        <f>C73+C31</f>
        <v>812523.09293806739</v>
      </c>
      <c r="D75" s="457">
        <f>D73+D31</f>
        <v>1539.2869806964695</v>
      </c>
      <c r="E75" s="457">
        <f>E73+E31</f>
        <v>159199.696066862</v>
      </c>
      <c r="F75" s="457">
        <f>F73+F31</f>
        <v>39787.924014373908</v>
      </c>
      <c r="G75" s="458">
        <f>G73+G31</f>
        <v>1013049.9999999998</v>
      </c>
    </row>
    <row r="79" spans="1:8">
      <c r="A79" s="382"/>
      <c r="B79" s="382"/>
      <c r="C79" s="407"/>
      <c r="D79" s="40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FY15 AMP fund 0100 </vt:lpstr>
      <vt:lpstr>FY15 AMP fund 0700</vt:lpstr>
      <vt:lpstr>FY15 OCFO fund 0100</vt:lpstr>
      <vt:lpstr>FY15 OCFO fund 0700</vt:lpstr>
      <vt:lpstr>FY15 FMA fund 0700</vt:lpstr>
      <vt:lpstr>FY15 PEMA fund 0100</vt:lpstr>
      <vt:lpstr>FY15 SWMA fund 0100</vt:lpstr>
      <vt:lpstr>FY15 SWMA fund 0600</vt:lpstr>
      <vt:lpstr>FY15 SWMA fund 0700</vt:lpstr>
    </vt:vector>
  </TitlesOfParts>
  <Company>DC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User</dc:creator>
  <cp:lastModifiedBy>DC User</cp:lastModifiedBy>
  <dcterms:created xsi:type="dcterms:W3CDTF">2014-04-14T16:58:02Z</dcterms:created>
  <dcterms:modified xsi:type="dcterms:W3CDTF">2014-04-14T21:03:11Z</dcterms:modified>
</cp:coreProperties>
</file>