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030" windowWidth="12120" windowHeight="4470"/>
  </bookViews>
  <sheets>
    <sheet name="AMP~FY15" sheetId="22" r:id="rId1"/>
    <sheet name="AMP~FY14" sheetId="4" r:id="rId2"/>
    <sheet name="AFO~FY15" sheetId="23" r:id="rId3"/>
    <sheet name="AFO~FY14" sheetId="6" r:id="rId4"/>
    <sheet name="Natural Resources~FY15" sheetId="25" r:id="rId5"/>
    <sheet name="Natural Resources~FY14" sheetId="11" r:id="rId6"/>
    <sheet name="Environmental Services~FY15" sheetId="26" r:id="rId7"/>
    <sheet name="Environmental Services~FY14" sheetId="8" r:id="rId8"/>
    <sheet name="Policy and Sustainability~FY15" sheetId="27" r:id="rId9"/>
    <sheet name="Policy and Sustainability~FY14" sheetId="12" r:id="rId10"/>
    <sheet name="Community Relations~FY15" sheetId="28" r:id="rId11"/>
    <sheet name="Community Relations~FY14" sheetId="14" r:id="rId12"/>
    <sheet name="Energy Program~FY15" sheetId="29" r:id="rId13"/>
    <sheet name="Energy Program~FY14" sheetId="16" r:id="rId14"/>
    <sheet name="Enforce. &amp; Envir. Justice~FY15" sheetId="32" r:id="rId15"/>
    <sheet name="Enforce. &amp; Envir. Justice~FY14" sheetId="18" r:id="rId16"/>
    <sheet name="Green Economy~FY15" sheetId="33" r:id="rId17"/>
    <sheet name="Green Economy~FY14" sheetId="20" r:id="rId18"/>
  </sheets>
  <definedNames>
    <definedName name="_xlnm.Print_Area" localSheetId="3">'AFO~FY14'!$A$1:$G$60</definedName>
    <definedName name="_xlnm.Print_Area" localSheetId="2">'AFO~FY15'!$A$1:$G$60</definedName>
    <definedName name="_xlnm.Print_Area" localSheetId="1">'AMP~FY14'!$A$1:$G$97</definedName>
    <definedName name="_xlnm.Print_Area" localSheetId="0">'AMP~FY15'!$A$1:$G$95</definedName>
    <definedName name="_xlnm.Print_Area" localSheetId="11">'Community Relations~FY14'!$A$1:$G$67</definedName>
    <definedName name="_xlnm.Print_Area" localSheetId="10">'Community Relations~FY15'!$A$1:$G$63</definedName>
    <definedName name="_xlnm.Print_Area" localSheetId="13">'Energy Program~FY14'!$A$1:$G$77</definedName>
    <definedName name="_xlnm.Print_Area" localSheetId="12">'Energy Program~FY15'!$A$1:$G$75</definedName>
    <definedName name="_xlnm.Print_Area" localSheetId="15">'Enforce. &amp; Envir. Justice~FY14'!$A$1:$G$74</definedName>
    <definedName name="_xlnm.Print_Area" localSheetId="14">'Enforce. &amp; Envir. Justice~FY15'!$A$1:$G$75</definedName>
    <definedName name="_xlnm.Print_Area" localSheetId="7">'Environmental Services~FY14'!$A$1:$G$89</definedName>
    <definedName name="_xlnm.Print_Area" localSheetId="6">'Environmental Services~FY15'!$A$1:$G$86</definedName>
    <definedName name="_xlnm.Print_Area" localSheetId="17">'Green Economy~FY14'!$A$1:$G$76</definedName>
    <definedName name="_xlnm.Print_Area" localSheetId="16">'Green Economy~FY15'!$A$1:$G$115</definedName>
    <definedName name="_xlnm.Print_Area" localSheetId="5">'Natural Resources~FY14'!$A$1:$G$86</definedName>
    <definedName name="_xlnm.Print_Area" localSheetId="4">'Natural Resources~FY15'!$A$1:$G$89</definedName>
    <definedName name="_xlnm.Print_Area" localSheetId="9">'Policy and Sustainability~FY14'!$A$1:$G$73</definedName>
    <definedName name="_xlnm.Print_Area" localSheetId="8">'Policy and Sustainability~FY15'!$A$1:$G$72</definedName>
    <definedName name="_xlnm.Print_Titles" localSheetId="3">'AFO~FY14'!$1:$4</definedName>
    <definedName name="_xlnm.Print_Titles" localSheetId="2">'AFO~FY15'!$1:$4</definedName>
    <definedName name="_xlnm.Print_Titles" localSheetId="1">'AMP~FY14'!$1:$4</definedName>
    <definedName name="_xlnm.Print_Titles" localSheetId="0">'AMP~FY15'!$1:$4</definedName>
    <definedName name="_xlnm.Print_Titles" localSheetId="11">'Community Relations~FY14'!$1:$4</definedName>
    <definedName name="_xlnm.Print_Titles" localSheetId="10">'Community Relations~FY15'!$1:$4</definedName>
    <definedName name="_xlnm.Print_Titles" localSheetId="13">'Energy Program~FY14'!$1:$4</definedName>
    <definedName name="_xlnm.Print_Titles" localSheetId="12">'Energy Program~FY15'!$1:$4</definedName>
    <definedName name="_xlnm.Print_Titles" localSheetId="15">'Enforce. &amp; Envir. Justice~FY14'!$1:$4</definedName>
    <definedName name="_xlnm.Print_Titles" localSheetId="14">'Enforce. &amp; Envir. Justice~FY15'!$1:$4</definedName>
    <definedName name="_xlnm.Print_Titles" localSheetId="7">'Environmental Services~FY14'!$1:$4</definedName>
    <definedName name="_xlnm.Print_Titles" localSheetId="6">'Environmental Services~FY15'!$1:$4</definedName>
    <definedName name="_xlnm.Print_Titles" localSheetId="17">'Green Economy~FY14'!$1:$4</definedName>
    <definedName name="_xlnm.Print_Titles" localSheetId="16">'Green Economy~FY15'!$1:$4</definedName>
    <definedName name="_xlnm.Print_Titles" localSheetId="5">'Natural Resources~FY14'!$1:$4</definedName>
    <definedName name="_xlnm.Print_Titles" localSheetId="4">'Natural Resources~FY15'!$1:$4</definedName>
    <definedName name="_xlnm.Print_Titles" localSheetId="9">'Policy and Sustainability~FY14'!$1:$4</definedName>
    <definedName name="_xlnm.Print_Titles" localSheetId="8">'Policy and Sustainability~FY15'!$1:$4</definedName>
  </definedNames>
  <calcPr calcId="125725"/>
</workbook>
</file>

<file path=xl/calcChain.xml><?xml version="1.0" encoding="utf-8"?>
<calcChain xmlns="http://schemas.openxmlformats.org/spreadsheetml/2006/main">
  <c r="B31" i="27"/>
  <c r="F26" i="20" l="1"/>
  <c r="G26" s="1"/>
  <c r="E26"/>
  <c r="F12"/>
  <c r="E12"/>
  <c r="F12" i="18"/>
  <c r="E12"/>
  <c r="D70" i="16"/>
  <c r="E70" s="1"/>
  <c r="F70" s="1"/>
  <c r="D65"/>
  <c r="E65" s="1"/>
  <c r="F65" s="1"/>
  <c r="D64"/>
  <c r="E64" s="1"/>
  <c r="F64" s="1"/>
  <c r="D63"/>
  <c r="E63" s="1"/>
  <c r="F63" s="1"/>
  <c r="D62"/>
  <c r="E62" s="1"/>
  <c r="F62" s="1"/>
  <c r="F59"/>
  <c r="E59"/>
  <c r="E47"/>
  <c r="D47"/>
  <c r="F54"/>
  <c r="F53"/>
  <c r="E53"/>
  <c r="D53"/>
  <c r="D52"/>
  <c r="E52" s="1"/>
  <c r="F52" s="1"/>
  <c r="D51"/>
  <c r="E51" s="1"/>
  <c r="F51" s="1"/>
  <c r="F50"/>
  <c r="E50"/>
  <c r="D50"/>
  <c r="D49"/>
  <c r="E49" s="1"/>
  <c r="F49" s="1"/>
  <c r="E48"/>
  <c r="F48" s="1"/>
  <c r="D48"/>
  <c r="F46"/>
  <c r="E46"/>
  <c r="E36"/>
  <c r="D36"/>
  <c r="F38"/>
  <c r="E38"/>
  <c r="F35"/>
  <c r="E35"/>
  <c r="F25"/>
  <c r="E25"/>
  <c r="F17"/>
  <c r="E17"/>
  <c r="F12"/>
  <c r="E12"/>
  <c r="D12"/>
  <c r="F49" i="14"/>
  <c r="E49"/>
  <c r="F47"/>
  <c r="E47"/>
  <c r="F26"/>
  <c r="E26"/>
  <c r="F12"/>
  <c r="E12"/>
  <c r="F61" i="12"/>
  <c r="E61"/>
  <c r="D49"/>
  <c r="F48"/>
  <c r="E48"/>
  <c r="F47"/>
  <c r="D47"/>
  <c r="E47"/>
  <c r="F26"/>
  <c r="E26"/>
  <c r="F17"/>
  <c r="E17"/>
  <c r="G67"/>
  <c r="F67"/>
  <c r="E67"/>
  <c r="D67"/>
  <c r="E83" i="8"/>
  <c r="F83" s="1"/>
  <c r="E81"/>
  <c r="F81" s="1"/>
  <c r="D52"/>
  <c r="F59"/>
  <c r="E59"/>
  <c r="E57"/>
  <c r="F57" s="1"/>
  <c r="F47"/>
  <c r="E47"/>
  <c r="D47"/>
  <c r="F17"/>
  <c r="E17"/>
  <c r="F39" i="11"/>
  <c r="E39"/>
  <c r="F34"/>
  <c r="E34"/>
  <c r="B84"/>
  <c r="F77"/>
  <c r="E79"/>
  <c r="E78"/>
  <c r="E77"/>
  <c r="F72"/>
  <c r="E72"/>
  <c r="F71"/>
  <c r="E71"/>
  <c r="F65"/>
  <c r="E65"/>
  <c r="E60"/>
  <c r="F60" s="1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24"/>
  <c r="E24"/>
  <c r="F17"/>
  <c r="E17"/>
  <c r="F12"/>
  <c r="E12"/>
  <c r="B29"/>
  <c r="F26" i="6"/>
  <c r="E26"/>
  <c r="D12"/>
  <c r="E12"/>
  <c r="F12" s="1"/>
  <c r="B31"/>
  <c r="C88" i="4"/>
  <c r="D82"/>
  <c r="E82" s="1"/>
  <c r="F82" s="1"/>
  <c r="F69"/>
  <c r="E69"/>
  <c r="E71"/>
  <c r="F71" s="1"/>
  <c r="F70"/>
  <c r="E70"/>
  <c r="F68"/>
  <c r="E68"/>
  <c r="E67"/>
  <c r="F67" s="1"/>
  <c r="F66"/>
  <c r="E66"/>
  <c r="F65"/>
  <c r="E65"/>
  <c r="F64"/>
  <c r="E64"/>
  <c r="E63"/>
  <c r="F63" s="1"/>
  <c r="F62"/>
  <c r="E62"/>
  <c r="F61"/>
  <c r="E61"/>
  <c r="F60"/>
  <c r="E60"/>
  <c r="E59"/>
  <c r="F59" s="1"/>
  <c r="F58"/>
  <c r="E58"/>
  <c r="F57"/>
  <c r="E57"/>
  <c r="F52"/>
  <c r="E52"/>
  <c r="E26"/>
  <c r="D26"/>
  <c r="C31"/>
  <c r="B31"/>
  <c r="F17"/>
  <c r="E17"/>
  <c r="D12"/>
  <c r="B43"/>
  <c r="F47" i="16" l="1"/>
  <c r="F36"/>
  <c r="F26" i="4"/>
  <c r="F31" s="1"/>
  <c r="E31"/>
  <c r="E84" l="1"/>
  <c r="F84"/>
  <c r="D84"/>
  <c r="D93"/>
  <c r="C73"/>
  <c r="F73"/>
  <c r="E73"/>
  <c r="E49" i="8"/>
  <c r="F49"/>
  <c r="D17"/>
  <c r="F38" i="25"/>
  <c r="E38"/>
  <c r="D38"/>
  <c r="C38"/>
  <c r="G38" s="1"/>
  <c r="D57" i="20" l="1"/>
  <c r="D26"/>
  <c r="D17"/>
  <c r="D12"/>
  <c r="C43"/>
  <c r="D43"/>
  <c r="E43"/>
  <c r="F43"/>
  <c r="G43"/>
  <c r="C48"/>
  <c r="D48"/>
  <c r="E48"/>
  <c r="F48"/>
  <c r="G48"/>
  <c r="C54"/>
  <c r="D54"/>
  <c r="E54"/>
  <c r="F54"/>
  <c r="G54"/>
  <c r="D68" i="18"/>
  <c r="D55"/>
  <c r="D50"/>
  <c r="D49"/>
  <c r="D48"/>
  <c r="D47"/>
  <c r="D46"/>
  <c r="D41"/>
  <c r="D36"/>
  <c r="D26"/>
  <c r="D17"/>
  <c r="D12"/>
  <c r="D59" i="16"/>
  <c r="D58"/>
  <c r="D46"/>
  <c r="D42"/>
  <c r="D38"/>
  <c r="D35"/>
  <c r="D17"/>
  <c r="D25"/>
  <c r="D12" i="14"/>
  <c r="D17"/>
  <c r="D26"/>
  <c r="D37"/>
  <c r="D49"/>
  <c r="D50"/>
  <c r="D47"/>
  <c r="D55"/>
  <c r="D61"/>
  <c r="D60"/>
  <c r="D42" i="12"/>
  <c r="D12"/>
  <c r="D17"/>
  <c r="D26"/>
  <c r="D23"/>
  <c r="D29"/>
  <c r="D37"/>
  <c r="D51"/>
  <c r="D48"/>
  <c r="D56"/>
  <c r="D61"/>
  <c r="D66"/>
  <c r="B67" i="8"/>
  <c r="C44"/>
  <c r="C67"/>
  <c r="C49"/>
  <c r="D76"/>
  <c r="E76" s="1"/>
  <c r="F76" s="1"/>
  <c r="D75"/>
  <c r="E75" s="1"/>
  <c r="F75" s="1"/>
  <c r="D49"/>
  <c r="D12"/>
  <c r="E12" s="1"/>
  <c r="F12" s="1"/>
  <c r="D26"/>
  <c r="E26" s="1"/>
  <c r="F26" s="1"/>
  <c r="D42"/>
  <c r="E42" s="1"/>
  <c r="F42" s="1"/>
  <c r="D41"/>
  <c r="E41" s="1"/>
  <c r="F41" s="1"/>
  <c r="D40"/>
  <c r="E40" s="1"/>
  <c r="F40" s="1"/>
  <c r="D39"/>
  <c r="E39" s="1"/>
  <c r="F39" s="1"/>
  <c r="D38"/>
  <c r="E38" s="1"/>
  <c r="F38" s="1"/>
  <c r="D37"/>
  <c r="E37" s="1"/>
  <c r="F37" s="1"/>
  <c r="D59"/>
  <c r="D57"/>
  <c r="D65"/>
  <c r="D64"/>
  <c r="D63"/>
  <c r="E63" s="1"/>
  <c r="F63" s="1"/>
  <c r="D62"/>
  <c r="E62" s="1"/>
  <c r="F62" s="1"/>
  <c r="D61"/>
  <c r="E61" s="1"/>
  <c r="F61" s="1"/>
  <c r="D58"/>
  <c r="E58" s="1"/>
  <c r="F58" s="1"/>
  <c r="D55"/>
  <c r="D54"/>
  <c r="E54" s="1"/>
  <c r="F54" s="1"/>
  <c r="G53"/>
  <c r="D70"/>
  <c r="D81"/>
  <c r="D83"/>
  <c r="G82"/>
  <c r="G60"/>
  <c r="G56"/>
  <c r="D80" i="11"/>
  <c r="D79"/>
  <c r="D78"/>
  <c r="D77"/>
  <c r="D72"/>
  <c r="D71"/>
  <c r="D65"/>
  <c r="D60"/>
  <c r="D58"/>
  <c r="D57"/>
  <c r="D56"/>
  <c r="D55"/>
  <c r="D54"/>
  <c r="D53"/>
  <c r="D52"/>
  <c r="D51"/>
  <c r="D50"/>
  <c r="D49"/>
  <c r="D44"/>
  <c r="D39"/>
  <c r="D38"/>
  <c r="D37"/>
  <c r="D36"/>
  <c r="D35"/>
  <c r="D34"/>
  <c r="D27"/>
  <c r="D24"/>
  <c r="D21"/>
  <c r="D17"/>
  <c r="D12"/>
  <c r="G59"/>
  <c r="D54" i="6"/>
  <c r="D47"/>
  <c r="D37"/>
  <c r="D26"/>
  <c r="G17"/>
  <c r="D69" i="4"/>
  <c r="D52"/>
  <c r="D47"/>
  <c r="D39"/>
  <c r="D38"/>
  <c r="D76"/>
  <c r="D58"/>
  <c r="D59"/>
  <c r="D60"/>
  <c r="D61"/>
  <c r="D62"/>
  <c r="D63"/>
  <c r="D64"/>
  <c r="D65"/>
  <c r="D66"/>
  <c r="D67"/>
  <c r="D68"/>
  <c r="D70"/>
  <c r="D57"/>
  <c r="D17"/>
  <c r="G23"/>
  <c r="D73" l="1"/>
  <c r="D31"/>
  <c r="G88"/>
  <c r="G38" l="1"/>
  <c r="G39"/>
  <c r="G47"/>
  <c r="G70" i="16" l="1"/>
  <c r="G37"/>
  <c r="B30"/>
  <c r="B44" i="14"/>
  <c r="F44"/>
  <c r="E44"/>
  <c r="D44"/>
  <c r="C44"/>
  <c r="G65" i="16" l="1"/>
  <c r="G44" i="14"/>
  <c r="G111" i="33"/>
  <c r="F111"/>
  <c r="E111"/>
  <c r="D111"/>
  <c r="C111"/>
  <c r="G102"/>
  <c r="F102"/>
  <c r="E102"/>
  <c r="D102"/>
  <c r="C102"/>
  <c r="G94"/>
  <c r="F94"/>
  <c r="E94"/>
  <c r="D94"/>
  <c r="C94"/>
  <c r="B67"/>
  <c r="F67"/>
  <c r="E67"/>
  <c r="D67"/>
  <c r="C67"/>
  <c r="G62"/>
  <c r="F62"/>
  <c r="E62"/>
  <c r="D62"/>
  <c r="C62"/>
  <c r="G48"/>
  <c r="F48"/>
  <c r="E48"/>
  <c r="D48"/>
  <c r="C48"/>
  <c r="G43"/>
  <c r="F43"/>
  <c r="E43"/>
  <c r="D43"/>
  <c r="C43"/>
  <c r="B31"/>
  <c r="F29"/>
  <c r="E29"/>
  <c r="D29"/>
  <c r="C29"/>
  <c r="F26"/>
  <c r="E26"/>
  <c r="D26"/>
  <c r="C26"/>
  <c r="G23"/>
  <c r="F23"/>
  <c r="E23"/>
  <c r="D23"/>
  <c r="C23"/>
  <c r="F17"/>
  <c r="E17"/>
  <c r="D17"/>
  <c r="C17"/>
  <c r="F12"/>
  <c r="E12"/>
  <c r="D12"/>
  <c r="C12"/>
  <c r="B39" i="32"/>
  <c r="D39" s="1"/>
  <c r="C37"/>
  <c r="D37"/>
  <c r="E37"/>
  <c r="F37"/>
  <c r="B71"/>
  <c r="F69"/>
  <c r="F71" s="1"/>
  <c r="E69"/>
  <c r="E71" s="1"/>
  <c r="D69"/>
  <c r="D71" s="1"/>
  <c r="C69"/>
  <c r="C71" s="1"/>
  <c r="G66"/>
  <c r="F66"/>
  <c r="E66"/>
  <c r="D66"/>
  <c r="C66"/>
  <c r="B58"/>
  <c r="F58"/>
  <c r="E58"/>
  <c r="D58"/>
  <c r="C58"/>
  <c r="B53"/>
  <c r="F51"/>
  <c r="E51"/>
  <c r="D51"/>
  <c r="C51"/>
  <c r="F50"/>
  <c r="E50"/>
  <c r="D50"/>
  <c r="C50"/>
  <c r="F49"/>
  <c r="E49"/>
  <c r="D49"/>
  <c r="C49"/>
  <c r="F48"/>
  <c r="E48"/>
  <c r="D48"/>
  <c r="C48"/>
  <c r="F47"/>
  <c r="F53" s="1"/>
  <c r="E47"/>
  <c r="E53" s="1"/>
  <c r="D47"/>
  <c r="D53" s="1"/>
  <c r="C47"/>
  <c r="C53" s="1"/>
  <c r="B44"/>
  <c r="F42"/>
  <c r="F44" s="1"/>
  <c r="E42"/>
  <c r="E44" s="1"/>
  <c r="D42"/>
  <c r="D44" s="1"/>
  <c r="C42"/>
  <c r="C44" s="1"/>
  <c r="F36"/>
  <c r="E36"/>
  <c r="D36"/>
  <c r="C36"/>
  <c r="B31"/>
  <c r="F29"/>
  <c r="E29"/>
  <c r="D29"/>
  <c r="C29"/>
  <c r="F26"/>
  <c r="E26"/>
  <c r="D26"/>
  <c r="C26"/>
  <c r="G23"/>
  <c r="F23"/>
  <c r="E23"/>
  <c r="D23"/>
  <c r="C23"/>
  <c r="F17"/>
  <c r="E17"/>
  <c r="D17"/>
  <c r="C17"/>
  <c r="F12"/>
  <c r="E12"/>
  <c r="D12"/>
  <c r="C12"/>
  <c r="C53" i="29"/>
  <c r="D53"/>
  <c r="E53"/>
  <c r="F53"/>
  <c r="B71"/>
  <c r="F69"/>
  <c r="E69"/>
  <c r="D69"/>
  <c r="C69"/>
  <c r="F68"/>
  <c r="F71" s="1"/>
  <c r="E68"/>
  <c r="E71" s="1"/>
  <c r="D68"/>
  <c r="D71" s="1"/>
  <c r="C68"/>
  <c r="B66"/>
  <c r="F64"/>
  <c r="E64"/>
  <c r="D64"/>
  <c r="C64"/>
  <c r="F63"/>
  <c r="E63"/>
  <c r="D63"/>
  <c r="C63"/>
  <c r="F62"/>
  <c r="F66" s="1"/>
  <c r="E62"/>
  <c r="E66" s="1"/>
  <c r="D62"/>
  <c r="D66" s="1"/>
  <c r="C62"/>
  <c r="C66" s="1"/>
  <c r="B60"/>
  <c r="F59"/>
  <c r="E59"/>
  <c r="D59"/>
  <c r="C59"/>
  <c r="G59" s="1"/>
  <c r="F58"/>
  <c r="F60" s="1"/>
  <c r="E58"/>
  <c r="E60" s="1"/>
  <c r="D58"/>
  <c r="D60" s="1"/>
  <c r="C58"/>
  <c r="C60" s="1"/>
  <c r="B56"/>
  <c r="F54"/>
  <c r="E54"/>
  <c r="D54"/>
  <c r="C54"/>
  <c r="F52"/>
  <c r="E52"/>
  <c r="D52"/>
  <c r="C52"/>
  <c r="F51"/>
  <c r="E51"/>
  <c r="D51"/>
  <c r="C51"/>
  <c r="F50"/>
  <c r="E50"/>
  <c r="D50"/>
  <c r="C50"/>
  <c r="F49"/>
  <c r="E49"/>
  <c r="D49"/>
  <c r="C49"/>
  <c r="F48"/>
  <c r="E48"/>
  <c r="D48"/>
  <c r="C48"/>
  <c r="F47"/>
  <c r="E47"/>
  <c r="D47"/>
  <c r="C47"/>
  <c r="F46"/>
  <c r="E46"/>
  <c r="D46"/>
  <c r="C46"/>
  <c r="F45"/>
  <c r="F56" s="1"/>
  <c r="E45"/>
  <c r="D45"/>
  <c r="C45"/>
  <c r="B43"/>
  <c r="F41"/>
  <c r="F43" s="1"/>
  <c r="E41"/>
  <c r="E43" s="1"/>
  <c r="D41"/>
  <c r="D43" s="1"/>
  <c r="C41"/>
  <c r="C43" s="1"/>
  <c r="B39"/>
  <c r="F37"/>
  <c r="E37"/>
  <c r="D37"/>
  <c r="C37"/>
  <c r="F36"/>
  <c r="F39" s="1"/>
  <c r="E36"/>
  <c r="E39" s="1"/>
  <c r="D36"/>
  <c r="D39" s="1"/>
  <c r="C36"/>
  <c r="C39" s="1"/>
  <c r="B31"/>
  <c r="F29"/>
  <c r="E29"/>
  <c r="D29"/>
  <c r="C29"/>
  <c r="F26"/>
  <c r="E26"/>
  <c r="D26"/>
  <c r="C26"/>
  <c r="G26" s="1"/>
  <c r="F23"/>
  <c r="E23"/>
  <c r="D23"/>
  <c r="C23"/>
  <c r="G23" s="1"/>
  <c r="F17"/>
  <c r="E17"/>
  <c r="D17"/>
  <c r="C17"/>
  <c r="G17" s="1"/>
  <c r="F12"/>
  <c r="E12"/>
  <c r="D12"/>
  <c r="C12"/>
  <c r="G12" s="1"/>
  <c r="C57" i="28"/>
  <c r="D57"/>
  <c r="E57"/>
  <c r="F57"/>
  <c r="B40"/>
  <c r="C38"/>
  <c r="D38"/>
  <c r="G38" s="1"/>
  <c r="E38"/>
  <c r="F38"/>
  <c r="B59"/>
  <c r="G58"/>
  <c r="F56"/>
  <c r="E56"/>
  <c r="D56"/>
  <c r="D59" s="1"/>
  <c r="C56"/>
  <c r="C59" s="1"/>
  <c r="B53"/>
  <c r="F53"/>
  <c r="E53"/>
  <c r="D53"/>
  <c r="C53"/>
  <c r="B48"/>
  <c r="F46"/>
  <c r="E46"/>
  <c r="D46"/>
  <c r="C46"/>
  <c r="F45"/>
  <c r="E45"/>
  <c r="D45"/>
  <c r="C45"/>
  <c r="F44"/>
  <c r="E44"/>
  <c r="D44"/>
  <c r="C44"/>
  <c r="F43"/>
  <c r="F48" s="1"/>
  <c r="E43"/>
  <c r="D43"/>
  <c r="D48" s="1"/>
  <c r="C43"/>
  <c r="F37"/>
  <c r="F40" s="1"/>
  <c r="E37"/>
  <c r="E40" s="1"/>
  <c r="D37"/>
  <c r="C37"/>
  <c r="C40" s="1"/>
  <c r="B31"/>
  <c r="F29"/>
  <c r="E29"/>
  <c r="D29"/>
  <c r="C29"/>
  <c r="F26"/>
  <c r="E26"/>
  <c r="D26"/>
  <c r="C26"/>
  <c r="G26" s="1"/>
  <c r="G23"/>
  <c r="F23"/>
  <c r="E23"/>
  <c r="D23"/>
  <c r="C23"/>
  <c r="F17"/>
  <c r="E17"/>
  <c r="D17"/>
  <c r="C17"/>
  <c r="F12"/>
  <c r="E12"/>
  <c r="D12"/>
  <c r="C12"/>
  <c r="B68" i="27"/>
  <c r="F66"/>
  <c r="F68" s="1"/>
  <c r="E66"/>
  <c r="E68" s="1"/>
  <c r="D66"/>
  <c r="D68" s="1"/>
  <c r="C66"/>
  <c r="G66" s="1"/>
  <c r="G68" s="1"/>
  <c r="B63"/>
  <c r="F61"/>
  <c r="F63" s="1"/>
  <c r="E61"/>
  <c r="E63" s="1"/>
  <c r="D61"/>
  <c r="D63" s="1"/>
  <c r="C61"/>
  <c r="C63" s="1"/>
  <c r="B58"/>
  <c r="F56"/>
  <c r="F58" s="1"/>
  <c r="E56"/>
  <c r="E58" s="1"/>
  <c r="D56"/>
  <c r="D58" s="1"/>
  <c r="C56"/>
  <c r="C58" s="1"/>
  <c r="B53"/>
  <c r="F51"/>
  <c r="E51"/>
  <c r="D51"/>
  <c r="C51"/>
  <c r="F50"/>
  <c r="E50"/>
  <c r="D50"/>
  <c r="C50"/>
  <c r="F49"/>
  <c r="E49"/>
  <c r="D49"/>
  <c r="C49"/>
  <c r="F48"/>
  <c r="E48"/>
  <c r="D48"/>
  <c r="C48"/>
  <c r="F47"/>
  <c r="F53" s="1"/>
  <c r="E47"/>
  <c r="E53" s="1"/>
  <c r="D47"/>
  <c r="D53" s="1"/>
  <c r="C47"/>
  <c r="B44"/>
  <c r="F42"/>
  <c r="F44" s="1"/>
  <c r="E42"/>
  <c r="E44" s="1"/>
  <c r="D42"/>
  <c r="D44" s="1"/>
  <c r="C42"/>
  <c r="C44" s="1"/>
  <c r="B39"/>
  <c r="F37"/>
  <c r="F39" s="1"/>
  <c r="E37"/>
  <c r="E39" s="1"/>
  <c r="D37"/>
  <c r="D39" s="1"/>
  <c r="C37"/>
  <c r="C39" s="1"/>
  <c r="F29"/>
  <c r="E29"/>
  <c r="D29"/>
  <c r="C29"/>
  <c r="F26"/>
  <c r="E26"/>
  <c r="D26"/>
  <c r="C26"/>
  <c r="G23"/>
  <c r="F23"/>
  <c r="E23"/>
  <c r="D23"/>
  <c r="C23"/>
  <c r="F17"/>
  <c r="E17"/>
  <c r="D17"/>
  <c r="C17"/>
  <c r="F12"/>
  <c r="E12"/>
  <c r="D12"/>
  <c r="C12"/>
  <c r="B82" i="26"/>
  <c r="F78"/>
  <c r="E78"/>
  <c r="D78"/>
  <c r="C78"/>
  <c r="G78" s="1"/>
  <c r="C67"/>
  <c r="D67"/>
  <c r="E67"/>
  <c r="F67"/>
  <c r="C57"/>
  <c r="D57"/>
  <c r="E57"/>
  <c r="F57"/>
  <c r="C55"/>
  <c r="D55"/>
  <c r="E55"/>
  <c r="F55"/>
  <c r="C53"/>
  <c r="D53"/>
  <c r="E53"/>
  <c r="F53"/>
  <c r="G81"/>
  <c r="F80"/>
  <c r="E80"/>
  <c r="D80"/>
  <c r="C80"/>
  <c r="F79"/>
  <c r="E79"/>
  <c r="D79"/>
  <c r="C79"/>
  <c r="B75"/>
  <c r="G74"/>
  <c r="F73"/>
  <c r="E73"/>
  <c r="D73"/>
  <c r="C73"/>
  <c r="F72"/>
  <c r="F75" s="1"/>
  <c r="E72"/>
  <c r="E75" s="1"/>
  <c r="D72"/>
  <c r="D75" s="1"/>
  <c r="C72"/>
  <c r="C75" s="1"/>
  <c r="B69"/>
  <c r="F66"/>
  <c r="E66"/>
  <c r="D66"/>
  <c r="C66"/>
  <c r="C69" s="1"/>
  <c r="B63"/>
  <c r="F61"/>
  <c r="E61"/>
  <c r="D61"/>
  <c r="C61"/>
  <c r="F60"/>
  <c r="E60"/>
  <c r="D60"/>
  <c r="C60"/>
  <c r="F59"/>
  <c r="E59"/>
  <c r="D59"/>
  <c r="C59"/>
  <c r="F58"/>
  <c r="E58"/>
  <c r="D58"/>
  <c r="C58"/>
  <c r="F56"/>
  <c r="E56"/>
  <c r="D56"/>
  <c r="C56"/>
  <c r="F54"/>
  <c r="E54"/>
  <c r="D54"/>
  <c r="C54"/>
  <c r="F52"/>
  <c r="E52"/>
  <c r="D52"/>
  <c r="C52"/>
  <c r="F51"/>
  <c r="E51"/>
  <c r="D51"/>
  <c r="C51"/>
  <c r="F50"/>
  <c r="E50"/>
  <c r="D50"/>
  <c r="C50"/>
  <c r="B47"/>
  <c r="D47" s="1"/>
  <c r="F45"/>
  <c r="E45"/>
  <c r="D45"/>
  <c r="C45"/>
  <c r="B42"/>
  <c r="F40"/>
  <c r="E40"/>
  <c r="D40"/>
  <c r="C40"/>
  <c r="F39"/>
  <c r="E39"/>
  <c r="D39"/>
  <c r="C39"/>
  <c r="F38"/>
  <c r="E38"/>
  <c r="D38"/>
  <c r="C38"/>
  <c r="F37"/>
  <c r="E37"/>
  <c r="E42" s="1"/>
  <c r="D37"/>
  <c r="C37"/>
  <c r="C42" s="1"/>
  <c r="B31"/>
  <c r="F29"/>
  <c r="E29"/>
  <c r="D29"/>
  <c r="C29"/>
  <c r="F26"/>
  <c r="E26"/>
  <c r="D26"/>
  <c r="C26"/>
  <c r="F23"/>
  <c r="E23"/>
  <c r="D23"/>
  <c r="C23"/>
  <c r="G23" s="1"/>
  <c r="F17"/>
  <c r="E17"/>
  <c r="D17"/>
  <c r="C17"/>
  <c r="F12"/>
  <c r="E12"/>
  <c r="D12"/>
  <c r="C12"/>
  <c r="C81" i="25"/>
  <c r="D81"/>
  <c r="E81"/>
  <c r="F81"/>
  <c r="C61"/>
  <c r="D61"/>
  <c r="E61"/>
  <c r="F61"/>
  <c r="C58"/>
  <c r="D58"/>
  <c r="E58"/>
  <c r="F58"/>
  <c r="C54"/>
  <c r="D54"/>
  <c r="E54"/>
  <c r="F54"/>
  <c r="C50"/>
  <c r="D50"/>
  <c r="E50"/>
  <c r="F50"/>
  <c r="G58" l="1"/>
  <c r="G81"/>
  <c r="E69" i="26"/>
  <c r="G67"/>
  <c r="F69"/>
  <c r="D69"/>
  <c r="G51" i="27"/>
  <c r="G50"/>
  <c r="G26"/>
  <c r="D40" i="28"/>
  <c r="D61" s="1"/>
  <c r="E59"/>
  <c r="G57"/>
  <c r="F59"/>
  <c r="G63" i="29"/>
  <c r="G64"/>
  <c r="G54"/>
  <c r="E56"/>
  <c r="E73" s="1"/>
  <c r="G53"/>
  <c r="C56"/>
  <c r="D56"/>
  <c r="D73" s="1"/>
  <c r="D75" s="1"/>
  <c r="G37" i="32"/>
  <c r="G51"/>
  <c r="G50"/>
  <c r="G49"/>
  <c r="G48"/>
  <c r="G26" i="33"/>
  <c r="G17"/>
  <c r="G12"/>
  <c r="E39" i="32"/>
  <c r="E73" s="1"/>
  <c r="E75" s="1"/>
  <c r="C39"/>
  <c r="F39"/>
  <c r="F73" s="1"/>
  <c r="F75" s="1"/>
  <c r="G26"/>
  <c r="G69" i="29"/>
  <c r="G68"/>
  <c r="G52"/>
  <c r="G51"/>
  <c r="G50"/>
  <c r="G49"/>
  <c r="G47"/>
  <c r="G46"/>
  <c r="G45" i="28"/>
  <c r="G43"/>
  <c r="G49" i="27"/>
  <c r="G48"/>
  <c r="G47"/>
  <c r="E47" i="26"/>
  <c r="C47"/>
  <c r="F47"/>
  <c r="G26"/>
  <c r="G17"/>
  <c r="G12"/>
  <c r="C31" i="33"/>
  <c r="E31"/>
  <c r="D31"/>
  <c r="F31"/>
  <c r="D113"/>
  <c r="F113"/>
  <c r="C113"/>
  <c r="C115" s="1"/>
  <c r="E113"/>
  <c r="G29"/>
  <c r="G67"/>
  <c r="G113" s="1"/>
  <c r="C31" i="32"/>
  <c r="E31"/>
  <c r="G17"/>
  <c r="G12"/>
  <c r="D31"/>
  <c r="F31"/>
  <c r="D73"/>
  <c r="D75" s="1"/>
  <c r="G29"/>
  <c r="G42"/>
  <c r="G44" s="1"/>
  <c r="G58"/>
  <c r="G69"/>
  <c r="G71" s="1"/>
  <c r="G36"/>
  <c r="G47"/>
  <c r="G48" i="29"/>
  <c r="G37"/>
  <c r="B73"/>
  <c r="D31"/>
  <c r="F31"/>
  <c r="C31"/>
  <c r="E31"/>
  <c r="F73"/>
  <c r="G29"/>
  <c r="G31" s="1"/>
  <c r="G41"/>
  <c r="G43" s="1"/>
  <c r="G58"/>
  <c r="G60" s="1"/>
  <c r="G62"/>
  <c r="C71"/>
  <c r="C73" s="1"/>
  <c r="G36"/>
  <c r="G39" s="1"/>
  <c r="G45"/>
  <c r="G46" i="28"/>
  <c r="C48"/>
  <c r="C61" s="1"/>
  <c r="E48"/>
  <c r="E61" s="1"/>
  <c r="G12"/>
  <c r="B61"/>
  <c r="G17"/>
  <c r="C31"/>
  <c r="E31"/>
  <c r="D31"/>
  <c r="F31"/>
  <c r="G40"/>
  <c r="F61"/>
  <c r="G37"/>
  <c r="G44"/>
  <c r="G56"/>
  <c r="G59" s="1"/>
  <c r="G29"/>
  <c r="G31" s="1"/>
  <c r="G53"/>
  <c r="B70" i="27"/>
  <c r="C31"/>
  <c r="E31"/>
  <c r="G17"/>
  <c r="G12"/>
  <c r="D31"/>
  <c r="F31"/>
  <c r="D70"/>
  <c r="F70"/>
  <c r="E70"/>
  <c r="G37"/>
  <c r="G39" s="1"/>
  <c r="C53"/>
  <c r="G61"/>
  <c r="G63" s="1"/>
  <c r="C68"/>
  <c r="G29"/>
  <c r="G42"/>
  <c r="G44" s="1"/>
  <c r="G56"/>
  <c r="G58" s="1"/>
  <c r="D82" i="26"/>
  <c r="F82"/>
  <c r="E82"/>
  <c r="G45"/>
  <c r="C82"/>
  <c r="G57"/>
  <c r="D63"/>
  <c r="F63"/>
  <c r="G55"/>
  <c r="G53"/>
  <c r="C63"/>
  <c r="E63"/>
  <c r="G39"/>
  <c r="G40"/>
  <c r="G51"/>
  <c r="G52"/>
  <c r="G54"/>
  <c r="G56"/>
  <c r="G58"/>
  <c r="G59"/>
  <c r="G60"/>
  <c r="G61"/>
  <c r="G73"/>
  <c r="G80"/>
  <c r="G38"/>
  <c r="D42"/>
  <c r="F42"/>
  <c r="B84"/>
  <c r="D31"/>
  <c r="F31"/>
  <c r="C31"/>
  <c r="E31"/>
  <c r="G37"/>
  <c r="G66"/>
  <c r="G79"/>
  <c r="G29"/>
  <c r="G50"/>
  <c r="G72"/>
  <c r="G54" i="25"/>
  <c r="G61"/>
  <c r="G50"/>
  <c r="G69" i="26" l="1"/>
  <c r="G47"/>
  <c r="G53" i="27"/>
  <c r="G70" s="1"/>
  <c r="E72"/>
  <c r="F72"/>
  <c r="D72"/>
  <c r="C63" i="28"/>
  <c r="G66" i="29"/>
  <c r="F75"/>
  <c r="G56"/>
  <c r="G71"/>
  <c r="C75"/>
  <c r="G39" i="32"/>
  <c r="G73" s="1"/>
  <c r="G53"/>
  <c r="C73"/>
  <c r="C75" s="1"/>
  <c r="E115" i="33"/>
  <c r="G31"/>
  <c r="G115" s="1"/>
  <c r="F115"/>
  <c r="D115"/>
  <c r="G31" i="27"/>
  <c r="D84" i="26"/>
  <c r="G31" i="32"/>
  <c r="E75" i="29"/>
  <c r="E63" i="28"/>
  <c r="G48"/>
  <c r="G61" s="1"/>
  <c r="G63" s="1"/>
  <c r="D63"/>
  <c r="F63"/>
  <c r="C70" i="27"/>
  <c r="C72" s="1"/>
  <c r="G82" i="26"/>
  <c r="G75"/>
  <c r="C84"/>
  <c r="G63"/>
  <c r="E84"/>
  <c r="E86" s="1"/>
  <c r="F84"/>
  <c r="F86" s="1"/>
  <c r="C86"/>
  <c r="G31"/>
  <c r="D86"/>
  <c r="G42"/>
  <c r="G72" i="27" l="1"/>
  <c r="G73" i="29"/>
  <c r="G75" s="1"/>
  <c r="G75" i="32"/>
  <c r="G84" i="26"/>
  <c r="G86" s="1"/>
  <c r="B85" i="25" l="1"/>
  <c r="F83"/>
  <c r="E83"/>
  <c r="D83"/>
  <c r="C83"/>
  <c r="F82"/>
  <c r="E82"/>
  <c r="D82"/>
  <c r="C82"/>
  <c r="F80"/>
  <c r="E80"/>
  <c r="D80"/>
  <c r="C80"/>
  <c r="F79"/>
  <c r="F85" s="1"/>
  <c r="E79"/>
  <c r="E85" s="1"/>
  <c r="D79"/>
  <c r="D85" s="1"/>
  <c r="C79"/>
  <c r="C85" s="1"/>
  <c r="B76"/>
  <c r="F74"/>
  <c r="E74"/>
  <c r="D74"/>
  <c r="C74"/>
  <c r="F73"/>
  <c r="F76" s="1"/>
  <c r="E73"/>
  <c r="E76" s="1"/>
  <c r="D73"/>
  <c r="D76" s="1"/>
  <c r="C73"/>
  <c r="C76" s="1"/>
  <c r="B70"/>
  <c r="F68"/>
  <c r="E68"/>
  <c r="D68"/>
  <c r="C68"/>
  <c r="F67"/>
  <c r="F70" s="1"/>
  <c r="E67"/>
  <c r="E70" s="1"/>
  <c r="D67"/>
  <c r="D70" s="1"/>
  <c r="C67"/>
  <c r="C70" s="1"/>
  <c r="B64"/>
  <c r="F62"/>
  <c r="E62"/>
  <c r="D62"/>
  <c r="C62"/>
  <c r="F60"/>
  <c r="E60"/>
  <c r="D60"/>
  <c r="C60"/>
  <c r="F59"/>
  <c r="E59"/>
  <c r="D59"/>
  <c r="C59"/>
  <c r="F57"/>
  <c r="E57"/>
  <c r="D57"/>
  <c r="C57"/>
  <c r="F56"/>
  <c r="E56"/>
  <c r="D56"/>
  <c r="C56"/>
  <c r="F55"/>
  <c r="E55"/>
  <c r="D55"/>
  <c r="C55"/>
  <c r="F53"/>
  <c r="E53"/>
  <c r="D53"/>
  <c r="C53"/>
  <c r="F52"/>
  <c r="E52"/>
  <c r="D52"/>
  <c r="C52"/>
  <c r="F51"/>
  <c r="E51"/>
  <c r="D51"/>
  <c r="C51"/>
  <c r="F49"/>
  <c r="E49"/>
  <c r="D49"/>
  <c r="C49"/>
  <c r="F48"/>
  <c r="F64" s="1"/>
  <c r="E48"/>
  <c r="E64" s="1"/>
  <c r="D48"/>
  <c r="D64" s="1"/>
  <c r="C48"/>
  <c r="C64" s="1"/>
  <c r="B45"/>
  <c r="F43"/>
  <c r="F45" s="1"/>
  <c r="E43"/>
  <c r="E45" s="1"/>
  <c r="D43"/>
  <c r="D45" s="1"/>
  <c r="C43"/>
  <c r="C45" s="1"/>
  <c r="B40"/>
  <c r="F37"/>
  <c r="E37"/>
  <c r="D37"/>
  <c r="C37"/>
  <c r="F36"/>
  <c r="E36"/>
  <c r="D36"/>
  <c r="C36"/>
  <c r="F35"/>
  <c r="E35"/>
  <c r="D35"/>
  <c r="C35"/>
  <c r="F34"/>
  <c r="F40" s="1"/>
  <c r="E34"/>
  <c r="E40" s="1"/>
  <c r="D34"/>
  <c r="C34"/>
  <c r="C40" s="1"/>
  <c r="B29"/>
  <c r="F27"/>
  <c r="E27"/>
  <c r="D27"/>
  <c r="C27"/>
  <c r="F24"/>
  <c r="E24"/>
  <c r="D24"/>
  <c r="C24"/>
  <c r="F21"/>
  <c r="E21"/>
  <c r="D21"/>
  <c r="C21"/>
  <c r="F17"/>
  <c r="E17"/>
  <c r="D17"/>
  <c r="C17"/>
  <c r="F12"/>
  <c r="E12"/>
  <c r="D12"/>
  <c r="C12"/>
  <c r="D40" l="1"/>
  <c r="D87" s="1"/>
  <c r="G68"/>
  <c r="G83"/>
  <c r="G80"/>
  <c r="G82"/>
  <c r="G21"/>
  <c r="G24"/>
  <c r="G17"/>
  <c r="G12"/>
  <c r="G74"/>
  <c r="G35"/>
  <c r="G36"/>
  <c r="G37"/>
  <c r="G49"/>
  <c r="G51"/>
  <c r="G52"/>
  <c r="G53"/>
  <c r="G55"/>
  <c r="G56"/>
  <c r="G57"/>
  <c r="G59"/>
  <c r="G60"/>
  <c r="G62"/>
  <c r="C29"/>
  <c r="E29"/>
  <c r="D29"/>
  <c r="F29"/>
  <c r="F87"/>
  <c r="C87"/>
  <c r="E87"/>
  <c r="G34"/>
  <c r="G43"/>
  <c r="G45" s="1"/>
  <c r="G67"/>
  <c r="G70" s="1"/>
  <c r="G73"/>
  <c r="G79"/>
  <c r="G27"/>
  <c r="G48"/>
  <c r="B56" i="23"/>
  <c r="G55"/>
  <c r="F54"/>
  <c r="F56" s="1"/>
  <c r="E54"/>
  <c r="E56" s="1"/>
  <c r="D54"/>
  <c r="D56" s="1"/>
  <c r="C54"/>
  <c r="G54" s="1"/>
  <c r="G56" s="1"/>
  <c r="B51"/>
  <c r="F49"/>
  <c r="E49"/>
  <c r="D49"/>
  <c r="C49"/>
  <c r="F48"/>
  <c r="E48"/>
  <c r="D48"/>
  <c r="C48"/>
  <c r="F47"/>
  <c r="E47"/>
  <c r="E51" s="1"/>
  <c r="D47"/>
  <c r="D51" s="1"/>
  <c r="C47"/>
  <c r="C51" s="1"/>
  <c r="B44"/>
  <c r="F42"/>
  <c r="F44" s="1"/>
  <c r="E42"/>
  <c r="E44" s="1"/>
  <c r="D42"/>
  <c r="D44" s="1"/>
  <c r="C42"/>
  <c r="C44" s="1"/>
  <c r="B39"/>
  <c r="B58" s="1"/>
  <c r="F37"/>
  <c r="F39" s="1"/>
  <c r="E37"/>
  <c r="E39" s="1"/>
  <c r="D37"/>
  <c r="D39" s="1"/>
  <c r="C37"/>
  <c r="C39" s="1"/>
  <c r="B31"/>
  <c r="F26"/>
  <c r="E26"/>
  <c r="D26"/>
  <c r="C26"/>
  <c r="F12"/>
  <c r="E12"/>
  <c r="D12"/>
  <c r="C12"/>
  <c r="F86" i="22"/>
  <c r="E86"/>
  <c r="D86"/>
  <c r="C86"/>
  <c r="G86" s="1"/>
  <c r="B43"/>
  <c r="B31"/>
  <c r="G40" i="25" l="1"/>
  <c r="G64"/>
  <c r="G76"/>
  <c r="G85"/>
  <c r="D89"/>
  <c r="E89"/>
  <c r="C89"/>
  <c r="G29"/>
  <c r="F89"/>
  <c r="G49" i="23"/>
  <c r="G12"/>
  <c r="F31"/>
  <c r="G26"/>
  <c r="G37"/>
  <c r="G39" s="1"/>
  <c r="C56"/>
  <c r="C58" s="1"/>
  <c r="F51"/>
  <c r="F58" s="1"/>
  <c r="F60" s="1"/>
  <c r="G48"/>
  <c r="E31"/>
  <c r="C31"/>
  <c r="D31"/>
  <c r="E58"/>
  <c r="D58"/>
  <c r="G47"/>
  <c r="G42"/>
  <c r="G44" s="1"/>
  <c r="G87" i="25" l="1"/>
  <c r="G89" s="1"/>
  <c r="D60" i="23"/>
  <c r="G31"/>
  <c r="G51"/>
  <c r="G58" s="1"/>
  <c r="E60"/>
  <c r="C60"/>
  <c r="B91" i="22"/>
  <c r="F89"/>
  <c r="E89"/>
  <c r="D89"/>
  <c r="C89"/>
  <c r="F88"/>
  <c r="E88"/>
  <c r="D88"/>
  <c r="C88"/>
  <c r="F87"/>
  <c r="E87"/>
  <c r="D87"/>
  <c r="C87"/>
  <c r="F85"/>
  <c r="F91" s="1"/>
  <c r="E85"/>
  <c r="E91" s="1"/>
  <c r="D85"/>
  <c r="D91" s="1"/>
  <c r="C85"/>
  <c r="C91" s="1"/>
  <c r="B82"/>
  <c r="F80"/>
  <c r="F82" s="1"/>
  <c r="E80"/>
  <c r="E82" s="1"/>
  <c r="D80"/>
  <c r="D82" s="1"/>
  <c r="C80"/>
  <c r="C82" s="1"/>
  <c r="B77"/>
  <c r="F75"/>
  <c r="E75"/>
  <c r="D75"/>
  <c r="C75"/>
  <c r="F77"/>
  <c r="E77"/>
  <c r="D77"/>
  <c r="C77"/>
  <c r="B72"/>
  <c r="F70"/>
  <c r="E70"/>
  <c r="D70"/>
  <c r="C70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F72" s="1"/>
  <c r="E57"/>
  <c r="E72" s="1"/>
  <c r="D57"/>
  <c r="D72" s="1"/>
  <c r="C57"/>
  <c r="C72" s="1"/>
  <c r="B54"/>
  <c r="F52"/>
  <c r="F54" s="1"/>
  <c r="E52"/>
  <c r="E54" s="1"/>
  <c r="D52"/>
  <c r="D54" s="1"/>
  <c r="C52"/>
  <c r="B49"/>
  <c r="B93" s="1"/>
  <c r="F47"/>
  <c r="F49" s="1"/>
  <c r="E47"/>
  <c r="E49" s="1"/>
  <c r="D47"/>
  <c r="D49" s="1"/>
  <c r="C47"/>
  <c r="F39"/>
  <c r="E39"/>
  <c r="D39"/>
  <c r="C39"/>
  <c r="F38"/>
  <c r="F43" s="1"/>
  <c r="E38"/>
  <c r="E43" s="1"/>
  <c r="D38"/>
  <c r="D43" s="1"/>
  <c r="C38"/>
  <c r="C43" s="1"/>
  <c r="F26"/>
  <c r="E26"/>
  <c r="D26"/>
  <c r="C26"/>
  <c r="F17"/>
  <c r="E17"/>
  <c r="D17"/>
  <c r="C17"/>
  <c r="F12"/>
  <c r="E12"/>
  <c r="D12"/>
  <c r="C12"/>
  <c r="G60" i="23" l="1"/>
  <c r="G60" i="22"/>
  <c r="G61"/>
  <c r="G62"/>
  <c r="G63"/>
  <c r="G64"/>
  <c r="G65"/>
  <c r="F31"/>
  <c r="G12"/>
  <c r="C31"/>
  <c r="G52"/>
  <c r="G75"/>
  <c r="G87"/>
  <c r="G88"/>
  <c r="G89"/>
  <c r="D31"/>
  <c r="G47"/>
  <c r="G49" s="1"/>
  <c r="E31"/>
  <c r="G70"/>
  <c r="G67"/>
  <c r="G68"/>
  <c r="G69"/>
  <c r="G57"/>
  <c r="G58"/>
  <c r="G59"/>
  <c r="D93"/>
  <c r="F93"/>
  <c r="C54"/>
  <c r="G54"/>
  <c r="G38"/>
  <c r="G26"/>
  <c r="G17"/>
  <c r="E93"/>
  <c r="G66"/>
  <c r="G85"/>
  <c r="C49"/>
  <c r="G80"/>
  <c r="G82" s="1"/>
  <c r="G39"/>
  <c r="D95" l="1"/>
  <c r="E95"/>
  <c r="G91"/>
  <c r="G31"/>
  <c r="G77"/>
  <c r="G72"/>
  <c r="C93"/>
  <c r="C95" s="1"/>
  <c r="G43"/>
  <c r="F95"/>
  <c r="B59" i="20"/>
  <c r="B74" s="1"/>
  <c r="B31"/>
  <c r="B70" i="18"/>
  <c r="B57"/>
  <c r="B52"/>
  <c r="F52"/>
  <c r="B43"/>
  <c r="B38"/>
  <c r="F38"/>
  <c r="E38"/>
  <c r="D38"/>
  <c r="C38"/>
  <c r="B31"/>
  <c r="D31" s="1"/>
  <c r="B73" i="16"/>
  <c r="B67"/>
  <c r="B60"/>
  <c r="B56"/>
  <c r="C56"/>
  <c r="F56"/>
  <c r="B44"/>
  <c r="B40"/>
  <c r="F28"/>
  <c r="E28"/>
  <c r="D28"/>
  <c r="B63" i="14"/>
  <c r="B57"/>
  <c r="B52"/>
  <c r="B39"/>
  <c r="B31"/>
  <c r="B31" i="12"/>
  <c r="B69"/>
  <c r="B63"/>
  <c r="B58"/>
  <c r="B53"/>
  <c r="B44"/>
  <c r="B39"/>
  <c r="E52" i="18" l="1"/>
  <c r="B65" i="14"/>
  <c r="G64" i="16"/>
  <c r="G62"/>
  <c r="B75"/>
  <c r="D53" i="12"/>
  <c r="E53"/>
  <c r="G89" i="4"/>
  <c r="G93" i="22"/>
  <c r="G95" s="1"/>
  <c r="G47" i="18"/>
  <c r="B71" i="12"/>
  <c r="G69" i="16"/>
  <c r="G55" i="18"/>
  <c r="F53" i="12"/>
  <c r="G48"/>
  <c r="G61"/>
  <c r="G55" i="14"/>
  <c r="B72" i="18"/>
  <c r="G12" i="20"/>
  <c r="G57"/>
  <c r="G59" s="1"/>
  <c r="G17"/>
  <c r="G68" i="18"/>
  <c r="C52"/>
  <c r="D52"/>
  <c r="G50"/>
  <c r="G48"/>
  <c r="G49"/>
  <c r="G46"/>
  <c r="G36"/>
  <c r="G38" s="1"/>
  <c r="G41"/>
  <c r="G43" s="1"/>
  <c r="G17"/>
  <c r="G12"/>
  <c r="G26"/>
  <c r="G49" i="16"/>
  <c r="G63"/>
  <c r="G71"/>
  <c r="E56"/>
  <c r="D56"/>
  <c r="G46"/>
  <c r="G52"/>
  <c r="G50"/>
  <c r="G48"/>
  <c r="G38"/>
  <c r="G53"/>
  <c r="G58"/>
  <c r="G47"/>
  <c r="G51"/>
  <c r="G54"/>
  <c r="G59"/>
  <c r="G42"/>
  <c r="G36"/>
  <c r="G12"/>
  <c r="C30"/>
  <c r="G25"/>
  <c r="F30"/>
  <c r="E30"/>
  <c r="G35"/>
  <c r="D30"/>
  <c r="G28"/>
  <c r="G17"/>
  <c r="G22"/>
  <c r="G47" i="14"/>
  <c r="G49"/>
  <c r="G37"/>
  <c r="G60"/>
  <c r="G61"/>
  <c r="G48"/>
  <c r="G50"/>
  <c r="G26"/>
  <c r="G17"/>
  <c r="G12"/>
  <c r="F52"/>
  <c r="G17" i="12"/>
  <c r="G66"/>
  <c r="G47"/>
  <c r="G49"/>
  <c r="G56"/>
  <c r="G37"/>
  <c r="C53"/>
  <c r="G12"/>
  <c r="G26"/>
  <c r="B85" i="8"/>
  <c r="B78"/>
  <c r="B72"/>
  <c r="B49"/>
  <c r="B44"/>
  <c r="B31"/>
  <c r="B82" i="11"/>
  <c r="G80"/>
  <c r="F82"/>
  <c r="E82"/>
  <c r="B74"/>
  <c r="F74"/>
  <c r="D74"/>
  <c r="C74"/>
  <c r="B68"/>
  <c r="B62"/>
  <c r="F46"/>
  <c r="E46"/>
  <c r="D46"/>
  <c r="C46"/>
  <c r="B46"/>
  <c r="B41"/>
  <c r="B56" i="6"/>
  <c r="B51"/>
  <c r="D49"/>
  <c r="D48"/>
  <c r="D42"/>
  <c r="B44"/>
  <c r="B58" s="1"/>
  <c r="B39"/>
  <c r="B93" i="4"/>
  <c r="B84"/>
  <c r="B79"/>
  <c r="B73"/>
  <c r="B54"/>
  <c r="B49"/>
  <c r="F49"/>
  <c r="E49"/>
  <c r="F72" i="20"/>
  <c r="E72"/>
  <c r="D72"/>
  <c r="C72"/>
  <c r="F68"/>
  <c r="E68"/>
  <c r="D68"/>
  <c r="C68"/>
  <c r="G68"/>
  <c r="F64"/>
  <c r="E64"/>
  <c r="D64"/>
  <c r="C64"/>
  <c r="F59"/>
  <c r="E59"/>
  <c r="D59"/>
  <c r="C59"/>
  <c r="F29"/>
  <c r="E29"/>
  <c r="D29"/>
  <c r="C29"/>
  <c r="F23"/>
  <c r="E23"/>
  <c r="D23"/>
  <c r="C23"/>
  <c r="G23"/>
  <c r="F70" i="18"/>
  <c r="E70"/>
  <c r="D70"/>
  <c r="C70"/>
  <c r="F65"/>
  <c r="E65"/>
  <c r="D65"/>
  <c r="C65"/>
  <c r="F57"/>
  <c r="E57"/>
  <c r="D57"/>
  <c r="C57"/>
  <c r="F43"/>
  <c r="E43"/>
  <c r="D43"/>
  <c r="C43"/>
  <c r="F29"/>
  <c r="E29"/>
  <c r="D29"/>
  <c r="C29"/>
  <c r="F23"/>
  <c r="E23"/>
  <c r="D23"/>
  <c r="C23"/>
  <c r="G23"/>
  <c r="F73" i="16"/>
  <c r="E73"/>
  <c r="D73"/>
  <c r="C73"/>
  <c r="F67"/>
  <c r="E67"/>
  <c r="D67"/>
  <c r="C67"/>
  <c r="F60"/>
  <c r="E60"/>
  <c r="D60"/>
  <c r="C60"/>
  <c r="F44"/>
  <c r="E44"/>
  <c r="D44"/>
  <c r="C44"/>
  <c r="F40"/>
  <c r="E40"/>
  <c r="D40"/>
  <c r="C40"/>
  <c r="F63" i="14"/>
  <c r="E63"/>
  <c r="D63"/>
  <c r="C63"/>
  <c r="G62"/>
  <c r="F57"/>
  <c r="E57"/>
  <c r="D57"/>
  <c r="C57"/>
  <c r="D52"/>
  <c r="C52"/>
  <c r="F39"/>
  <c r="E39"/>
  <c r="D39"/>
  <c r="C39"/>
  <c r="F29"/>
  <c r="E29"/>
  <c r="D29"/>
  <c r="C29"/>
  <c r="F23"/>
  <c r="E23"/>
  <c r="D23"/>
  <c r="C31"/>
  <c r="F69" i="12"/>
  <c r="E69"/>
  <c r="D69"/>
  <c r="C69"/>
  <c r="F63"/>
  <c r="E63"/>
  <c r="D63"/>
  <c r="C63"/>
  <c r="F58"/>
  <c r="E58"/>
  <c r="D58"/>
  <c r="C58"/>
  <c r="G51"/>
  <c r="G50"/>
  <c r="F44"/>
  <c r="E44"/>
  <c r="D44"/>
  <c r="C44"/>
  <c r="G42"/>
  <c r="F39"/>
  <c r="E39"/>
  <c r="D39"/>
  <c r="C39"/>
  <c r="E68" i="11"/>
  <c r="C65" i="14" l="1"/>
  <c r="C67" s="1"/>
  <c r="D65"/>
  <c r="F65"/>
  <c r="B87" i="8"/>
  <c r="C82" i="11"/>
  <c r="D82"/>
  <c r="G72"/>
  <c r="C68"/>
  <c r="G65"/>
  <c r="D68"/>
  <c r="G38"/>
  <c r="B95" i="4"/>
  <c r="F71" i="12"/>
  <c r="G78" i="11"/>
  <c r="E74"/>
  <c r="F68"/>
  <c r="G12"/>
  <c r="D72" i="18"/>
  <c r="C71" i="12"/>
  <c r="E75" i="16"/>
  <c r="E72" i="18"/>
  <c r="E41" i="11"/>
  <c r="G50"/>
  <c r="G52"/>
  <c r="G54"/>
  <c r="G56"/>
  <c r="G83" i="8"/>
  <c r="G66" i="11"/>
  <c r="F75" i="16"/>
  <c r="F77" s="1"/>
  <c r="F72" i="18"/>
  <c r="G39" i="11"/>
  <c r="G37"/>
  <c r="G79"/>
  <c r="D75" i="16"/>
  <c r="D77" s="1"/>
  <c r="D71" i="12"/>
  <c r="G44" i="11"/>
  <c r="G46" s="1"/>
  <c r="E71" i="12"/>
  <c r="C75" i="16"/>
  <c r="C77" s="1"/>
  <c r="C72" i="18"/>
  <c r="C74" s="1"/>
  <c r="D67" i="8"/>
  <c r="G81"/>
  <c r="F31" i="20"/>
  <c r="E31"/>
  <c r="D31"/>
  <c r="G72"/>
  <c r="G29"/>
  <c r="G31" s="1"/>
  <c r="G64"/>
  <c r="F74"/>
  <c r="E74"/>
  <c r="D74"/>
  <c r="G52" i="18"/>
  <c r="C31"/>
  <c r="G65"/>
  <c r="G57"/>
  <c r="G29"/>
  <c r="G31" s="1"/>
  <c r="G70"/>
  <c r="G56" i="16"/>
  <c r="G73"/>
  <c r="G30"/>
  <c r="G67"/>
  <c r="G60"/>
  <c r="G44"/>
  <c r="G40"/>
  <c r="G63" i="14"/>
  <c r="G39"/>
  <c r="G29"/>
  <c r="G31" s="1"/>
  <c r="E31"/>
  <c r="G23"/>
  <c r="F31"/>
  <c r="G57"/>
  <c r="D31"/>
  <c r="C31" i="12"/>
  <c r="E31"/>
  <c r="D31"/>
  <c r="G53"/>
  <c r="F31"/>
  <c r="G23"/>
  <c r="G39"/>
  <c r="G58"/>
  <c r="G44"/>
  <c r="G69"/>
  <c r="G63"/>
  <c r="G63" i="8"/>
  <c r="G61"/>
  <c r="G55"/>
  <c r="F44"/>
  <c r="G70"/>
  <c r="F67"/>
  <c r="G64"/>
  <c r="G62"/>
  <c r="G59"/>
  <c r="G57"/>
  <c r="G54"/>
  <c r="E67"/>
  <c r="G52"/>
  <c r="G58"/>
  <c r="G65"/>
  <c r="E44"/>
  <c r="G39"/>
  <c r="G12"/>
  <c r="D44"/>
  <c r="G40"/>
  <c r="G42"/>
  <c r="G38"/>
  <c r="G37"/>
  <c r="G47"/>
  <c r="G49" s="1"/>
  <c r="G41"/>
  <c r="G26"/>
  <c r="G17"/>
  <c r="G71" i="11"/>
  <c r="G77"/>
  <c r="G17"/>
  <c r="C29"/>
  <c r="G21"/>
  <c r="G27"/>
  <c r="G24"/>
  <c r="G58"/>
  <c r="F41"/>
  <c r="G51"/>
  <c r="G53"/>
  <c r="G55"/>
  <c r="G57"/>
  <c r="F62"/>
  <c r="E62"/>
  <c r="D62"/>
  <c r="C62"/>
  <c r="G60"/>
  <c r="G49"/>
  <c r="D41"/>
  <c r="G36"/>
  <c r="G34"/>
  <c r="G35"/>
  <c r="C41"/>
  <c r="D29"/>
  <c r="F29"/>
  <c r="E29"/>
  <c r="G12" i="6"/>
  <c r="G62" i="4"/>
  <c r="G58"/>
  <c r="G59"/>
  <c r="G65"/>
  <c r="G64"/>
  <c r="G60"/>
  <c r="G67"/>
  <c r="G61"/>
  <c r="G63"/>
  <c r="G57"/>
  <c r="G12"/>
  <c r="G17"/>
  <c r="G49"/>
  <c r="C49"/>
  <c r="D49" s="1"/>
  <c r="C31" i="20"/>
  <c r="C74"/>
  <c r="G29" i="12"/>
  <c r="F85" i="8"/>
  <c r="E85"/>
  <c r="D85"/>
  <c r="C85"/>
  <c r="F78"/>
  <c r="E78"/>
  <c r="D78"/>
  <c r="C78"/>
  <c r="G76"/>
  <c r="G75"/>
  <c r="F72"/>
  <c r="E72"/>
  <c r="D72"/>
  <c r="C72"/>
  <c r="C87" s="1"/>
  <c r="F29"/>
  <c r="E29"/>
  <c r="C29"/>
  <c r="D29" s="1"/>
  <c r="F23"/>
  <c r="E23"/>
  <c r="D23"/>
  <c r="F56" i="6"/>
  <c r="F58" s="1"/>
  <c r="E56"/>
  <c r="D56"/>
  <c r="C56"/>
  <c r="G55"/>
  <c r="G54"/>
  <c r="F51"/>
  <c r="E51"/>
  <c r="D51"/>
  <c r="C51"/>
  <c r="G49"/>
  <c r="G48"/>
  <c r="G47"/>
  <c r="F44"/>
  <c r="E44"/>
  <c r="D44"/>
  <c r="C44"/>
  <c r="G42"/>
  <c r="F39"/>
  <c r="E39"/>
  <c r="D39"/>
  <c r="C39"/>
  <c r="G37"/>
  <c r="F29"/>
  <c r="E29"/>
  <c r="D29"/>
  <c r="C29"/>
  <c r="F23"/>
  <c r="E23"/>
  <c r="D23"/>
  <c r="C23"/>
  <c r="F93" i="4"/>
  <c r="E93"/>
  <c r="C93"/>
  <c r="G91"/>
  <c r="G90"/>
  <c r="G87"/>
  <c r="C84"/>
  <c r="G82"/>
  <c r="F79"/>
  <c r="E79"/>
  <c r="C79"/>
  <c r="G77"/>
  <c r="G76"/>
  <c r="G71"/>
  <c r="G70"/>
  <c r="G69"/>
  <c r="G68"/>
  <c r="G66"/>
  <c r="F54"/>
  <c r="E54"/>
  <c r="C54"/>
  <c r="D54" s="1"/>
  <c r="G52"/>
  <c r="F43"/>
  <c r="E43"/>
  <c r="C43"/>
  <c r="D43" s="1"/>
  <c r="G26"/>
  <c r="G31" s="1"/>
  <c r="G71" i="12" l="1"/>
  <c r="E95" i="4"/>
  <c r="E97" s="1"/>
  <c r="C95"/>
  <c r="C97" s="1"/>
  <c r="G93"/>
  <c r="F95"/>
  <c r="F97" s="1"/>
  <c r="G73"/>
  <c r="D79"/>
  <c r="D95" s="1"/>
  <c r="D97" s="1"/>
  <c r="G74" i="20"/>
  <c r="G76" s="1"/>
  <c r="D74" i="18"/>
  <c r="E74"/>
  <c r="G72"/>
  <c r="G74" s="1"/>
  <c r="E87" i="8"/>
  <c r="F87"/>
  <c r="G67"/>
  <c r="D87"/>
  <c r="G68" i="11"/>
  <c r="G82"/>
  <c r="G74"/>
  <c r="C84"/>
  <c r="C86" s="1"/>
  <c r="E84"/>
  <c r="E86" s="1"/>
  <c r="F84"/>
  <c r="F86" s="1"/>
  <c r="C58" i="6"/>
  <c r="D84" i="11"/>
  <c r="D86" s="1"/>
  <c r="D76" i="20"/>
  <c r="D58" i="6"/>
  <c r="G75" i="16"/>
  <c r="G77" s="1"/>
  <c r="E58" i="6"/>
  <c r="F76" i="20"/>
  <c r="E76"/>
  <c r="C76"/>
  <c r="F74" i="18"/>
  <c r="E77" i="16"/>
  <c r="E52" i="14"/>
  <c r="E65" s="1"/>
  <c r="D67"/>
  <c r="F67"/>
  <c r="F73" i="12"/>
  <c r="G31"/>
  <c r="D73"/>
  <c r="E73"/>
  <c r="C73"/>
  <c r="G23" i="8"/>
  <c r="G29"/>
  <c r="G72"/>
  <c r="C31"/>
  <c r="G85"/>
  <c r="G44"/>
  <c r="E31"/>
  <c r="D31"/>
  <c r="G78"/>
  <c r="F31"/>
  <c r="G62" i="11"/>
  <c r="G41"/>
  <c r="G29"/>
  <c r="G29" i="6"/>
  <c r="G51"/>
  <c r="G39"/>
  <c r="G23"/>
  <c r="G26"/>
  <c r="F31"/>
  <c r="E31"/>
  <c r="D31"/>
  <c r="C31"/>
  <c r="G56"/>
  <c r="G44"/>
  <c r="G79" i="4"/>
  <c r="G84"/>
  <c r="G54"/>
  <c r="G43"/>
  <c r="G73" i="12" l="1"/>
  <c r="G84" i="11"/>
  <c r="G86" s="1"/>
  <c r="G58" i="6"/>
  <c r="G87" i="8"/>
  <c r="G52" i="14"/>
  <c r="G65" s="1"/>
  <c r="E67"/>
  <c r="G31" i="8"/>
  <c r="D89"/>
  <c r="F89"/>
  <c r="E89"/>
  <c r="G31" i="6"/>
  <c r="D60"/>
  <c r="E60"/>
  <c r="C60"/>
  <c r="F60"/>
  <c r="G95" i="4"/>
  <c r="G97" s="1"/>
  <c r="C89" i="8"/>
  <c r="G60" i="6" l="1"/>
  <c r="G67" i="14"/>
  <c r="G89" i="8"/>
  <c r="B73" i="32"/>
</calcChain>
</file>

<file path=xl/sharedStrings.xml><?xml version="1.0" encoding="utf-8"?>
<sst xmlns="http://schemas.openxmlformats.org/spreadsheetml/2006/main" count="920" uniqueCount="101">
  <si>
    <t>CSG 11: Regular Pay - Cont Full Time</t>
  </si>
  <si>
    <t>CSG 12: Regular Pay - Other</t>
  </si>
  <si>
    <t>CSG 13:Additional Gross Pay</t>
  </si>
  <si>
    <t>CSG 15: Overtime Pay</t>
  </si>
  <si>
    <t>CSG 14: Fringe</t>
  </si>
  <si>
    <t>Non-Personal Services (NPS)</t>
  </si>
  <si>
    <t>Personal Services (PS)</t>
  </si>
  <si>
    <t>CSG 20: Supplies and Materials</t>
  </si>
  <si>
    <t>CSG 32: Rentals</t>
  </si>
  <si>
    <t>CSG 31: Telephone, Telegraph, Telegram, Etc</t>
  </si>
  <si>
    <t>CSG 40: Other Services and Charges</t>
  </si>
  <si>
    <t>CSG 41: Contractual Services</t>
  </si>
  <si>
    <t>CSG 50: Subsidies and Transfers</t>
  </si>
  <si>
    <t>CSG 70: Equipment &amp; Equipment Rental</t>
  </si>
  <si>
    <t xml:space="preserve"> </t>
  </si>
  <si>
    <t>Q1</t>
  </si>
  <si>
    <t>Q2</t>
  </si>
  <si>
    <t>Q3</t>
  </si>
  <si>
    <t>Q4</t>
  </si>
  <si>
    <t>Total</t>
  </si>
  <si>
    <t>Subtotal</t>
  </si>
  <si>
    <t>Total Personal Services (PS)</t>
  </si>
  <si>
    <t>Total Non-Personal Services (NPS)</t>
  </si>
  <si>
    <t>Total FY 2014 Budget Request</t>
  </si>
  <si>
    <t>0201 (OFFICE SUPPLIES)</t>
  </si>
  <si>
    <t>0219 (IT SUPPLIES)</t>
  </si>
  <si>
    <t>0301 (FUEL AUTOMOTIVE)</t>
  </si>
  <si>
    <t>0030 (ENERGY, COMM. AND BLDG RENTALS)</t>
  </si>
  <si>
    <t>0308 (TELEPHONE, TELETYPE, TELEGRAM, ETC)</t>
  </si>
  <si>
    <t>0401 (TRAVEL - LOCAL)</t>
  </si>
  <si>
    <t>0402 (TRAVEL - OUT OF CITY)</t>
  </si>
  <si>
    <t>0404 (MAINTENANCE AND REPAIRS - AUTO)</t>
  </si>
  <si>
    <t>0405 (MAINTENANCE AND REPAIRS - MACH)</t>
  </si>
  <si>
    <t>0407 (MAINTENANCE AND REPAIRS - OTHER)</t>
  </si>
  <si>
    <t>0408 (PROF SERVICE FEES AND CONTR)</t>
  </si>
  <si>
    <t>0410 (OFFICE SUPPORT)</t>
  </si>
  <si>
    <t>0411 (PRINTING, DUPLICATING, ETC)</t>
  </si>
  <si>
    <t>0414 (ADVERTISING)</t>
  </si>
  <si>
    <t>0416 (POSTAGE)</t>
  </si>
  <si>
    <t>0418 (IT TRAINING AND EDUCATION)</t>
  </si>
  <si>
    <t>0419 (TUITION FOR EMPLOYEE TRAINING)</t>
  </si>
  <si>
    <t>0424 (CONFERENCE FEES LOC OUT OF CITY)</t>
  </si>
  <si>
    <t>0425 (PAYMENT OF MEMBERSHIP DUES)</t>
  </si>
  <si>
    <t>0429 (PROFESSIONAL SERVICES)</t>
  </si>
  <si>
    <t>0441 (IT - HARDWARE MAINTENANCE )</t>
  </si>
  <si>
    <t>0442 (IT SOFTWARE MAINTENANCE)</t>
  </si>
  <si>
    <t>0409 (CONTRACTUAL SERVICES - OTHER)</t>
  </si>
  <si>
    <t>0417 (IT CONSULTANT CONTRACTS)</t>
  </si>
  <si>
    <t>0504 (FINANCIAL AID)</t>
  </si>
  <si>
    <t>0506 (GRANTS AND GRATUITIES)</t>
  </si>
  <si>
    <t>0507 (SUBSIDIES)</t>
  </si>
  <si>
    <t>0523 (AGENCY INDIRECT COST )</t>
  </si>
  <si>
    <t>0702 (PURCHASES - EQUIPMENT AND MACHINERY)</t>
  </si>
  <si>
    <t>0703 (PURCHASES - AUTOMOTIVE EQUIPMENT)</t>
  </si>
  <si>
    <t>0704 (PURCHASES - OTHER EQUIPMENT)</t>
  </si>
  <si>
    <t>0710 (IT HARDWARE ACQUISITIONS)</t>
  </si>
  <si>
    <t>0711 (IT SOFTWARE ACQUISITIONS)</t>
  </si>
  <si>
    <t>Program 1000 Budget Total for FY14</t>
  </si>
  <si>
    <t>Program 100F Budget Total for FY14</t>
  </si>
  <si>
    <t>Attachment I - Spending Plan</t>
  </si>
  <si>
    <t>0203 (MEDICAL, SURGICAL AND LAB)</t>
  </si>
  <si>
    <t>0204 (EDUCATIONAL)</t>
  </si>
  <si>
    <t>0207 (CLOTHING AND UNIFORMS)</t>
  </si>
  <si>
    <t>0210 (GENERAL)</t>
  </si>
  <si>
    <t>0214 (PHOTO SUPPLIES)</t>
  </si>
  <si>
    <t>Program 3000 Budget Total for FY14</t>
  </si>
  <si>
    <t>Environmental Services (3000)</t>
  </si>
  <si>
    <t>Natural Resources (2000)</t>
  </si>
  <si>
    <t>Program 2000 Budget Total for FY14</t>
  </si>
  <si>
    <t>Program 4000 Budget Total for FY14</t>
  </si>
  <si>
    <t>Policy &amp; Sustainability (4000)</t>
  </si>
  <si>
    <t>Community Relations (5000)</t>
  </si>
  <si>
    <t>Program 5000 Budget Total for FY14</t>
  </si>
  <si>
    <t xml:space="preserve"> Energy Program (6000)</t>
  </si>
  <si>
    <t>Program 6000 Budget Total for FY14</t>
  </si>
  <si>
    <t>Enforcement &amp; Environmental Justice (7000)</t>
  </si>
  <si>
    <t>Program 7000 Budget Total for FY14</t>
  </si>
  <si>
    <t>Green Economy (8000)</t>
  </si>
  <si>
    <t>Program 8000 Budget Total for FY14</t>
  </si>
  <si>
    <t>0706 (RENTALS - MACHINERY AND EQUIPMENT)</t>
  </si>
  <si>
    <t>AFO (100F)</t>
  </si>
  <si>
    <t>AMP (1000)</t>
  </si>
  <si>
    <t>Attachment I- Spending Plan</t>
  </si>
  <si>
    <t>Total FY 2015 Budget Request</t>
  </si>
  <si>
    <t>Program 1000 Budget Total for FY15</t>
  </si>
  <si>
    <t>Program 100F Budget Total for FY15</t>
  </si>
  <si>
    <t>0422 (CANCELLATION OF STUDENT LOANS)</t>
  </si>
  <si>
    <t>0705 (RENTALS - AUTOMOTIVE EQUIPMENT)</t>
  </si>
  <si>
    <t>0701 (PURCHASES - FURNITURE AND FIXTURES)</t>
  </si>
  <si>
    <t>0513 (AMOUNTS TO BE DISTRIBUTED)</t>
  </si>
  <si>
    <t>0494 (OCTO IT ASSESSMENT)</t>
  </si>
  <si>
    <t>0441 (IT HARDWARE MAINTENANCE)</t>
  </si>
  <si>
    <t>0403 (TRANS CHARGES - MATERIALS)</t>
  </si>
  <si>
    <t xml:space="preserve">Total FY 2014 Budget </t>
  </si>
  <si>
    <t>Program 2000 Budget Total for FY15</t>
  </si>
  <si>
    <t>Program 3000 Budget Total for FY15</t>
  </si>
  <si>
    <t>Program 4000 Budget Total for FY15</t>
  </si>
  <si>
    <t>Program 5000 Budget Total for FY15</t>
  </si>
  <si>
    <t>Program 6000 Budget Total for FY15</t>
  </si>
  <si>
    <t>Program 7000 Budget Total for FY15</t>
  </si>
  <si>
    <t>Program 8000 Budget Total for FY15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</si>
</sst>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NumberFormat="0" applyFont="0" applyFill="0" applyBorder="0" applyAlignment="0" applyProtection="0"/>
    <xf numFmtId="42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2" xfId="2" applyNumberFormat="1" applyFont="1" applyBorder="1" applyAlignment="1">
      <alignment horizontal="center"/>
    </xf>
    <xf numFmtId="4" fontId="2" fillId="0" borderId="3" xfId="2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6" fontId="2" fillId="0" borderId="0" xfId="2" applyNumberFormat="1" applyFont="1" applyAlignment="1">
      <alignment horizontal="right"/>
    </xf>
    <xf numFmtId="6" fontId="2" fillId="0" borderId="0" xfId="1" applyNumberFormat="1" applyFont="1" applyFill="1" applyAlignment="1">
      <alignment horizontal="right"/>
    </xf>
    <xf numFmtId="6" fontId="2" fillId="0" borderId="0" xfId="2" applyNumberFormat="1" applyFont="1" applyFill="1" applyBorder="1" applyAlignment="1">
      <alignment horizontal="right"/>
    </xf>
    <xf numFmtId="6" fontId="2" fillId="0" borderId="0" xfId="0" applyNumberFormat="1" applyFont="1" applyAlignment="1">
      <alignment horizontal="right"/>
    </xf>
    <xf numFmtId="6" fontId="2" fillId="0" borderId="0" xfId="0" applyNumberFormat="1" applyFont="1"/>
    <xf numFmtId="6" fontId="2" fillId="0" borderId="0" xfId="2" applyNumberFormat="1" applyFont="1" applyBorder="1" applyAlignment="1">
      <alignment horizontal="right"/>
    </xf>
    <xf numFmtId="6" fontId="2" fillId="0" borderId="0" xfId="3" applyNumberFormat="1" applyFont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43" fontId="2" fillId="0" borderId="0" xfId="0" applyNumberFormat="1" applyFont="1"/>
    <xf numFmtId="0" fontId="2" fillId="0" borderId="0" xfId="0" applyFont="1" applyFill="1" applyBorder="1"/>
    <xf numFmtId="40" fontId="2" fillId="0" borderId="0" xfId="0" applyNumberFormat="1" applyFont="1" applyAlignment="1">
      <alignment horizontal="right"/>
    </xf>
    <xf numFmtId="40" fontId="2" fillId="0" borderId="0" xfId="0" applyNumberFormat="1" applyFont="1"/>
    <xf numFmtId="4" fontId="2" fillId="0" borderId="0" xfId="2" applyNumberFormat="1" applyFont="1" applyAlignment="1">
      <alignment horizontal="right"/>
    </xf>
    <xf numFmtId="4" fontId="2" fillId="0" borderId="0" xfId="1" applyNumberFormat="1" applyFont="1" applyFill="1" applyAlignment="1">
      <alignment horizontal="right"/>
    </xf>
    <xf numFmtId="164" fontId="2" fillId="0" borderId="0" xfId="2" applyNumberFormat="1" applyFont="1" applyAlignment="1">
      <alignment horizontal="right"/>
    </xf>
    <xf numFmtId="43" fontId="2" fillId="0" borderId="0" xfId="1" applyFont="1"/>
    <xf numFmtId="43" fontId="3" fillId="0" borderId="0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Fill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Fill="1" applyBorder="1" applyAlignment="1">
      <alignment horizontal="left"/>
    </xf>
    <xf numFmtId="43" fontId="2" fillId="0" borderId="0" xfId="1" applyFont="1" applyFill="1"/>
    <xf numFmtId="0" fontId="1" fillId="3" borderId="1" xfId="0" applyFont="1" applyFill="1" applyBorder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4" fontId="3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" fontId="1" fillId="0" borderId="0" xfId="2" applyNumberFormat="1" applyFont="1" applyAlignment="1">
      <alignment horizontal="right"/>
    </xf>
    <xf numFmtId="0" fontId="1" fillId="0" borderId="0" xfId="0" applyFont="1" applyAlignment="1">
      <alignment horizontal="center"/>
    </xf>
    <xf numFmtId="6" fontId="1" fillId="0" borderId="0" xfId="2" applyNumberFormat="1" applyFont="1" applyAlignment="1">
      <alignment horizontal="right"/>
    </xf>
    <xf numFmtId="6" fontId="1" fillId="0" borderId="0" xfId="1" applyNumberFormat="1" applyFont="1" applyFill="1" applyAlignment="1">
      <alignment horizontal="right"/>
    </xf>
    <xf numFmtId="6" fontId="1" fillId="0" borderId="0" xfId="0" applyNumberFormat="1" applyFont="1"/>
    <xf numFmtId="0" fontId="1" fillId="3" borderId="6" xfId="0" applyFont="1" applyFill="1" applyBorder="1" applyAlignment="1">
      <alignment horizontal="left"/>
    </xf>
    <xf numFmtId="4" fontId="1" fillId="0" borderId="0" xfId="1" applyNumberFormat="1" applyFont="1" applyFill="1" applyAlignment="1">
      <alignment horizontal="right"/>
    </xf>
    <xf numFmtId="164" fontId="1" fillId="0" borderId="0" xfId="2" applyNumberFormat="1" applyFont="1" applyAlignment="1">
      <alignment horizontal="right"/>
    </xf>
    <xf numFmtId="6" fontId="1" fillId="0" borderId="0" xfId="0" applyNumberFormat="1" applyFont="1" applyAlignment="1">
      <alignment horizontal="right"/>
    </xf>
    <xf numFmtId="6" fontId="1" fillId="0" borderId="0" xfId="2" applyNumberFormat="1" applyFont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1" fillId="0" borderId="0" xfId="0" applyFont="1" applyFill="1" applyBorder="1"/>
    <xf numFmtId="6" fontId="1" fillId="0" borderId="0" xfId="3" applyNumberFormat="1" applyFont="1" applyAlignment="1">
      <alignment horizontal="right"/>
    </xf>
    <xf numFmtId="40" fontId="1" fillId="0" borderId="0" xfId="0" applyNumberFormat="1" applyFont="1"/>
    <xf numFmtId="6" fontId="1" fillId="0" borderId="0" xfId="1" applyNumberFormat="1" applyFont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3" borderId="6" xfId="0" applyFont="1" applyFill="1" applyBorder="1"/>
    <xf numFmtId="0" fontId="1" fillId="0" borderId="0" xfId="0" applyFont="1" applyFill="1"/>
    <xf numFmtId="6" fontId="1" fillId="0" borderId="0" xfId="2" applyNumberFormat="1" applyFont="1" applyFill="1" applyAlignment="1">
      <alignment horizontal="right"/>
    </xf>
    <xf numFmtId="6" fontId="1" fillId="0" borderId="0" xfId="0" applyNumberFormat="1" applyFont="1" applyFill="1"/>
    <xf numFmtId="6" fontId="1" fillId="0" borderId="0" xfId="2" applyNumberFormat="1" applyFont="1" applyFill="1" applyBorder="1" applyAlignment="1">
      <alignment horizontal="right"/>
    </xf>
    <xf numFmtId="6" fontId="1" fillId="0" borderId="0" xfId="0" applyNumberFormat="1" applyFont="1" applyFill="1" applyAlignment="1">
      <alignment horizontal="right"/>
    </xf>
    <xf numFmtId="40" fontId="2" fillId="0" borderId="0" xfId="0" applyNumberFormat="1" applyFont="1" applyFill="1" applyBorder="1" applyAlignment="1"/>
    <xf numFmtId="0" fontId="2" fillId="4" borderId="8" xfId="0" applyFont="1" applyFill="1" applyBorder="1"/>
    <xf numFmtId="0" fontId="2" fillId="4" borderId="9" xfId="0" applyFont="1" applyFill="1" applyBorder="1"/>
    <xf numFmtId="6" fontId="2" fillId="4" borderId="9" xfId="2" applyNumberFormat="1" applyFont="1" applyFill="1" applyBorder="1" applyAlignment="1">
      <alignment horizontal="right"/>
    </xf>
    <xf numFmtId="6" fontId="2" fillId="4" borderId="10" xfId="2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2" fillId="0" borderId="0" xfId="0" applyFont="1" applyFill="1" applyBorder="1" applyAlignment="1"/>
    <xf numFmtId="43" fontId="1" fillId="0" borderId="0" xfId="1" applyFont="1" applyFill="1" applyBorder="1" applyAlignment="1">
      <alignment horizontal="left"/>
    </xf>
    <xf numFmtId="43" fontId="1" fillId="0" borderId="0" xfId="1" applyFont="1" applyFill="1"/>
    <xf numFmtId="43" fontId="1" fillId="0" borderId="0" xfId="1" applyFont="1" applyFill="1" applyBorder="1"/>
    <xf numFmtId="43" fontId="1" fillId="0" borderId="0" xfId="1" applyFont="1"/>
    <xf numFmtId="43" fontId="2" fillId="4" borderId="9" xfId="1" applyFont="1" applyFill="1" applyBorder="1"/>
    <xf numFmtId="0" fontId="1" fillId="0" borderId="0" xfId="0" applyFont="1" applyFill="1" applyAlignment="1">
      <alignment horizontal="right"/>
    </xf>
    <xf numFmtId="40" fontId="1" fillId="0" borderId="0" xfId="0" applyNumberFormat="1" applyFont="1" applyAlignment="1">
      <alignment horizontal="right"/>
    </xf>
    <xf numFmtId="6" fontId="1" fillId="0" borderId="0" xfId="2" applyNumberFormat="1" applyFont="1"/>
    <xf numFmtId="6" fontId="2" fillId="0" borderId="0" xfId="2" applyNumberFormat="1" applyFont="1"/>
    <xf numFmtId="8" fontId="1" fillId="0" borderId="0" xfId="2" applyNumberFormat="1" applyFont="1"/>
    <xf numFmtId="8" fontId="2" fillId="0" borderId="0" xfId="0" applyNumberFormat="1" applyFont="1"/>
    <xf numFmtId="0" fontId="0" fillId="0" borderId="12" xfId="0" applyBorder="1"/>
    <xf numFmtId="8" fontId="1" fillId="0" borderId="0" xfId="0" applyNumberFormat="1" applyFont="1"/>
    <xf numFmtId="5" fontId="1" fillId="0" borderId="0" xfId="0" applyNumberFormat="1" applyFont="1"/>
    <xf numFmtId="43" fontId="0" fillId="0" borderId="0" xfId="0" applyNumberFormat="1"/>
    <xf numFmtId="43" fontId="2" fillId="0" borderId="0" xfId="2" applyNumberFormat="1" applyFont="1"/>
    <xf numFmtId="43" fontId="2" fillId="0" borderId="0" xfId="2" applyNumberFormat="1" applyFont="1" applyFill="1" applyBorder="1" applyAlignment="1">
      <alignment horizontal="right"/>
    </xf>
    <xf numFmtId="43" fontId="1" fillId="0" borderId="0" xfId="0" applyNumberFormat="1" applyFont="1"/>
  </cellXfs>
  <cellStyles count="4">
    <cellStyle name="Comma" xfId="1" builtinId="3"/>
    <cellStyle name="Currency" xfId="2" builtinId="4"/>
    <cellStyle name="Currency [0]" xfId="3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9"/>
  <sheetViews>
    <sheetView tabSelected="1" zoomScale="90" zoomScaleNormal="9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G95" sqref="G95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4" width="18" style="42" bestFit="1" customWidth="1"/>
    <col min="5" max="5" width="18" style="43" bestFit="1" customWidth="1"/>
    <col min="6" max="6" width="18" style="44" bestFit="1" customWidth="1"/>
    <col min="7" max="7" width="19.28515625" style="44" bestFit="1" customWidth="1"/>
    <col min="8" max="8" width="10.7109375" style="44" bestFit="1" customWidth="1"/>
    <col min="9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81</v>
      </c>
      <c r="C3" s="45"/>
      <c r="D3" s="45"/>
      <c r="E3" s="46"/>
    </row>
    <row r="4" spans="1:7" s="3" customFormat="1" ht="26.25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23"/>
      <c r="C8" s="50"/>
      <c r="D8" s="50"/>
      <c r="E8" s="43"/>
    </row>
    <row r="9" spans="1:7">
      <c r="B9" s="24"/>
      <c r="C9" s="52"/>
      <c r="D9" s="53"/>
      <c r="E9" s="52"/>
      <c r="F9" s="54"/>
      <c r="G9" s="54"/>
    </row>
    <row r="10" spans="1:7">
      <c r="B10" s="24"/>
      <c r="C10" s="52"/>
      <c r="D10" s="53"/>
      <c r="E10" s="52"/>
      <c r="F10" s="54"/>
      <c r="G10" s="54"/>
    </row>
    <row r="11" spans="1:7">
      <c r="A11" s="13"/>
      <c r="B11" s="14"/>
      <c r="C11" s="15"/>
      <c r="D11" s="16"/>
      <c r="E11" s="52"/>
      <c r="F11" s="54"/>
      <c r="G11" s="54"/>
    </row>
    <row r="12" spans="1:7">
      <c r="A12" s="13" t="s">
        <v>20</v>
      </c>
      <c r="B12" s="19">
        <v>1344074.4</v>
      </c>
      <c r="C12" s="88">
        <f>$B$12/4</f>
        <v>336018.6</v>
      </c>
      <c r="D12" s="88">
        <f>$B$12/4</f>
        <v>336018.6</v>
      </c>
      <c r="E12" s="88">
        <f>$B$12/4</f>
        <v>336018.6</v>
      </c>
      <c r="F12" s="88">
        <f>$B$12/4</f>
        <v>336018.6</v>
      </c>
      <c r="G12" s="88">
        <f>SUM(C12:F12)</f>
        <v>1344074.4</v>
      </c>
    </row>
    <row r="13" spans="1:7">
      <c r="A13" s="55" t="s">
        <v>1</v>
      </c>
      <c r="B13" s="23"/>
      <c r="C13" s="50"/>
      <c r="D13" s="56"/>
      <c r="E13" s="57"/>
    </row>
    <row r="14" spans="1:7">
      <c r="B14" s="24"/>
      <c r="C14" s="52"/>
      <c r="D14" s="53"/>
      <c r="E14" s="52"/>
      <c r="F14" s="54"/>
      <c r="G14" s="54"/>
    </row>
    <row r="15" spans="1:7">
      <c r="A15" s="13"/>
      <c r="B15" s="14"/>
      <c r="C15" s="15"/>
      <c r="D15" s="53"/>
      <c r="E15" s="52"/>
      <c r="F15" s="54"/>
      <c r="G15" s="54"/>
    </row>
    <row r="16" spans="1:7">
      <c r="B16" s="24"/>
      <c r="C16" s="52"/>
      <c r="D16" s="53"/>
      <c r="E16" s="52"/>
      <c r="F16" s="54"/>
      <c r="G16" s="54"/>
    </row>
    <row r="17" spans="1:8">
      <c r="A17" s="13" t="s">
        <v>20</v>
      </c>
      <c r="B17" s="19">
        <v>1413904.7400000002</v>
      </c>
      <c r="C17" s="88">
        <f>$B$17/4</f>
        <v>353476.18500000006</v>
      </c>
      <c r="D17" s="88">
        <f>$B$17/4</f>
        <v>353476.18500000006</v>
      </c>
      <c r="E17" s="88">
        <f>$B$17/4</f>
        <v>353476.18500000006</v>
      </c>
      <c r="F17" s="88">
        <f>$B$17/4</f>
        <v>353476.18500000006</v>
      </c>
      <c r="G17" s="88">
        <f>SUM(C17:F17)</f>
        <v>1413904.7400000002</v>
      </c>
    </row>
    <row r="18" spans="1:8">
      <c r="A18" s="55" t="s">
        <v>2</v>
      </c>
      <c r="B18" s="23"/>
      <c r="C18" s="52"/>
      <c r="D18" s="53"/>
      <c r="E18" s="52"/>
      <c r="F18" s="54"/>
      <c r="G18" s="54"/>
    </row>
    <row r="19" spans="1:8">
      <c r="B19" s="24"/>
      <c r="C19" s="52"/>
      <c r="D19" s="53"/>
      <c r="E19" s="52"/>
      <c r="F19" s="54"/>
      <c r="G19" s="54"/>
    </row>
    <row r="20" spans="1:8">
      <c r="A20" s="13"/>
      <c r="B20" s="14"/>
      <c r="C20" s="15"/>
      <c r="D20" s="53"/>
      <c r="E20" s="52"/>
      <c r="F20" s="54"/>
      <c r="G20" s="54"/>
    </row>
    <row r="21" spans="1:8">
      <c r="B21" s="24"/>
      <c r="C21" s="52"/>
      <c r="D21" s="53"/>
      <c r="E21" s="52"/>
      <c r="F21" s="54"/>
      <c r="G21" s="54"/>
    </row>
    <row r="22" spans="1:8">
      <c r="A22" s="13"/>
      <c r="B22" s="14"/>
      <c r="C22" s="17"/>
      <c r="D22" s="53"/>
      <c r="E22" s="58"/>
      <c r="F22" s="54"/>
      <c r="G22" s="54"/>
    </row>
    <row r="23" spans="1:8" ht="13.5" thickBot="1">
      <c r="A23" s="13" t="s">
        <v>20</v>
      </c>
      <c r="B23" s="14"/>
      <c r="C23" s="54"/>
      <c r="D23" s="54"/>
      <c r="E23" s="54"/>
      <c r="F23" s="54"/>
      <c r="G23" s="54"/>
    </row>
    <row r="24" spans="1:8" s="1" customFormat="1" ht="13.5" thickBot="1">
      <c r="A24" s="41" t="s">
        <v>4</v>
      </c>
      <c r="B24" s="26"/>
      <c r="C24" s="58"/>
      <c r="D24" s="52"/>
      <c r="E24" s="18"/>
      <c r="F24" s="19"/>
      <c r="G24" s="19"/>
    </row>
    <row r="25" spans="1:8" s="1" customFormat="1">
      <c r="A25" s="44"/>
      <c r="B25" s="24"/>
      <c r="C25" s="19"/>
      <c r="D25" s="15"/>
      <c r="E25" s="18"/>
      <c r="F25" s="19"/>
      <c r="G25" s="54"/>
    </row>
    <row r="26" spans="1:8" s="1" customFormat="1">
      <c r="A26" s="13" t="s">
        <v>20</v>
      </c>
      <c r="B26" s="19">
        <v>689175.36</v>
      </c>
      <c r="C26" s="88">
        <f>$B$26/4</f>
        <v>172293.84</v>
      </c>
      <c r="D26" s="88">
        <f>$B$26/4</f>
        <v>172293.84</v>
      </c>
      <c r="E26" s="88">
        <f>$B$26/4</f>
        <v>172293.84</v>
      </c>
      <c r="F26" s="88">
        <f>$B$26/4</f>
        <v>172293.84</v>
      </c>
      <c r="G26" s="88">
        <f>SUM(C26:F26)</f>
        <v>689175.36</v>
      </c>
    </row>
    <row r="27" spans="1:8" s="1" customFormat="1">
      <c r="A27" s="55" t="s">
        <v>3</v>
      </c>
      <c r="B27" s="23"/>
      <c r="C27" s="59"/>
      <c r="D27" s="52"/>
      <c r="E27" s="18"/>
      <c r="F27" s="19"/>
      <c r="G27" s="19"/>
    </row>
    <row r="28" spans="1:8">
      <c r="B28" s="24"/>
      <c r="C28" s="54"/>
      <c r="D28" s="54"/>
      <c r="E28" s="58"/>
      <c r="F28" s="54"/>
      <c r="G28" s="54"/>
    </row>
    <row r="29" spans="1:8">
      <c r="A29" s="13" t="s">
        <v>20</v>
      </c>
      <c r="B29" s="14"/>
      <c r="C29" s="54"/>
      <c r="D29" s="54"/>
      <c r="E29" s="54"/>
      <c r="F29" s="54"/>
      <c r="G29" s="54"/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9">
        <f>SUM(B12,B17,B26)</f>
        <v>3447154.5</v>
      </c>
      <c r="C31" s="88">
        <f>SUM(C12,C17,C26)</f>
        <v>861788.625</v>
      </c>
      <c r="D31" s="88">
        <f>SUM(D12,D17,D26)</f>
        <v>861788.625</v>
      </c>
      <c r="E31" s="88">
        <f>SUM(E12,E17,E26)</f>
        <v>861788.625</v>
      </c>
      <c r="F31" s="88">
        <f>SUM(F12,F17,F26)</f>
        <v>861788.625</v>
      </c>
      <c r="G31" s="88">
        <f>G29+G26+G23+G17+G12</f>
        <v>3447154.5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8"/>
      <c r="E36" s="62"/>
      <c r="F36" s="54"/>
      <c r="G36" s="54"/>
    </row>
    <row r="37" spans="1:8">
      <c r="C37" s="52"/>
      <c r="D37" s="52"/>
      <c r="E37" s="58"/>
      <c r="F37" s="54"/>
      <c r="G37" s="54"/>
    </row>
    <row r="38" spans="1:8">
      <c r="A38" s="77" t="s">
        <v>24</v>
      </c>
      <c r="B38" s="54">
        <v>21283</v>
      </c>
      <c r="C38" s="87">
        <f>$B38/4</f>
        <v>5320.75</v>
      </c>
      <c r="D38" s="87">
        <f t="shared" ref="D38:F39" si="0">$B38/4</f>
        <v>5320.75</v>
      </c>
      <c r="E38" s="87">
        <f t="shared" si="0"/>
        <v>5320.75</v>
      </c>
      <c r="F38" s="87">
        <f t="shared" si="0"/>
        <v>5320.75</v>
      </c>
      <c r="G38" s="87">
        <f t="shared" ref="G38:G39" si="1">SUM(C38:F38)</f>
        <v>21283</v>
      </c>
    </row>
    <row r="39" spans="1:8">
      <c r="A39" s="78" t="s">
        <v>25</v>
      </c>
      <c r="B39" s="54">
        <v>4940</v>
      </c>
      <c r="C39" s="87">
        <f>$B39/4</f>
        <v>1235</v>
      </c>
      <c r="D39" s="87">
        <f t="shared" si="0"/>
        <v>1235</v>
      </c>
      <c r="E39" s="87">
        <f t="shared" si="0"/>
        <v>1235</v>
      </c>
      <c r="F39" s="87">
        <f t="shared" si="0"/>
        <v>1235</v>
      </c>
      <c r="G39" s="87">
        <f t="shared" si="1"/>
        <v>4940</v>
      </c>
    </row>
    <row r="40" spans="1:8">
      <c r="C40" s="52"/>
      <c r="D40" s="52"/>
      <c r="E40" s="58"/>
      <c r="F40" s="54"/>
      <c r="G40" s="54"/>
    </row>
    <row r="41" spans="1:8">
      <c r="A41" s="13"/>
      <c r="B41" s="13"/>
      <c r="C41" s="59"/>
      <c r="D41" s="52"/>
      <c r="E41" s="58"/>
      <c r="F41" s="54"/>
      <c r="G41" s="54"/>
    </row>
    <row r="42" spans="1:8">
      <c r="A42" s="13"/>
      <c r="B42" s="13"/>
      <c r="C42" s="20"/>
      <c r="D42" s="52"/>
      <c r="E42" s="58"/>
      <c r="F42" s="54"/>
      <c r="G42" s="54"/>
    </row>
    <row r="43" spans="1:8">
      <c r="A43" s="13" t="s">
        <v>20</v>
      </c>
      <c r="B43" s="19">
        <f>SUM(B38:B42)</f>
        <v>26223</v>
      </c>
      <c r="C43" s="88">
        <f>SUM(C38:C42)</f>
        <v>6555.75</v>
      </c>
      <c r="D43" s="88">
        <f>SUM(D38:D42)</f>
        <v>6555.75</v>
      </c>
      <c r="E43" s="88">
        <f>SUM(E38:E42)</f>
        <v>6555.75</v>
      </c>
      <c r="F43" s="88">
        <f>SUM(F38:F42)</f>
        <v>6555.75</v>
      </c>
      <c r="G43" s="88">
        <f>SUM(G37:G42)</f>
        <v>26223</v>
      </c>
      <c r="H43" s="54"/>
    </row>
    <row r="44" spans="1:8" ht="13.5" thickBot="1">
      <c r="A44" s="13"/>
      <c r="B44" s="25"/>
      <c r="C44" s="54"/>
      <c r="D44" s="54"/>
      <c r="E44" s="54"/>
      <c r="F44" s="54"/>
      <c r="G44" s="54"/>
      <c r="H44" s="54"/>
    </row>
    <row r="45" spans="1:8" ht="13.5" thickBot="1">
      <c r="A45" s="41" t="s">
        <v>27</v>
      </c>
      <c r="B45" s="61"/>
      <c r="C45" s="58"/>
      <c r="D45" s="58"/>
      <c r="E45" s="58"/>
      <c r="F45" s="54"/>
      <c r="G45" s="54"/>
    </row>
    <row r="46" spans="1:8">
      <c r="A46" s="44" t="s">
        <v>14</v>
      </c>
      <c r="B46" s="63"/>
      <c r="C46" s="52"/>
      <c r="D46" s="52"/>
      <c r="E46" s="52"/>
      <c r="F46" s="52"/>
      <c r="G46" s="54"/>
    </row>
    <row r="47" spans="1:8">
      <c r="A47" s="44" t="s">
        <v>26</v>
      </c>
      <c r="B47" s="54">
        <v>23655</v>
      </c>
      <c r="C47" s="87">
        <f>$B47/4</f>
        <v>5913.75</v>
      </c>
      <c r="D47" s="87">
        <f>$B47/4</f>
        <v>5913.75</v>
      </c>
      <c r="E47" s="87">
        <f>$B47/4</f>
        <v>5913.75</v>
      </c>
      <c r="F47" s="87">
        <f>$B47/4</f>
        <v>5913.75</v>
      </c>
      <c r="G47" s="87">
        <f>SUM(C47:F47)</f>
        <v>23655</v>
      </c>
    </row>
    <row r="48" spans="1:8">
      <c r="B48" s="63"/>
      <c r="C48" s="52"/>
      <c r="D48" s="52"/>
      <c r="E48" s="52"/>
      <c r="F48" s="52"/>
      <c r="G48" s="54"/>
    </row>
    <row r="49" spans="1:8" ht="13.5" thickBot="1">
      <c r="A49" s="13" t="s">
        <v>20</v>
      </c>
      <c r="B49" s="19">
        <f>B47</f>
        <v>23655</v>
      </c>
      <c r="C49" s="88">
        <f>SUM(C46:C47)</f>
        <v>5913.75</v>
      </c>
      <c r="D49" s="88">
        <f>SUM(D46:D47)</f>
        <v>5913.75</v>
      </c>
      <c r="E49" s="88">
        <f>SUM(E46:E47)</f>
        <v>5913.75</v>
      </c>
      <c r="F49" s="88">
        <f>SUM(F46:F47)</f>
        <v>5913.75</v>
      </c>
      <c r="G49" s="88">
        <f>SUM(G46:G47)</f>
        <v>23655</v>
      </c>
      <c r="H49" s="54"/>
    </row>
    <row r="50" spans="1:8" ht="13.5" thickBot="1">
      <c r="A50" s="41" t="s">
        <v>9</v>
      </c>
      <c r="B50" s="61"/>
      <c r="C50" s="58"/>
      <c r="D50" s="58"/>
      <c r="E50" s="58"/>
      <c r="F50" s="54"/>
      <c r="G50" s="54"/>
    </row>
    <row r="51" spans="1:8">
      <c r="A51" s="61"/>
      <c r="B51" s="61"/>
      <c r="C51" s="58"/>
      <c r="D51" s="58"/>
      <c r="E51" s="58"/>
      <c r="F51" s="54"/>
      <c r="G51" s="54"/>
    </row>
    <row r="52" spans="1:8">
      <c r="A52" s="44" t="s">
        <v>28</v>
      </c>
      <c r="B52" s="87">
        <v>5000</v>
      </c>
      <c r="C52" s="87">
        <f>$B52/4</f>
        <v>1250</v>
      </c>
      <c r="D52" s="87">
        <f>$B52/4</f>
        <v>1250</v>
      </c>
      <c r="E52" s="87">
        <f>$B52/4</f>
        <v>1250</v>
      </c>
      <c r="F52" s="87">
        <f>$B52/4</f>
        <v>1250</v>
      </c>
      <c r="G52" s="87">
        <f>SUM(C52:F52)</f>
        <v>5000</v>
      </c>
    </row>
    <row r="53" spans="1:8">
      <c r="A53" s="44" t="s">
        <v>14</v>
      </c>
      <c r="B53" s="63"/>
      <c r="C53" s="52"/>
      <c r="D53" s="52"/>
      <c r="E53" s="52"/>
      <c r="F53" s="52"/>
      <c r="G53" s="54"/>
    </row>
    <row r="54" spans="1:8" ht="13.5" thickBot="1">
      <c r="A54" s="13" t="s">
        <v>20</v>
      </c>
      <c r="B54" s="19">
        <f>B52</f>
        <v>5000</v>
      </c>
      <c r="C54" s="88">
        <f>SUM(C51:C53)</f>
        <v>1250</v>
      </c>
      <c r="D54" s="88">
        <f>SUM(D51:D53)</f>
        <v>1250</v>
      </c>
      <c r="E54" s="88">
        <f>SUM(E51:E53)</f>
        <v>1250</v>
      </c>
      <c r="F54" s="88">
        <f>SUM(F51:F53)</f>
        <v>1250</v>
      </c>
      <c r="G54" s="88">
        <f>SUM(G51:G53)</f>
        <v>5000</v>
      </c>
      <c r="H54" s="54"/>
    </row>
    <row r="55" spans="1:8" ht="13.5" thickBot="1">
      <c r="A55" s="41" t="s">
        <v>10</v>
      </c>
      <c r="B55" s="61"/>
      <c r="C55" s="58"/>
      <c r="D55" s="58"/>
      <c r="E55" s="58"/>
      <c r="F55" s="54"/>
      <c r="G55" s="54"/>
    </row>
    <row r="56" spans="1:8">
      <c r="A56" s="61"/>
      <c r="B56" s="61"/>
      <c r="C56" s="58"/>
      <c r="D56" s="58"/>
      <c r="E56" s="58"/>
      <c r="F56" s="54"/>
      <c r="G56" s="54"/>
    </row>
    <row r="57" spans="1:8">
      <c r="A57" s="44" t="s">
        <v>29</v>
      </c>
      <c r="B57" s="54">
        <v>649.23</v>
      </c>
      <c r="C57" s="87">
        <f t="shared" ref="C57:C70" si="2">$B57/4</f>
        <v>162.3075</v>
      </c>
      <c r="D57" s="87">
        <f t="shared" ref="D57:F69" si="3">$B57/4</f>
        <v>162.3075</v>
      </c>
      <c r="E57" s="87">
        <f t="shared" si="3"/>
        <v>162.3075</v>
      </c>
      <c r="F57" s="87">
        <f t="shared" si="3"/>
        <v>162.3075</v>
      </c>
      <c r="G57" s="87">
        <f t="shared" ref="G57:G70" si="4">SUM(C57:F57)</f>
        <v>649.23</v>
      </c>
    </row>
    <row r="58" spans="1:8">
      <c r="A58" s="44" t="s">
        <v>30</v>
      </c>
      <c r="B58" s="54">
        <v>14218.2</v>
      </c>
      <c r="C58" s="87">
        <f t="shared" si="2"/>
        <v>3554.55</v>
      </c>
      <c r="D58" s="87">
        <f t="shared" si="3"/>
        <v>3554.55</v>
      </c>
      <c r="E58" s="87">
        <f t="shared" si="3"/>
        <v>3554.55</v>
      </c>
      <c r="F58" s="87">
        <f t="shared" si="3"/>
        <v>3554.55</v>
      </c>
      <c r="G58" s="87">
        <f t="shared" si="4"/>
        <v>14218.2</v>
      </c>
    </row>
    <row r="59" spans="1:8">
      <c r="A59" s="44" t="s">
        <v>31</v>
      </c>
      <c r="B59" s="87">
        <v>161030.07</v>
      </c>
      <c r="C59" s="87">
        <f t="shared" si="2"/>
        <v>40257.517500000002</v>
      </c>
      <c r="D59" s="87">
        <f t="shared" si="3"/>
        <v>40257.517500000002</v>
      </c>
      <c r="E59" s="87">
        <f t="shared" si="3"/>
        <v>40257.517500000002</v>
      </c>
      <c r="F59" s="87">
        <f t="shared" si="3"/>
        <v>40257.517500000002</v>
      </c>
      <c r="G59" s="87">
        <f t="shared" si="4"/>
        <v>161030.07</v>
      </c>
    </row>
    <row r="60" spans="1:8">
      <c r="A60" s="44" t="s">
        <v>34</v>
      </c>
      <c r="B60" s="87">
        <v>198310.9</v>
      </c>
      <c r="C60" s="87">
        <f t="shared" si="2"/>
        <v>49577.724999999999</v>
      </c>
      <c r="D60" s="87">
        <f>$B60/4</f>
        <v>49577.724999999999</v>
      </c>
      <c r="E60" s="87">
        <f t="shared" si="3"/>
        <v>49577.724999999999</v>
      </c>
      <c r="F60" s="87">
        <f t="shared" si="3"/>
        <v>49577.724999999999</v>
      </c>
      <c r="G60" s="87">
        <f t="shared" si="4"/>
        <v>198310.9</v>
      </c>
    </row>
    <row r="61" spans="1:8">
      <c r="A61" s="44" t="s">
        <v>35</v>
      </c>
      <c r="B61" s="87">
        <v>29386.35</v>
      </c>
      <c r="C61" s="87">
        <f t="shared" si="2"/>
        <v>7346.5874999999996</v>
      </c>
      <c r="D61" s="87">
        <f t="shared" si="3"/>
        <v>7346.5874999999996</v>
      </c>
      <c r="E61" s="87">
        <f t="shared" si="3"/>
        <v>7346.5874999999996</v>
      </c>
      <c r="F61" s="87">
        <f t="shared" si="3"/>
        <v>7346.5874999999996</v>
      </c>
      <c r="G61" s="87">
        <f t="shared" si="4"/>
        <v>29386.35</v>
      </c>
    </row>
    <row r="62" spans="1:8">
      <c r="A62" s="44" t="s">
        <v>36</v>
      </c>
      <c r="B62" s="87">
        <v>2546</v>
      </c>
      <c r="C62" s="87">
        <f t="shared" si="2"/>
        <v>636.5</v>
      </c>
      <c r="D62" s="87">
        <f t="shared" si="3"/>
        <v>636.5</v>
      </c>
      <c r="E62" s="87">
        <f t="shared" si="3"/>
        <v>636.5</v>
      </c>
      <c r="F62" s="87">
        <f t="shared" si="3"/>
        <v>636.5</v>
      </c>
      <c r="G62" s="87">
        <f t="shared" si="4"/>
        <v>2546</v>
      </c>
    </row>
    <row r="63" spans="1:8">
      <c r="A63" s="44" t="s">
        <v>37</v>
      </c>
      <c r="B63" s="87">
        <v>4347.2</v>
      </c>
      <c r="C63" s="87">
        <f t="shared" si="2"/>
        <v>1086.8</v>
      </c>
      <c r="D63" s="87">
        <f t="shared" si="3"/>
        <v>1086.8</v>
      </c>
      <c r="E63" s="87">
        <f t="shared" si="3"/>
        <v>1086.8</v>
      </c>
      <c r="F63" s="87">
        <f t="shared" si="3"/>
        <v>1086.8</v>
      </c>
      <c r="G63" s="87">
        <f t="shared" si="4"/>
        <v>4347.2</v>
      </c>
    </row>
    <row r="64" spans="1:8">
      <c r="A64" s="44" t="s">
        <v>39</v>
      </c>
      <c r="B64" s="87">
        <v>7918</v>
      </c>
      <c r="C64" s="87">
        <f t="shared" si="2"/>
        <v>1979.5</v>
      </c>
      <c r="D64" s="87">
        <f t="shared" si="3"/>
        <v>1979.5</v>
      </c>
      <c r="E64" s="87">
        <f t="shared" si="3"/>
        <v>1979.5</v>
      </c>
      <c r="F64" s="87">
        <f t="shared" si="3"/>
        <v>1979.5</v>
      </c>
      <c r="G64" s="87">
        <f t="shared" si="4"/>
        <v>7918</v>
      </c>
    </row>
    <row r="65" spans="1:8">
      <c r="A65" s="44" t="s">
        <v>40</v>
      </c>
      <c r="B65" s="87">
        <v>3240.48</v>
      </c>
      <c r="C65" s="87">
        <f t="shared" si="2"/>
        <v>810.12</v>
      </c>
      <c r="D65" s="87">
        <f t="shared" si="3"/>
        <v>810.12</v>
      </c>
      <c r="E65" s="87">
        <f t="shared" si="3"/>
        <v>810.12</v>
      </c>
      <c r="F65" s="87">
        <f t="shared" si="3"/>
        <v>810.12</v>
      </c>
      <c r="G65" s="87">
        <f t="shared" si="4"/>
        <v>3240.48</v>
      </c>
    </row>
    <row r="66" spans="1:8">
      <c r="A66" s="44" t="s">
        <v>41</v>
      </c>
      <c r="B66" s="87">
        <v>2546</v>
      </c>
      <c r="C66" s="87">
        <f t="shared" si="2"/>
        <v>636.5</v>
      </c>
      <c r="D66" s="87">
        <f t="shared" si="3"/>
        <v>636.5</v>
      </c>
      <c r="E66" s="87">
        <f t="shared" si="3"/>
        <v>636.5</v>
      </c>
      <c r="F66" s="87">
        <f t="shared" si="3"/>
        <v>636.5</v>
      </c>
      <c r="G66" s="87">
        <f t="shared" si="4"/>
        <v>2546</v>
      </c>
    </row>
    <row r="67" spans="1:8">
      <c r="A67" s="44" t="s">
        <v>42</v>
      </c>
      <c r="B67" s="87">
        <v>9393.4</v>
      </c>
      <c r="C67" s="87">
        <f t="shared" si="2"/>
        <v>2348.35</v>
      </c>
      <c r="D67" s="87">
        <f t="shared" si="3"/>
        <v>2348.35</v>
      </c>
      <c r="E67" s="87">
        <f t="shared" si="3"/>
        <v>2348.35</v>
      </c>
      <c r="F67" s="87">
        <f t="shared" si="3"/>
        <v>2348.35</v>
      </c>
      <c r="G67" s="87">
        <f t="shared" si="4"/>
        <v>9393.4</v>
      </c>
    </row>
    <row r="68" spans="1:8">
      <c r="A68" s="44" t="s">
        <v>43</v>
      </c>
      <c r="B68" s="87">
        <v>1440923</v>
      </c>
      <c r="C68" s="87">
        <f t="shared" si="2"/>
        <v>360230.75</v>
      </c>
      <c r="D68" s="87">
        <f t="shared" si="3"/>
        <v>360230.75</v>
      </c>
      <c r="E68" s="87">
        <f t="shared" si="3"/>
        <v>360230.75</v>
      </c>
      <c r="F68" s="87">
        <f t="shared" si="3"/>
        <v>360230.75</v>
      </c>
      <c r="G68" s="87">
        <f t="shared" si="4"/>
        <v>1440923</v>
      </c>
    </row>
    <row r="69" spans="1:8">
      <c r="A69" s="44" t="s">
        <v>44</v>
      </c>
      <c r="B69" s="87">
        <v>147445.38</v>
      </c>
      <c r="C69" s="87">
        <f t="shared" si="2"/>
        <v>36861.345000000001</v>
      </c>
      <c r="D69" s="87">
        <f t="shared" si="3"/>
        <v>36861.345000000001</v>
      </c>
      <c r="E69" s="87">
        <f t="shared" si="3"/>
        <v>36861.345000000001</v>
      </c>
      <c r="F69" s="87">
        <f t="shared" si="3"/>
        <v>36861.345000000001</v>
      </c>
      <c r="G69" s="87">
        <f t="shared" si="4"/>
        <v>147445.38</v>
      </c>
    </row>
    <row r="70" spans="1:8">
      <c r="A70" s="44" t="s">
        <v>45</v>
      </c>
      <c r="B70" s="87">
        <v>8400</v>
      </c>
      <c r="C70" s="87">
        <f t="shared" si="2"/>
        <v>2100</v>
      </c>
      <c r="D70" s="87">
        <f>$B70/4</f>
        <v>2100</v>
      </c>
      <c r="E70" s="87">
        <f>$B70/4</f>
        <v>2100</v>
      </c>
      <c r="F70" s="87">
        <f>$B70/4</f>
        <v>2100</v>
      </c>
      <c r="G70" s="87">
        <f t="shared" si="4"/>
        <v>8400</v>
      </c>
    </row>
    <row r="71" spans="1:8">
      <c r="A71" s="13"/>
      <c r="B71" s="13"/>
      <c r="C71" s="18"/>
      <c r="D71" s="58"/>
      <c r="E71" s="58"/>
      <c r="F71" s="54"/>
      <c r="G71" s="54"/>
    </row>
    <row r="72" spans="1:8" ht="13.5" thickBot="1">
      <c r="A72" s="13" t="s">
        <v>20</v>
      </c>
      <c r="B72" s="19">
        <f t="shared" ref="B72:G72" si="5">SUM(B57:B71)</f>
        <v>2030354.21</v>
      </c>
      <c r="C72" s="88">
        <f t="shared" si="5"/>
        <v>507588.55249999999</v>
      </c>
      <c r="D72" s="88">
        <f t="shared" si="5"/>
        <v>507588.55249999999</v>
      </c>
      <c r="E72" s="88">
        <f t="shared" si="5"/>
        <v>507588.55249999999</v>
      </c>
      <c r="F72" s="88">
        <f t="shared" si="5"/>
        <v>507588.55249999999</v>
      </c>
      <c r="G72" s="88">
        <f t="shared" si="5"/>
        <v>2030354.21</v>
      </c>
    </row>
    <row r="73" spans="1:8" ht="13.5" thickBot="1">
      <c r="A73" s="41" t="s">
        <v>11</v>
      </c>
      <c r="B73" s="61"/>
      <c r="C73" s="58"/>
      <c r="D73" s="58"/>
      <c r="E73" s="58"/>
      <c r="F73" s="54"/>
      <c r="G73" s="54"/>
    </row>
    <row r="74" spans="1:8">
      <c r="A74" s="61"/>
      <c r="B74" s="61"/>
      <c r="C74" s="62"/>
      <c r="D74" s="58"/>
      <c r="E74" s="58"/>
      <c r="F74" s="54"/>
      <c r="G74" s="54"/>
    </row>
    <row r="75" spans="1:8">
      <c r="A75" s="44" t="s">
        <v>47</v>
      </c>
      <c r="B75" s="87">
        <v>153536</v>
      </c>
      <c r="C75" s="87">
        <f>$B75/4</f>
        <v>38384</v>
      </c>
      <c r="D75" s="87">
        <f>$B75/4</f>
        <v>38384</v>
      </c>
      <c r="E75" s="87">
        <f>$B75/4</f>
        <v>38384</v>
      </c>
      <c r="F75" s="87">
        <f>$B75/4</f>
        <v>38384</v>
      </c>
      <c r="G75" s="87">
        <f>SUM(C75:F75)</f>
        <v>153536</v>
      </c>
    </row>
    <row r="76" spans="1:8">
      <c r="C76" s="58"/>
      <c r="D76" s="58"/>
      <c r="E76" s="58"/>
      <c r="F76" s="54"/>
      <c r="G76" s="19"/>
    </row>
    <row r="77" spans="1:8">
      <c r="A77" s="13" t="s">
        <v>20</v>
      </c>
      <c r="B77" s="19">
        <f t="shared" ref="B77:G77" si="6">SUM(B75:B76)</f>
        <v>153536</v>
      </c>
      <c r="C77" s="88">
        <f t="shared" si="6"/>
        <v>38384</v>
      </c>
      <c r="D77" s="88">
        <f t="shared" si="6"/>
        <v>38384</v>
      </c>
      <c r="E77" s="88">
        <f t="shared" si="6"/>
        <v>38384</v>
      </c>
      <c r="F77" s="88">
        <f t="shared" si="6"/>
        <v>38384</v>
      </c>
      <c r="G77" s="88">
        <f t="shared" si="6"/>
        <v>153536</v>
      </c>
      <c r="H77" s="54"/>
    </row>
    <row r="78" spans="1:8">
      <c r="A78" s="55" t="s">
        <v>12</v>
      </c>
      <c r="B78" s="65"/>
      <c r="C78" s="20"/>
      <c r="D78" s="64"/>
      <c r="E78" s="58"/>
      <c r="F78" s="54"/>
      <c r="G78" s="54"/>
    </row>
    <row r="79" spans="1:8">
      <c r="A79" s="61"/>
      <c r="B79" s="61"/>
      <c r="C79" s="62"/>
      <c r="D79" s="58"/>
      <c r="E79" s="58"/>
      <c r="F79" s="54"/>
      <c r="G79" s="54"/>
    </row>
    <row r="80" spans="1:8">
      <c r="A80" s="44" t="s">
        <v>49</v>
      </c>
      <c r="B80" s="87">
        <v>200000</v>
      </c>
      <c r="C80" s="87">
        <f>$B80/4</f>
        <v>50000</v>
      </c>
      <c r="D80" s="87">
        <f>$B80/4</f>
        <v>50000</v>
      </c>
      <c r="E80" s="87">
        <f>$B80/4</f>
        <v>50000</v>
      </c>
      <c r="F80" s="87">
        <f>$B80/4</f>
        <v>50000</v>
      </c>
      <c r="G80" s="87">
        <f>SUM(C80:F80)</f>
        <v>200000</v>
      </c>
    </row>
    <row r="81" spans="1:8">
      <c r="B81" s="63"/>
      <c r="C81" s="58"/>
      <c r="D81" s="58"/>
      <c r="E81" s="58"/>
      <c r="F81" s="58"/>
      <c r="G81" s="54"/>
    </row>
    <row r="82" spans="1:8">
      <c r="A82" s="13" t="s">
        <v>20</v>
      </c>
      <c r="B82" s="19">
        <f>SUM(B80:B81)</f>
        <v>200000</v>
      </c>
      <c r="C82" s="88">
        <f>SUM(C80:C80)</f>
        <v>50000</v>
      </c>
      <c r="D82" s="88">
        <f>SUM(D80:D80)</f>
        <v>50000</v>
      </c>
      <c r="E82" s="88">
        <f>SUM(E80:E80)</f>
        <v>50000</v>
      </c>
      <c r="F82" s="88">
        <f>SUM(F80:F80)</f>
        <v>50000</v>
      </c>
      <c r="G82" s="88">
        <f>SUM(G80:G80)</f>
        <v>200000</v>
      </c>
      <c r="H82" s="54"/>
    </row>
    <row r="83" spans="1:8">
      <c r="A83" s="66" t="s">
        <v>13</v>
      </c>
      <c r="B83" s="61"/>
      <c r="C83" s="52"/>
      <c r="D83" s="15"/>
      <c r="E83" s="18"/>
      <c r="F83" s="54"/>
      <c r="G83" s="54"/>
    </row>
    <row r="84" spans="1:8">
      <c r="A84" s="61"/>
      <c r="B84" s="61"/>
      <c r="C84" s="52"/>
      <c r="D84" s="64"/>
      <c r="E84" s="52"/>
      <c r="F84" s="54"/>
      <c r="G84" s="54"/>
    </row>
    <row r="85" spans="1:8" s="67" customFormat="1">
      <c r="A85" s="44" t="s">
        <v>52</v>
      </c>
      <c r="B85" s="87">
        <v>7638</v>
      </c>
      <c r="C85" s="87">
        <f t="shared" ref="C85:F89" si="7">$B85/4</f>
        <v>1909.5</v>
      </c>
      <c r="D85" s="87">
        <f t="shared" si="7"/>
        <v>1909.5</v>
      </c>
      <c r="E85" s="87">
        <f t="shared" si="7"/>
        <v>1909.5</v>
      </c>
      <c r="F85" s="87">
        <f t="shared" si="7"/>
        <v>1909.5</v>
      </c>
      <c r="G85" s="87">
        <f t="shared" ref="G85:G89" si="8">SUM(C85:F85)</f>
        <v>7638</v>
      </c>
    </row>
    <row r="86" spans="1:8" s="67" customFormat="1">
      <c r="A86" s="44" t="s">
        <v>53</v>
      </c>
      <c r="B86" s="87">
        <v>6000</v>
      </c>
      <c r="C86" s="87">
        <f t="shared" si="7"/>
        <v>1500</v>
      </c>
      <c r="D86" s="87">
        <f t="shared" si="7"/>
        <v>1500</v>
      </c>
      <c r="E86" s="87">
        <f t="shared" si="7"/>
        <v>1500</v>
      </c>
      <c r="F86" s="87">
        <f t="shared" si="7"/>
        <v>1500</v>
      </c>
      <c r="G86" s="87">
        <f t="shared" si="8"/>
        <v>6000</v>
      </c>
    </row>
    <row r="87" spans="1:8" s="67" customFormat="1">
      <c r="A87" s="44" t="s">
        <v>79</v>
      </c>
      <c r="B87" s="87">
        <v>4582</v>
      </c>
      <c r="C87" s="87">
        <f t="shared" si="7"/>
        <v>1145.5</v>
      </c>
      <c r="D87" s="87">
        <f t="shared" si="7"/>
        <v>1145.5</v>
      </c>
      <c r="E87" s="87">
        <f t="shared" si="7"/>
        <v>1145.5</v>
      </c>
      <c r="F87" s="87">
        <f t="shared" si="7"/>
        <v>1145.5</v>
      </c>
      <c r="G87" s="87">
        <f t="shared" si="8"/>
        <v>4582</v>
      </c>
    </row>
    <row r="88" spans="1:8" s="67" customFormat="1">
      <c r="A88" s="44" t="s">
        <v>55</v>
      </c>
      <c r="B88" s="87">
        <v>11086</v>
      </c>
      <c r="C88" s="87">
        <f t="shared" si="7"/>
        <v>2771.5</v>
      </c>
      <c r="D88" s="87">
        <f t="shared" si="7"/>
        <v>2771.5</v>
      </c>
      <c r="E88" s="87">
        <f t="shared" si="7"/>
        <v>2771.5</v>
      </c>
      <c r="F88" s="87">
        <f t="shared" si="7"/>
        <v>2771.5</v>
      </c>
      <c r="G88" s="87">
        <f t="shared" si="8"/>
        <v>11086</v>
      </c>
    </row>
    <row r="89" spans="1:8" s="67" customFormat="1">
      <c r="A89" s="44" t="s">
        <v>56</v>
      </c>
      <c r="B89" s="87">
        <v>9800</v>
      </c>
      <c r="C89" s="87">
        <f t="shared" si="7"/>
        <v>2450</v>
      </c>
      <c r="D89" s="87">
        <f t="shared" si="7"/>
        <v>2450</v>
      </c>
      <c r="E89" s="87">
        <f t="shared" si="7"/>
        <v>2450</v>
      </c>
      <c r="F89" s="87">
        <f t="shared" si="7"/>
        <v>2450</v>
      </c>
      <c r="G89" s="87">
        <f t="shared" si="8"/>
        <v>9800</v>
      </c>
    </row>
    <row r="90" spans="1:8" s="67" customFormat="1">
      <c r="A90" s="14"/>
      <c r="B90" s="14"/>
      <c r="C90" s="17"/>
      <c r="D90" s="53"/>
      <c r="E90" s="71"/>
      <c r="F90" s="69"/>
      <c r="G90" s="69"/>
    </row>
    <row r="91" spans="1:8" s="1" customFormat="1">
      <c r="A91" s="13" t="s">
        <v>20</v>
      </c>
      <c r="B91" s="19">
        <f t="shared" ref="B91:G91" si="9">SUM(B85:B90)</f>
        <v>39106</v>
      </c>
      <c r="C91" s="88">
        <f t="shared" si="9"/>
        <v>9776.5</v>
      </c>
      <c r="D91" s="88">
        <f t="shared" si="9"/>
        <v>9776.5</v>
      </c>
      <c r="E91" s="88">
        <f t="shared" si="9"/>
        <v>9776.5</v>
      </c>
      <c r="F91" s="88">
        <f t="shared" si="9"/>
        <v>9776.5</v>
      </c>
      <c r="G91" s="88">
        <f t="shared" si="9"/>
        <v>39106</v>
      </c>
      <c r="H91" s="19"/>
    </row>
    <row r="92" spans="1:8" s="1" customFormat="1" ht="13.5" thickBot="1">
      <c r="A92" s="13"/>
      <c r="B92" s="13"/>
      <c r="C92" s="19"/>
      <c r="D92" s="19"/>
      <c r="E92" s="19"/>
      <c r="F92" s="19"/>
      <c r="G92" s="19"/>
      <c r="H92" s="19"/>
    </row>
    <row r="93" spans="1:8" ht="13.5" thickBot="1">
      <c r="A93" s="47" t="s">
        <v>22</v>
      </c>
      <c r="B93" s="19">
        <f>SUM(B43,B49,B54,B72,B77,B82,B91)</f>
        <v>2477874.21</v>
      </c>
      <c r="C93" s="88">
        <f>C91+C82+C49+C77+C72+C54+C43</f>
        <v>619468.55249999999</v>
      </c>
      <c r="D93" s="88">
        <f>D91+D82+D49+D77+D72+D54+D43</f>
        <v>619468.55249999999</v>
      </c>
      <c r="E93" s="88">
        <f>E91+E82+E49+E77+E72+E54+E43</f>
        <v>619468.55249999999</v>
      </c>
      <c r="F93" s="88">
        <f>F91+F82+F49+F77+F72+F54+F43</f>
        <v>619468.55249999999</v>
      </c>
      <c r="G93" s="88">
        <f>G91+G82+G49+G77+G72+G54+G43</f>
        <v>2477874.21</v>
      </c>
      <c r="H93" s="54"/>
    </row>
    <row r="94" spans="1:8" s="1" customFormat="1">
      <c r="A94" s="13"/>
      <c r="B94" s="13"/>
      <c r="C94" s="19"/>
      <c r="D94" s="19"/>
      <c r="E94" s="19"/>
      <c r="F94" s="19"/>
      <c r="G94" s="19"/>
      <c r="H94" s="19"/>
    </row>
    <row r="95" spans="1:8">
      <c r="A95" s="73" t="s">
        <v>84</v>
      </c>
      <c r="B95" s="74"/>
      <c r="C95" s="75">
        <f>C93+C31</f>
        <v>1481257.1775</v>
      </c>
      <c r="D95" s="75">
        <f>D93+D31</f>
        <v>1481257.1775</v>
      </c>
      <c r="E95" s="75">
        <f>E93+E31</f>
        <v>1481257.1775</v>
      </c>
      <c r="F95" s="75">
        <f>F93+F31</f>
        <v>1481257.1775</v>
      </c>
      <c r="G95" s="76">
        <f>G93+G31</f>
        <v>5925028.71</v>
      </c>
    </row>
    <row r="99" spans="1:8" s="43" customFormat="1">
      <c r="A99" s="13"/>
      <c r="B99" s="13"/>
      <c r="C99" s="50"/>
      <c r="D99" s="50"/>
      <c r="F99" s="44"/>
      <c r="G99" s="44"/>
      <c r="H99" s="44"/>
    </row>
  </sheetData>
  <printOptions horizontalCentered="1" gridLines="1"/>
  <pageMargins left="0.27" right="0.25" top="0.6" bottom="0.56000000000000005" header="0.27" footer="0.21"/>
  <pageSetup scale="78" fitToHeight="16" orientation="landscape" r:id="rId1"/>
  <headerFooter alignWithMargins="0">
    <oddFooter>&amp;L&amp;F&amp;RPage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7"/>
  <sheetViews>
    <sheetView zoomScaleNormal="100" workbookViewId="0">
      <pane xSplit="1" ySplit="4" topLeftCell="B44" activePane="bottomRight" state="frozen"/>
      <selection activeCell="C18" sqref="C18"/>
      <selection pane="topRight" activeCell="C18" sqref="C18"/>
      <selection pane="bottomLeft" activeCell="C18" sqref="C18"/>
      <selection pane="bottomRight" activeCell="G73" sqref="G73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5.140625" style="44" bestFit="1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70</v>
      </c>
      <c r="C3" s="45"/>
      <c r="D3" s="45"/>
      <c r="E3" s="46"/>
    </row>
    <row r="4" spans="1:7" s="3" customFormat="1" ht="26.25" thickBot="1">
      <c r="B4" s="22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6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94">
        <v>202737.31</v>
      </c>
      <c r="C12" s="19">
        <v>55541.010000000009</v>
      </c>
      <c r="D12" s="19">
        <f t="shared" ref="D12" si="0">(B12-C12)/3</f>
        <v>49065.433333333327</v>
      </c>
      <c r="E12" s="19">
        <v>49065.433333333327</v>
      </c>
      <c r="F12" s="19">
        <v>49065.433333333327</v>
      </c>
      <c r="G12" s="19">
        <f>SUM(C12:F12)</f>
        <v>202737.30999999997</v>
      </c>
    </row>
    <row r="13" spans="1:7">
      <c r="A13" s="55" t="s">
        <v>1</v>
      </c>
      <c r="B13" s="17"/>
      <c r="C13" s="50"/>
      <c r="D13" s="56"/>
      <c r="E13" s="57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94">
        <v>336033.87</v>
      </c>
      <c r="C17" s="19">
        <v>58894.6</v>
      </c>
      <c r="D17" s="19">
        <f t="shared" ref="D17" si="1">(B17-C17)/3</f>
        <v>92379.756666666668</v>
      </c>
      <c r="E17" s="19">
        <f>D17</f>
        <v>92379.756666666668</v>
      </c>
      <c r="F17" s="19">
        <f>D17</f>
        <v>92379.756666666668</v>
      </c>
      <c r="G17" s="19">
        <f>SUM(C17:F17)</f>
        <v>336033.87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>
        <v>0</v>
      </c>
      <c r="C23" s="19">
        <v>0</v>
      </c>
      <c r="D23" s="19">
        <f t="shared" ref="D23" si="2">(B23-C23)/3</f>
        <v>0</v>
      </c>
      <c r="E23" s="19">
        <v>0</v>
      </c>
      <c r="F23" s="19"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136845.83000000002</v>
      </c>
      <c r="C26" s="19">
        <v>24601.49</v>
      </c>
      <c r="D26" s="19">
        <f t="shared" ref="D26" si="3">(B26-C26)/3</f>
        <v>37414.780000000006</v>
      </c>
      <c r="E26" s="19">
        <f>D26</f>
        <v>37414.780000000006</v>
      </c>
      <c r="F26" s="19">
        <f>D26</f>
        <v>37414.780000000006</v>
      </c>
      <c r="G26" s="19">
        <f>SUM(C26:F26)</f>
        <v>136845.83000000002</v>
      </c>
    </row>
    <row r="27" spans="1:8" s="1" customFormat="1">
      <c r="A27" s="55" t="s">
        <v>3</v>
      </c>
      <c r="B27" s="65"/>
      <c r="C27" s="59"/>
      <c r="D27" s="52"/>
      <c r="E27" s="18"/>
      <c r="F27" s="19"/>
      <c r="G27" s="19"/>
    </row>
    <row r="28" spans="1:8">
      <c r="B28" s="67"/>
      <c r="C28" s="54"/>
      <c r="D28" s="54"/>
      <c r="E28" s="58"/>
      <c r="F28" s="54"/>
      <c r="G28" s="54"/>
    </row>
    <row r="29" spans="1:8">
      <c r="A29" s="13" t="s">
        <v>20</v>
      </c>
      <c r="B29" s="17">
        <v>0</v>
      </c>
      <c r="C29" s="19">
        <v>0</v>
      </c>
      <c r="D29" s="19">
        <f t="shared" ref="D29" si="4">(B29-C29)/3</f>
        <v>0</v>
      </c>
      <c r="E29" s="19">
        <v>0</v>
      </c>
      <c r="F29" s="19">
        <v>0</v>
      </c>
      <c r="G29" s="19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SUM(B9:B29)</f>
        <v>675617.01</v>
      </c>
      <c r="C31" s="17">
        <f>C29+C26+C23+C17+C12</f>
        <v>139037.1</v>
      </c>
      <c r="D31" s="17">
        <f>D29+D26+D23+D17+D12</f>
        <v>178859.97</v>
      </c>
      <c r="E31" s="17">
        <f>E29+E26+E23+E17+E12</f>
        <v>178859.97</v>
      </c>
      <c r="F31" s="17">
        <f>F29+F26+F23+F17+F12</f>
        <v>178859.97</v>
      </c>
      <c r="G31" s="17">
        <f>G29+G26+G23+G17+G12</f>
        <v>675617.01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 t="s">
        <v>14</v>
      </c>
      <c r="B36" s="61"/>
      <c r="C36" s="52"/>
      <c r="D36" s="58"/>
      <c r="E36" s="62"/>
      <c r="F36" s="54"/>
      <c r="G36" s="54"/>
    </row>
    <row r="37" spans="1:8">
      <c r="A37" s="44" t="s">
        <v>24</v>
      </c>
      <c r="B37" s="94">
        <v>6500</v>
      </c>
      <c r="C37" s="54">
        <v>1540.14</v>
      </c>
      <c r="D37" s="54">
        <f t="shared" ref="D37" si="5">(B37-C37)/3</f>
        <v>1653.2866666666666</v>
      </c>
      <c r="E37" s="54">
        <v>1653.2866666666666</v>
      </c>
      <c r="F37" s="54">
        <v>1653.2866666666666</v>
      </c>
      <c r="G37" s="54">
        <f>SUM(C37:F37)</f>
        <v>6500</v>
      </c>
    </row>
    <row r="38" spans="1:8">
      <c r="A38" s="13"/>
      <c r="B38" s="13"/>
      <c r="C38" s="20"/>
      <c r="D38" s="52"/>
      <c r="E38" s="58"/>
      <c r="F38" s="54"/>
      <c r="G38" s="54"/>
    </row>
    <row r="39" spans="1:8" ht="13.5" thickBot="1">
      <c r="A39" s="13" t="s">
        <v>20</v>
      </c>
      <c r="B39" s="19">
        <f>B37</f>
        <v>6500</v>
      </c>
      <c r="C39" s="19">
        <f>SUM(C37:C38)</f>
        <v>1540.14</v>
      </c>
      <c r="D39" s="19">
        <f>SUM(D37:D38)</f>
        <v>1653.2866666666666</v>
      </c>
      <c r="E39" s="19">
        <f>SUM(E37:E38)</f>
        <v>1653.2866666666666</v>
      </c>
      <c r="F39" s="19">
        <f>SUM(F37:F38)</f>
        <v>1653.2866666666666</v>
      </c>
      <c r="G39" s="19">
        <f>SUM(G37:G38)</f>
        <v>6500</v>
      </c>
      <c r="H39" s="54"/>
    </row>
    <row r="40" spans="1:8" ht="13.5" thickBot="1">
      <c r="A40" s="41" t="s">
        <v>9</v>
      </c>
      <c r="B40" s="61"/>
      <c r="C40" s="58"/>
      <c r="D40" s="58"/>
      <c r="E40" s="58"/>
      <c r="F40" s="54"/>
      <c r="G40" s="54"/>
    </row>
    <row r="41" spans="1:8">
      <c r="A41" s="61" t="s">
        <v>14</v>
      </c>
      <c r="B41" s="61"/>
      <c r="C41" s="58"/>
      <c r="D41" s="58"/>
      <c r="E41" s="58"/>
      <c r="F41" s="54"/>
      <c r="G41" s="54"/>
    </row>
    <row r="42" spans="1:8">
      <c r="A42" s="44" t="s">
        <v>28</v>
      </c>
      <c r="B42" s="94">
        <v>4032</v>
      </c>
      <c r="C42" s="54">
        <v>0</v>
      </c>
      <c r="D42" s="54">
        <f t="shared" ref="D42" si="6">(B42-C42)/3</f>
        <v>1344</v>
      </c>
      <c r="E42" s="54">
        <v>1344</v>
      </c>
      <c r="F42" s="54">
        <v>1344</v>
      </c>
      <c r="G42" s="54">
        <f>SUM(C42:F42)</f>
        <v>4032</v>
      </c>
    </row>
    <row r="43" spans="1:8">
      <c r="A43" s="13"/>
      <c r="B43" s="13"/>
      <c r="C43" s="18"/>
      <c r="D43" s="58"/>
      <c r="E43" s="58"/>
      <c r="F43" s="54"/>
      <c r="G43" s="54"/>
    </row>
    <row r="44" spans="1:8" ht="13.5" thickBot="1">
      <c r="A44" s="13" t="s">
        <v>20</v>
      </c>
      <c r="B44" s="19">
        <f>B42</f>
        <v>4032</v>
      </c>
      <c r="C44" s="19">
        <f>SUM(C41:C43)</f>
        <v>0</v>
      </c>
      <c r="D44" s="19">
        <f>SUM(D41:D43)</f>
        <v>1344</v>
      </c>
      <c r="E44" s="19">
        <f>SUM(E41:E43)</f>
        <v>1344</v>
      </c>
      <c r="F44" s="19">
        <f>SUM(F41:F43)</f>
        <v>1344</v>
      </c>
      <c r="G44" s="19">
        <f>SUM(G41:G43)</f>
        <v>4032</v>
      </c>
      <c r="H44" s="54"/>
    </row>
    <row r="45" spans="1:8" ht="13.5" thickBot="1">
      <c r="A45" s="41" t="s">
        <v>10</v>
      </c>
      <c r="B45" s="61"/>
      <c r="C45" s="58"/>
      <c r="D45" s="58"/>
      <c r="E45" s="58"/>
      <c r="F45" s="54"/>
      <c r="G45" s="54"/>
    </row>
    <row r="46" spans="1:8">
      <c r="A46" s="61"/>
      <c r="B46" s="61"/>
      <c r="C46" s="62"/>
      <c r="D46" s="58"/>
      <c r="E46" s="58"/>
      <c r="F46" s="54"/>
      <c r="G46" s="54"/>
    </row>
    <row r="47" spans="1:8">
      <c r="A47" s="44" t="s">
        <v>29</v>
      </c>
      <c r="B47" s="94">
        <v>2000</v>
      </c>
      <c r="C47" s="54">
        <v>0</v>
      </c>
      <c r="D47" s="54">
        <f>B47/3</f>
        <v>666.66666666666663</v>
      </c>
      <c r="E47" s="54">
        <f>B47/3</f>
        <v>666.66666666666663</v>
      </c>
      <c r="F47" s="54">
        <f>D47</f>
        <v>666.66666666666663</v>
      </c>
      <c r="G47" s="54">
        <f>SUM(C47:F47)</f>
        <v>2000</v>
      </c>
    </row>
    <row r="48" spans="1:8">
      <c r="A48" s="44" t="s">
        <v>30</v>
      </c>
      <c r="B48" s="94">
        <v>4800</v>
      </c>
      <c r="C48" s="54">
        <v>654.31999999999994</v>
      </c>
      <c r="D48" s="54">
        <f t="shared" ref="D48:D51" si="7">(B48-C48)/3</f>
        <v>1381.8933333333334</v>
      </c>
      <c r="E48" s="54">
        <f>D48</f>
        <v>1381.8933333333334</v>
      </c>
      <c r="F48" s="54">
        <f>E48</f>
        <v>1381.8933333333334</v>
      </c>
      <c r="G48" s="54">
        <f>SUM(C48:F48)</f>
        <v>4800</v>
      </c>
    </row>
    <row r="49" spans="1:8">
      <c r="A49" s="44" t="s">
        <v>34</v>
      </c>
      <c r="B49" s="94">
        <v>132820.66999999998</v>
      </c>
      <c r="C49" s="54">
        <v>48825</v>
      </c>
      <c r="D49" s="54">
        <f>(B49-C49)/3-(C50-B50)</f>
        <v>26137.366666666661</v>
      </c>
      <c r="E49" s="54">
        <v>27998.55666666666</v>
      </c>
      <c r="F49" s="54">
        <v>27998.55666666666</v>
      </c>
      <c r="G49" s="54">
        <f>SUM(C49:F49)</f>
        <v>130959.47999999998</v>
      </c>
    </row>
    <row r="50" spans="1:8">
      <c r="A50" s="44" t="s">
        <v>41</v>
      </c>
      <c r="B50" s="94">
        <v>2000</v>
      </c>
      <c r="C50" s="54">
        <v>3861.19</v>
      </c>
      <c r="D50" s="54">
        <v>0</v>
      </c>
      <c r="E50" s="54">
        <v>0</v>
      </c>
      <c r="F50" s="54">
        <v>0</v>
      </c>
      <c r="G50" s="54">
        <f>SUM(C50:F50)</f>
        <v>3861.19</v>
      </c>
    </row>
    <row r="51" spans="1:8">
      <c r="A51" s="44" t="s">
        <v>42</v>
      </c>
      <c r="B51" s="94">
        <v>18500</v>
      </c>
      <c r="C51" s="54">
        <v>903</v>
      </c>
      <c r="D51" s="54">
        <f t="shared" si="7"/>
        <v>5865.666666666667</v>
      </c>
      <c r="E51" s="54">
        <v>5865.666666666667</v>
      </c>
      <c r="F51" s="54">
        <v>5865.666666666667</v>
      </c>
      <c r="G51" s="54">
        <f>SUM(C51:F51)</f>
        <v>18500</v>
      </c>
    </row>
    <row r="52" spans="1:8">
      <c r="A52" s="61"/>
      <c r="B52" s="54"/>
      <c r="C52" s="62"/>
      <c r="D52" s="58"/>
      <c r="E52" s="58"/>
      <c r="F52" s="54"/>
      <c r="G52" s="54"/>
    </row>
    <row r="53" spans="1:8" ht="13.5" thickBot="1">
      <c r="A53" s="13" t="s">
        <v>20</v>
      </c>
      <c r="B53" s="19">
        <f t="shared" ref="B53:G53" si="8">SUM(B47:B52)</f>
        <v>160120.66999999998</v>
      </c>
      <c r="C53" s="19">
        <f t="shared" si="8"/>
        <v>54243.51</v>
      </c>
      <c r="D53" s="19">
        <f t="shared" si="8"/>
        <v>34051.593333333331</v>
      </c>
      <c r="E53" s="19">
        <f t="shared" si="8"/>
        <v>35912.783333333326</v>
      </c>
      <c r="F53" s="19">
        <f t="shared" si="8"/>
        <v>35912.783333333326</v>
      </c>
      <c r="G53" s="19">
        <f t="shared" si="8"/>
        <v>160120.66999999998</v>
      </c>
      <c r="H53" s="19"/>
    </row>
    <row r="54" spans="1:8" ht="13.5" thickBot="1">
      <c r="A54" s="41" t="s">
        <v>11</v>
      </c>
      <c r="B54" s="61"/>
      <c r="C54" s="58"/>
      <c r="D54" s="58"/>
      <c r="E54" s="58"/>
      <c r="F54" s="54"/>
      <c r="G54" s="54"/>
    </row>
    <row r="55" spans="1:8">
      <c r="A55" s="61"/>
      <c r="B55" s="61"/>
      <c r="C55" s="62"/>
      <c r="D55" s="64"/>
      <c r="E55" s="58"/>
      <c r="F55" s="54"/>
      <c r="G55" s="54"/>
    </row>
    <row r="56" spans="1:8">
      <c r="A56" s="44" t="s">
        <v>47</v>
      </c>
      <c r="B56" s="94">
        <v>7500</v>
      </c>
      <c r="C56" s="54">
        <v>2000</v>
      </c>
      <c r="D56" s="54">
        <f>(B56-C56)/3</f>
        <v>1833.3333333333333</v>
      </c>
      <c r="E56" s="54">
        <v>1833.3333333333333</v>
      </c>
      <c r="F56" s="54">
        <v>1833.3333333333333</v>
      </c>
      <c r="G56" s="54">
        <f>SUM(C56:F56)</f>
        <v>7499.9999999999991</v>
      </c>
    </row>
    <row r="57" spans="1:8">
      <c r="A57" s="13" t="s">
        <v>14</v>
      </c>
      <c r="B57" s="54"/>
      <c r="C57" s="20"/>
      <c r="D57" s="64"/>
      <c r="E57" s="58"/>
      <c r="F57" s="54"/>
      <c r="G57" s="54"/>
    </row>
    <row r="58" spans="1:8">
      <c r="A58" s="13" t="s">
        <v>20</v>
      </c>
      <c r="B58" s="19">
        <f>B56</f>
        <v>7500</v>
      </c>
      <c r="C58" s="19">
        <f>SUM(C56:C57)</f>
        <v>2000</v>
      </c>
      <c r="D58" s="19">
        <f>SUM(D56:D57)</f>
        <v>1833.3333333333333</v>
      </c>
      <c r="E58" s="19">
        <f>SUM(E56:E57)</f>
        <v>1833.3333333333333</v>
      </c>
      <c r="F58" s="19">
        <f>SUM(F56:F57)</f>
        <v>1833.3333333333333</v>
      </c>
      <c r="G58" s="19">
        <f>SUM(G56:G57)</f>
        <v>7499.9999999999991</v>
      </c>
      <c r="H58" s="54"/>
    </row>
    <row r="59" spans="1:8">
      <c r="A59" s="55" t="s">
        <v>12</v>
      </c>
      <c r="B59" s="65"/>
      <c r="C59" s="20"/>
      <c r="D59" s="64"/>
      <c r="E59" s="58"/>
      <c r="F59" s="54"/>
      <c r="G59" s="54"/>
    </row>
    <row r="60" spans="1:8">
      <c r="A60" s="61"/>
      <c r="B60" s="61"/>
      <c r="C60" s="62"/>
      <c r="D60" s="58"/>
      <c r="E60" s="58"/>
      <c r="F60" s="54"/>
      <c r="G60" s="54"/>
    </row>
    <row r="61" spans="1:8">
      <c r="A61" s="44" t="s">
        <v>49</v>
      </c>
      <c r="B61" s="94">
        <v>93000</v>
      </c>
      <c r="C61" s="54">
        <v>92751.709999999992</v>
      </c>
      <c r="D61" s="54">
        <f>(B61-C61)/3</f>
        <v>82.76333333333605</v>
      </c>
      <c r="E61" s="54">
        <f>D61</f>
        <v>82.76333333333605</v>
      </c>
      <c r="F61" s="54">
        <f>D61</f>
        <v>82.76333333333605</v>
      </c>
      <c r="G61" s="54">
        <f>SUM(C61:F61)</f>
        <v>93000</v>
      </c>
    </row>
    <row r="62" spans="1:8">
      <c r="A62" s="13"/>
      <c r="B62" s="54"/>
      <c r="C62" s="62"/>
      <c r="D62" s="58"/>
      <c r="E62" s="58"/>
      <c r="F62" s="54"/>
      <c r="G62" s="54"/>
    </row>
    <row r="63" spans="1:8">
      <c r="A63" s="13" t="s">
        <v>20</v>
      </c>
      <c r="B63" s="19">
        <f>B61</f>
        <v>93000</v>
      </c>
      <c r="C63" s="19">
        <f>SUM(C61:C62)</f>
        <v>92751.709999999992</v>
      </c>
      <c r="D63" s="19">
        <f>SUM(D61:D62)</f>
        <v>82.76333333333605</v>
      </c>
      <c r="E63" s="19">
        <f>SUM(E61:E62)</f>
        <v>82.76333333333605</v>
      </c>
      <c r="F63" s="19">
        <f>SUM(F61:F62)</f>
        <v>82.76333333333605</v>
      </c>
      <c r="G63" s="19">
        <f>SUM(G61:G62)</f>
        <v>93000</v>
      </c>
      <c r="H63" s="54"/>
    </row>
    <row r="64" spans="1:8">
      <c r="A64" s="66" t="s">
        <v>13</v>
      </c>
      <c r="B64" s="61"/>
      <c r="C64" s="52"/>
      <c r="D64" s="15"/>
      <c r="E64" s="18"/>
      <c r="F64" s="54"/>
      <c r="G64" s="54"/>
    </row>
    <row r="65" spans="1:8">
      <c r="A65" s="61"/>
      <c r="B65" s="61"/>
      <c r="C65" s="52"/>
      <c r="D65" s="64"/>
      <c r="E65" s="52"/>
      <c r="F65" s="54"/>
      <c r="G65" s="54"/>
    </row>
    <row r="66" spans="1:8" s="67" customFormat="1">
      <c r="A66" s="44" t="s">
        <v>55</v>
      </c>
      <c r="B66" s="94">
        <v>3400</v>
      </c>
      <c r="C66" s="54">
        <v>3185.24</v>
      </c>
      <c r="D66" s="54">
        <f>(B66-C66)/3</f>
        <v>71.586666666666744</v>
      </c>
      <c r="E66" s="54">
        <v>71.586666666666744</v>
      </c>
      <c r="F66" s="54">
        <v>71.586666666666744</v>
      </c>
      <c r="G66" s="54">
        <f>SUM(C66:F66)</f>
        <v>3399.9999999999995</v>
      </c>
    </row>
    <row r="67" spans="1:8" s="67" customFormat="1">
      <c r="A67" t="s">
        <v>56</v>
      </c>
      <c r="B67" s="94">
        <v>16000</v>
      </c>
      <c r="C67" s="17">
        <v>0</v>
      </c>
      <c r="D67" s="53">
        <f>B67/3</f>
        <v>5333.333333333333</v>
      </c>
      <c r="E67" s="71">
        <f>D67</f>
        <v>5333.333333333333</v>
      </c>
      <c r="F67" s="69">
        <f>E67</f>
        <v>5333.333333333333</v>
      </c>
      <c r="G67" s="54">
        <f>SUM(C67:F67)</f>
        <v>16000</v>
      </c>
    </row>
    <row r="68" spans="1:8" s="67" customFormat="1">
      <c r="A68"/>
      <c r="B68" s="94"/>
      <c r="C68" s="17"/>
      <c r="D68" s="53"/>
      <c r="E68" s="71"/>
      <c r="F68" s="69"/>
      <c r="G68" s="69"/>
    </row>
    <row r="69" spans="1:8" s="1" customFormat="1">
      <c r="A69" s="13" t="s">
        <v>20</v>
      </c>
      <c r="B69" s="19">
        <f t="shared" ref="B69:G69" si="9">SUM(B66:B67)</f>
        <v>19400</v>
      </c>
      <c r="C69" s="19">
        <f t="shared" si="9"/>
        <v>3185.24</v>
      </c>
      <c r="D69" s="19">
        <f t="shared" si="9"/>
        <v>5404.92</v>
      </c>
      <c r="E69" s="19">
        <f t="shared" si="9"/>
        <v>5404.92</v>
      </c>
      <c r="F69" s="19">
        <f t="shared" si="9"/>
        <v>5404.92</v>
      </c>
      <c r="G69" s="19">
        <f t="shared" si="9"/>
        <v>19400</v>
      </c>
      <c r="H69" s="19"/>
    </row>
    <row r="70" spans="1:8" s="1" customFormat="1" ht="13.5" thickBot="1">
      <c r="A70" s="13"/>
      <c r="B70" s="13"/>
      <c r="C70" s="19"/>
      <c r="D70" s="19"/>
      <c r="E70" s="19"/>
      <c r="F70" s="19"/>
      <c r="G70" s="19"/>
      <c r="H70" s="19"/>
    </row>
    <row r="71" spans="1:8" ht="13.5" thickBot="1">
      <c r="A71" s="47" t="s">
        <v>22</v>
      </c>
      <c r="B71" s="17">
        <f>B69+B63+B58+B53+B44+B39</f>
        <v>290552.67</v>
      </c>
      <c r="C71" s="17">
        <f>C69+C63+C58+C53+C44+C39</f>
        <v>153720.6</v>
      </c>
      <c r="D71" s="17">
        <f>D69+D63+D58+D53+D44+D39</f>
        <v>44369.896666666667</v>
      </c>
      <c r="E71" s="17">
        <f>E69+E63+E58+E53+E44+E39</f>
        <v>46231.086666666662</v>
      </c>
      <c r="F71" s="17">
        <f>F69+F63+F58+F53+F44+F39</f>
        <v>46231.086666666662</v>
      </c>
      <c r="G71" s="17">
        <f>SUM(G39,G44,G53,G58,G63,G69)</f>
        <v>290552.67</v>
      </c>
      <c r="H71" s="54"/>
    </row>
    <row r="72" spans="1:8" s="1" customFormat="1">
      <c r="A72" s="13"/>
      <c r="B72" s="13"/>
      <c r="C72" s="19"/>
      <c r="D72" s="19"/>
      <c r="E72" s="19"/>
      <c r="F72" s="19"/>
      <c r="G72" s="19"/>
      <c r="H72" s="19"/>
    </row>
    <row r="73" spans="1:8">
      <c r="A73" s="73" t="s">
        <v>69</v>
      </c>
      <c r="B73" s="74"/>
      <c r="C73" s="75">
        <f>C71+C31</f>
        <v>292757.7</v>
      </c>
      <c r="D73" s="75">
        <f>D71+D31</f>
        <v>223229.86666666667</v>
      </c>
      <c r="E73" s="75">
        <f>E71+E31</f>
        <v>225091.05666666667</v>
      </c>
      <c r="F73" s="75">
        <f>F71+F31</f>
        <v>225091.05666666667</v>
      </c>
      <c r="G73" s="76">
        <f>G71+G31</f>
        <v>966169.67999999993</v>
      </c>
    </row>
    <row r="77" spans="1:8">
      <c r="A77" s="13"/>
      <c r="B77" s="13"/>
      <c r="C77" s="50"/>
      <c r="D77" s="50"/>
    </row>
  </sheetData>
  <printOptions horizontalCentered="1" gridLines="1"/>
  <pageMargins left="0.27" right="0.25" top="0.6" bottom="0.56000000000000005" header="0.27" footer="0.21"/>
  <pageSetup scale="88" fitToHeight="5" orientation="landscape" r:id="rId1"/>
  <headerFooter alignWithMargins="0">
    <oddFooter>&amp;L&amp;F&amp;RPage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zoomScaleNormal="100" workbookViewId="0">
      <pane xSplit="1" ySplit="4" topLeftCell="B32" activePane="bottomRight" state="frozen"/>
      <selection activeCell="C18" sqref="C18"/>
      <selection pane="topRight" activeCell="C18" sqref="C18"/>
      <selection pane="bottomLeft" activeCell="C18" sqref="C18"/>
      <selection pane="bottomRight" activeCell="G63" sqref="G63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6.5703125" style="44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71</v>
      </c>
      <c r="C3" s="45"/>
      <c r="D3" s="45"/>
      <c r="E3" s="46"/>
    </row>
    <row r="4" spans="1:7" s="3" customFormat="1" ht="26.25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1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17">
        <v>111112.4</v>
      </c>
      <c r="C12" s="19">
        <f>$B12/4</f>
        <v>27778.1</v>
      </c>
      <c r="D12" s="19">
        <f>$B12/4</f>
        <v>27778.1</v>
      </c>
      <c r="E12" s="19">
        <f>$B12/4</f>
        <v>27778.1</v>
      </c>
      <c r="F12" s="19">
        <f>$B12/4</f>
        <v>27778.1</v>
      </c>
      <c r="G12" s="19">
        <f>SUM(C12:F12)</f>
        <v>111112.4</v>
      </c>
    </row>
    <row r="13" spans="1:7">
      <c r="A13" s="55" t="s">
        <v>1</v>
      </c>
      <c r="B13" s="17"/>
      <c r="C13" s="50"/>
      <c r="D13" s="56"/>
      <c r="E13" s="57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17">
        <v>414761.63</v>
      </c>
      <c r="C17" s="19">
        <f>$B17/4</f>
        <v>103690.4075</v>
      </c>
      <c r="D17" s="19">
        <f>$B17/4</f>
        <v>103690.4075</v>
      </c>
      <c r="E17" s="19">
        <f>$B17/4</f>
        <v>103690.4075</v>
      </c>
      <c r="F17" s="19">
        <f>$B17/4</f>
        <v>103690.4075</v>
      </c>
      <c r="G17" s="19">
        <f>SUM(C17:F17)</f>
        <v>414761.63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>
        <v>0</v>
      </c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17">
        <v>131468.50999999998</v>
      </c>
      <c r="C26" s="19">
        <f>$B26/4</f>
        <v>32867.127499999995</v>
      </c>
      <c r="D26" s="19">
        <f>$B26/4</f>
        <v>32867.127499999995</v>
      </c>
      <c r="E26" s="19">
        <f>$B26/4</f>
        <v>32867.127499999995</v>
      </c>
      <c r="F26" s="19">
        <f>$B26/4</f>
        <v>32867.127499999995</v>
      </c>
      <c r="G26" s="19">
        <f>SUM(C26:F26)</f>
        <v>131468.50999999998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19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>
        <v>0</v>
      </c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SUM(B11:B28)</f>
        <v>657342.54</v>
      </c>
      <c r="C31" s="19">
        <f>C29+C26+C23+C17+C12</f>
        <v>164335.63500000001</v>
      </c>
      <c r="D31" s="19">
        <f>D29+D26+D23+D17+D12</f>
        <v>164335.63500000001</v>
      </c>
      <c r="E31" s="19">
        <f>E29+E26+E23+E17+E12</f>
        <v>164335.63500000001</v>
      </c>
      <c r="F31" s="19">
        <f>F29+F26+F23+F17+F12</f>
        <v>164335.63500000001</v>
      </c>
      <c r="G31" s="19">
        <f>G29+G26+G23+G17+G12</f>
        <v>657342.54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8"/>
      <c r="E36" s="62"/>
      <c r="F36" s="54"/>
      <c r="G36" s="54"/>
    </row>
    <row r="37" spans="1:8">
      <c r="A37" s="44" t="s">
        <v>24</v>
      </c>
      <c r="B37" s="70">
        <v>15200</v>
      </c>
      <c r="C37" s="54">
        <f t="shared" ref="C37:F38" si="0">$B37/4</f>
        <v>3800</v>
      </c>
      <c r="D37" s="54">
        <f t="shared" si="0"/>
        <v>3800</v>
      </c>
      <c r="E37" s="54">
        <f t="shared" si="0"/>
        <v>3800</v>
      </c>
      <c r="F37" s="54">
        <f t="shared" si="0"/>
        <v>3800</v>
      </c>
      <c r="G37" s="54">
        <f>SUM(C37:F37)</f>
        <v>15200</v>
      </c>
    </row>
    <row r="38" spans="1:8">
      <c r="A38" s="44" t="s">
        <v>63</v>
      </c>
      <c r="B38" s="70">
        <v>5000</v>
      </c>
      <c r="C38" s="54">
        <f t="shared" si="0"/>
        <v>1250</v>
      </c>
      <c r="D38" s="54">
        <f t="shared" si="0"/>
        <v>1250</v>
      </c>
      <c r="E38" s="54">
        <f t="shared" si="0"/>
        <v>1250</v>
      </c>
      <c r="F38" s="54">
        <f t="shared" si="0"/>
        <v>1250</v>
      </c>
      <c r="G38" s="54">
        <f>SUM(C38:F38)</f>
        <v>5000</v>
      </c>
    </row>
    <row r="39" spans="1:8">
      <c r="A39" s="13"/>
      <c r="B39" s="13"/>
      <c r="C39" s="20"/>
      <c r="D39" s="52"/>
      <c r="E39" s="58"/>
      <c r="F39" s="54"/>
      <c r="G39" s="54"/>
    </row>
    <row r="40" spans="1:8" ht="13.5" thickBot="1">
      <c r="A40" s="13" t="s">
        <v>20</v>
      </c>
      <c r="B40" s="17">
        <f>SUM(B37:B39)</f>
        <v>20200</v>
      </c>
      <c r="C40" s="19">
        <f>SUM(C37:C39)</f>
        <v>5050</v>
      </c>
      <c r="D40" s="19">
        <f>SUM(D37:D39)</f>
        <v>5050</v>
      </c>
      <c r="E40" s="19">
        <f>SUM(E37:E39)</f>
        <v>5050</v>
      </c>
      <c r="F40" s="19">
        <f>SUM(F37:F39)</f>
        <v>5050</v>
      </c>
      <c r="G40" s="19">
        <f>SUM(C40:F40)</f>
        <v>20200</v>
      </c>
      <c r="H40" s="54"/>
    </row>
    <row r="41" spans="1:8" ht="13.5" thickBot="1">
      <c r="A41" s="41" t="s">
        <v>10</v>
      </c>
      <c r="B41" s="61"/>
      <c r="C41" s="58"/>
      <c r="D41" s="58"/>
      <c r="E41" s="58"/>
      <c r="F41" s="54"/>
      <c r="G41" s="54"/>
    </row>
    <row r="42" spans="1:8">
      <c r="A42" s="61"/>
      <c r="B42" s="61"/>
      <c r="C42" s="62"/>
      <c r="D42" s="58"/>
      <c r="E42" s="58"/>
      <c r="F42" s="54"/>
      <c r="G42" s="54"/>
    </row>
    <row r="43" spans="1:8">
      <c r="A43" s="44" t="s">
        <v>34</v>
      </c>
      <c r="B43" s="70">
        <v>188000</v>
      </c>
      <c r="C43" s="54">
        <f t="shared" ref="C43:F46" si="1">$B43/4</f>
        <v>47000</v>
      </c>
      <c r="D43" s="54">
        <f t="shared" si="1"/>
        <v>47000</v>
      </c>
      <c r="E43" s="54">
        <f t="shared" si="1"/>
        <v>47000</v>
      </c>
      <c r="F43" s="54">
        <f t="shared" si="1"/>
        <v>47000</v>
      </c>
      <c r="G43" s="54">
        <f>SUM(C43:F43)</f>
        <v>188000</v>
      </c>
    </row>
    <row r="44" spans="1:8">
      <c r="A44" s="44" t="s">
        <v>36</v>
      </c>
      <c r="B44" s="70">
        <v>10000</v>
      </c>
      <c r="C44" s="54">
        <f t="shared" si="1"/>
        <v>2500</v>
      </c>
      <c r="D44" s="54">
        <f t="shared" si="1"/>
        <v>2500</v>
      </c>
      <c r="E44" s="54">
        <f t="shared" si="1"/>
        <v>2500</v>
      </c>
      <c r="F44" s="54">
        <f t="shared" si="1"/>
        <v>2500</v>
      </c>
      <c r="G44" s="54">
        <f>SUM(C44:F44)</f>
        <v>10000</v>
      </c>
    </row>
    <row r="45" spans="1:8">
      <c r="A45" s="44" t="s">
        <v>37</v>
      </c>
      <c r="B45" s="70">
        <v>105300</v>
      </c>
      <c r="C45" s="54">
        <f t="shared" si="1"/>
        <v>26325</v>
      </c>
      <c r="D45" s="54">
        <f t="shared" si="1"/>
        <v>26325</v>
      </c>
      <c r="E45" s="54">
        <f t="shared" si="1"/>
        <v>26325</v>
      </c>
      <c r="F45" s="54">
        <f t="shared" si="1"/>
        <v>26325</v>
      </c>
      <c r="G45" s="54">
        <f>SUM(C45:F45)</f>
        <v>105300</v>
      </c>
    </row>
    <row r="46" spans="1:8">
      <c r="A46" s="44" t="s">
        <v>40</v>
      </c>
      <c r="B46" s="63"/>
      <c r="C46" s="54">
        <f t="shared" si="1"/>
        <v>0</v>
      </c>
      <c r="D46" s="54">
        <f t="shared" si="1"/>
        <v>0</v>
      </c>
      <c r="E46" s="54">
        <f t="shared" si="1"/>
        <v>0</v>
      </c>
      <c r="F46" s="54">
        <f t="shared" si="1"/>
        <v>0</v>
      </c>
      <c r="G46" s="54">
        <f>SUM(C46:F46)</f>
        <v>0</v>
      </c>
    </row>
    <row r="47" spans="1:8">
      <c r="C47" s="58"/>
      <c r="D47" s="58"/>
      <c r="E47" s="58"/>
      <c r="F47" s="54"/>
      <c r="G47" s="54"/>
    </row>
    <row r="48" spans="1:8" ht="13.5" thickBot="1">
      <c r="A48" s="13" t="s">
        <v>20</v>
      </c>
      <c r="B48" s="17">
        <f>SUM(B43:B47)</f>
        <v>303300</v>
      </c>
      <c r="C48" s="19">
        <f>SUM(C43:C47)</f>
        <v>75825</v>
      </c>
      <c r="D48" s="19">
        <f>SUM(D43:D47)</f>
        <v>75825</v>
      </c>
      <c r="E48" s="19">
        <f>SUM(E43:E47)</f>
        <v>75825</v>
      </c>
      <c r="F48" s="19">
        <f>SUM(F43:F47)</f>
        <v>75825</v>
      </c>
      <c r="G48" s="19">
        <f>SUM(C48:F48)</f>
        <v>303300</v>
      </c>
      <c r="H48" s="54"/>
    </row>
    <row r="49" spans="1:8" ht="13.5" thickBot="1">
      <c r="A49" s="41" t="s">
        <v>11</v>
      </c>
      <c r="B49" s="61"/>
      <c r="C49" s="58"/>
      <c r="D49" s="58"/>
      <c r="E49" s="58"/>
      <c r="F49" s="54"/>
      <c r="G49" s="54"/>
    </row>
    <row r="50" spans="1:8">
      <c r="A50" s="61"/>
      <c r="B50" s="61"/>
      <c r="C50" s="62"/>
      <c r="D50" s="64"/>
      <c r="E50" s="58"/>
      <c r="F50" s="54"/>
      <c r="G50" s="54"/>
    </row>
    <row r="51" spans="1:8">
      <c r="A51" s="44" t="s">
        <v>47</v>
      </c>
      <c r="B51" s="63"/>
      <c r="C51" s="54"/>
      <c r="D51" s="54"/>
      <c r="E51" s="54"/>
      <c r="F51" s="54"/>
      <c r="G51" s="54"/>
    </row>
    <row r="52" spans="1:8">
      <c r="A52" s="61"/>
      <c r="B52" s="61"/>
      <c r="C52" s="62"/>
      <c r="D52" s="64"/>
      <c r="E52" s="58"/>
      <c r="F52" s="54"/>
      <c r="G52" s="54"/>
    </row>
    <row r="53" spans="1:8">
      <c r="A53" s="13" t="s">
        <v>20</v>
      </c>
      <c r="B53" s="27">
        <f>B51</f>
        <v>0</v>
      </c>
      <c r="C53" s="19">
        <f>SUM(C51:C52)</f>
        <v>0</v>
      </c>
      <c r="D53" s="19">
        <f>SUM(D51:D52)</f>
        <v>0</v>
      </c>
      <c r="E53" s="19">
        <f>SUM(E51:E52)</f>
        <v>0</v>
      </c>
      <c r="F53" s="19">
        <f>SUM(F51:F52)</f>
        <v>0</v>
      </c>
      <c r="G53" s="19">
        <f>SUM(G51:G52)</f>
        <v>0</v>
      </c>
      <c r="H53" s="54"/>
    </row>
    <row r="54" spans="1:8">
      <c r="A54" s="66" t="s">
        <v>13</v>
      </c>
      <c r="B54" s="61"/>
      <c r="C54" s="52"/>
      <c r="D54" s="15"/>
      <c r="E54" s="18"/>
      <c r="F54" s="54"/>
      <c r="G54" s="54"/>
    </row>
    <row r="55" spans="1:8">
      <c r="A55" s="61"/>
      <c r="B55" s="61"/>
      <c r="C55" s="52"/>
      <c r="D55" s="64"/>
      <c r="E55" s="52"/>
      <c r="F55" s="54"/>
      <c r="G55" s="54"/>
    </row>
    <row r="56" spans="1:8" s="67" customFormat="1">
      <c r="A56" s="44" t="s">
        <v>52</v>
      </c>
      <c r="B56" s="70">
        <v>7500</v>
      </c>
      <c r="C56" s="54">
        <f t="shared" ref="C56:F57" si="2">$B56/4</f>
        <v>1875</v>
      </c>
      <c r="D56" s="54">
        <f t="shared" si="2"/>
        <v>1875</v>
      </c>
      <c r="E56" s="54">
        <f t="shared" si="2"/>
        <v>1875</v>
      </c>
      <c r="F56" s="54">
        <f t="shared" si="2"/>
        <v>1875</v>
      </c>
      <c r="G56" s="54">
        <f>SUM(C56:F56)</f>
        <v>7500</v>
      </c>
    </row>
    <row r="57" spans="1:8" s="67" customFormat="1">
      <c r="A57" s="44" t="s">
        <v>55</v>
      </c>
      <c r="B57" s="70">
        <v>5900</v>
      </c>
      <c r="C57" s="54">
        <f t="shared" si="2"/>
        <v>1475</v>
      </c>
      <c r="D57" s="54">
        <f t="shared" si="2"/>
        <v>1475</v>
      </c>
      <c r="E57" s="54">
        <f t="shared" si="2"/>
        <v>1475</v>
      </c>
      <c r="F57" s="54">
        <f t="shared" si="2"/>
        <v>1475</v>
      </c>
      <c r="G57" s="54">
        <f>SUM(C57:F57)</f>
        <v>5900</v>
      </c>
    </row>
    <row r="58" spans="1:8" s="67" customFormat="1">
      <c r="A58" s="14"/>
      <c r="B58" s="14"/>
      <c r="C58" s="17"/>
      <c r="D58" s="53"/>
      <c r="E58" s="71"/>
      <c r="F58" s="69"/>
      <c r="G58" s="69">
        <f>SUM(C58:F58)</f>
        <v>0</v>
      </c>
    </row>
    <row r="59" spans="1:8" s="1" customFormat="1">
      <c r="A59" s="13" t="s">
        <v>20</v>
      </c>
      <c r="B59" s="17">
        <f>B56+B57</f>
        <v>13400</v>
      </c>
      <c r="C59" s="19">
        <f>SUM(C56:C58)</f>
        <v>3350</v>
      </c>
      <c r="D59" s="19">
        <f>SUM(D56:D58)</f>
        <v>3350</v>
      </c>
      <c r="E59" s="19">
        <f>SUM(E56:E58)</f>
        <v>3350</v>
      </c>
      <c r="F59" s="19">
        <f>SUM(F56:F58)</f>
        <v>3350</v>
      </c>
      <c r="G59" s="19">
        <f>SUM(G56:G58)</f>
        <v>13400</v>
      </c>
      <c r="H59" s="19"/>
    </row>
    <row r="60" spans="1:8" s="1" customFormat="1" ht="13.5" thickBot="1">
      <c r="A60" s="13"/>
      <c r="B60" s="13"/>
      <c r="C60" s="19"/>
      <c r="D60" s="19"/>
      <c r="E60" s="19"/>
      <c r="F60" s="19"/>
      <c r="G60" s="19"/>
      <c r="H60" s="19"/>
    </row>
    <row r="61" spans="1:8" ht="13.5" thickBot="1">
      <c r="A61" s="47" t="s">
        <v>22</v>
      </c>
      <c r="B61" s="17">
        <f t="shared" ref="B61:G61" si="3">B59+B53+B48+B40</f>
        <v>336900</v>
      </c>
      <c r="C61" s="19">
        <f t="shared" si="3"/>
        <v>84225</v>
      </c>
      <c r="D61" s="19">
        <f t="shared" si="3"/>
        <v>84225</v>
      </c>
      <c r="E61" s="19">
        <f t="shared" si="3"/>
        <v>84225</v>
      </c>
      <c r="F61" s="19">
        <f t="shared" si="3"/>
        <v>84225</v>
      </c>
      <c r="G61" s="19">
        <f t="shared" si="3"/>
        <v>336900</v>
      </c>
      <c r="H61" s="54"/>
    </row>
    <row r="62" spans="1:8" s="1" customFormat="1">
      <c r="A62" s="13"/>
      <c r="B62" s="13"/>
      <c r="C62" s="19"/>
      <c r="D62" s="19"/>
      <c r="E62" s="19"/>
      <c r="F62" s="19"/>
      <c r="G62" s="19"/>
      <c r="H62" s="19"/>
    </row>
    <row r="63" spans="1:8">
      <c r="A63" s="73" t="s">
        <v>97</v>
      </c>
      <c r="B63" s="74"/>
      <c r="C63" s="75">
        <f>C61+C31</f>
        <v>248560.63500000001</v>
      </c>
      <c r="D63" s="75">
        <f>D61+D31</f>
        <v>248560.63500000001</v>
      </c>
      <c r="E63" s="75">
        <f>E61+E31</f>
        <v>248560.63500000001</v>
      </c>
      <c r="F63" s="75">
        <f>F61+F31</f>
        <v>248560.63500000001</v>
      </c>
      <c r="G63" s="76">
        <f>G61+G31</f>
        <v>994242.54</v>
      </c>
    </row>
    <row r="67" spans="1:8" s="43" customFormat="1">
      <c r="A67" s="13"/>
      <c r="B67" s="13"/>
      <c r="C67" s="50"/>
      <c r="D67" s="50"/>
      <c r="F67" s="44"/>
      <c r="G67" s="44"/>
      <c r="H67" s="44"/>
    </row>
  </sheetData>
  <printOptions horizontalCentered="1" gridLines="1"/>
  <pageMargins left="0.27" right="0.25" top="0.6" bottom="0.56000000000000005" header="0.27" footer="0.21"/>
  <pageSetup scale="88" fitToHeight="11" orientation="landscape" r:id="rId1"/>
  <headerFooter alignWithMargins="0">
    <oddFooter>&amp;L&amp;F&amp;RPage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1"/>
  <sheetViews>
    <sheetView zoomScaleNormal="100" workbookViewId="0">
      <pane xSplit="1" ySplit="4" topLeftCell="B35" activePane="bottomRight" state="frozen"/>
      <selection activeCell="C18" sqref="C18"/>
      <selection pane="topRight" activeCell="C18" sqref="C18"/>
      <selection pane="bottomLeft" activeCell="C18" sqref="C18"/>
      <selection pane="bottomRight" activeCell="G67" sqref="G67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5.28515625" style="44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71</v>
      </c>
      <c r="C3" s="45"/>
      <c r="D3" s="45"/>
      <c r="E3" s="46"/>
    </row>
    <row r="4" spans="1:7" s="3" customFormat="1" ht="26.25" thickBot="1">
      <c r="B4" s="22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1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94">
        <v>108824.14</v>
      </c>
      <c r="C12" s="19">
        <v>41711.859999999993</v>
      </c>
      <c r="D12" s="19">
        <f t="shared" ref="D12" si="0">(B12-C12)/3</f>
        <v>22370.76</v>
      </c>
      <c r="E12" s="19">
        <f>D12</f>
        <v>22370.76</v>
      </c>
      <c r="F12" s="19">
        <f>D12</f>
        <v>22370.76</v>
      </c>
      <c r="G12" s="19">
        <f>SUM(C12:F12)</f>
        <v>108824.13999999998</v>
      </c>
    </row>
    <row r="13" spans="1:7">
      <c r="A13" s="55" t="s">
        <v>1</v>
      </c>
      <c r="B13" s="17"/>
      <c r="C13" s="50"/>
      <c r="D13" s="56"/>
      <c r="E13" s="57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94">
        <v>472724.82999999996</v>
      </c>
      <c r="C17" s="19">
        <v>124526.99999999999</v>
      </c>
      <c r="D17" s="19">
        <f t="shared" ref="D17" si="1">(B17-C17)/3</f>
        <v>116065.94333333331</v>
      </c>
      <c r="E17" s="19">
        <v>116065.94333333334</v>
      </c>
      <c r="F17" s="19">
        <v>116065.94333333334</v>
      </c>
      <c r="G17" s="19">
        <f>SUM(C17:F17)</f>
        <v>472724.83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>
        <v>0</v>
      </c>
      <c r="C23" s="19"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147965.65</v>
      </c>
      <c r="C26" s="19">
        <v>35343.420000000006</v>
      </c>
      <c r="D26" s="19">
        <f t="shared" ref="D26" si="2">(B26-C26)/3</f>
        <v>37540.743333333325</v>
      </c>
      <c r="E26" s="19">
        <f>D26</f>
        <v>37540.743333333325</v>
      </c>
      <c r="F26" s="19">
        <f>D26</f>
        <v>37540.743333333325</v>
      </c>
      <c r="G26" s="19">
        <f>SUM(C26:F26)</f>
        <v>147965.64999999997</v>
      </c>
    </row>
    <row r="27" spans="1:8" s="1" customFormat="1">
      <c r="A27" s="55" t="s">
        <v>3</v>
      </c>
      <c r="B27" s="94"/>
      <c r="C27" s="59"/>
      <c r="D27" s="52"/>
      <c r="E27" s="18"/>
      <c r="F27" s="19"/>
      <c r="G27" s="19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>
        <v>0</v>
      </c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SUM(B11:B28)</f>
        <v>729514.62</v>
      </c>
      <c r="C31" s="19">
        <f>C29+C26+C23+C17+C12</f>
        <v>201582.27999999997</v>
      </c>
      <c r="D31" s="19">
        <f>D29+D26+D23+D17+D12</f>
        <v>175977.44666666666</v>
      </c>
      <c r="E31" s="19">
        <f>E29+E26+E23+E17+E12</f>
        <v>175977.44666666668</v>
      </c>
      <c r="F31" s="19">
        <f>F29+F26+F23+F17+F12</f>
        <v>175977.44666666668</v>
      </c>
      <c r="G31" s="19">
        <f>G29+G26+G23+G17+G12</f>
        <v>729514.62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8"/>
      <c r="E36" s="62"/>
      <c r="F36" s="54"/>
      <c r="G36" s="54"/>
    </row>
    <row r="37" spans="1:8">
      <c r="A37" s="44" t="s">
        <v>24</v>
      </c>
      <c r="B37" s="70">
        <v>25000</v>
      </c>
      <c r="C37" s="54">
        <v>0</v>
      </c>
      <c r="D37" s="54">
        <f t="shared" ref="D37" si="3">(B37-C37)/3</f>
        <v>8333.3333333333339</v>
      </c>
      <c r="E37" s="54">
        <v>8333.3333333333339</v>
      </c>
      <c r="F37" s="54">
        <v>8333.3333333333339</v>
      </c>
      <c r="G37" s="54">
        <f>SUM(C37:F37)</f>
        <v>25000</v>
      </c>
    </row>
    <row r="38" spans="1:8">
      <c r="A38" s="13"/>
      <c r="B38" s="13"/>
      <c r="C38" s="20"/>
      <c r="D38" s="52"/>
      <c r="E38" s="58"/>
      <c r="F38" s="54"/>
      <c r="G38" s="54"/>
    </row>
    <row r="39" spans="1:8" ht="13.5" thickBot="1">
      <c r="A39" s="13" t="s">
        <v>20</v>
      </c>
      <c r="B39" s="17">
        <f>B37</f>
        <v>25000</v>
      </c>
      <c r="C39" s="19">
        <f>SUM(C37:C38)</f>
        <v>0</v>
      </c>
      <c r="D39" s="19">
        <f>SUM(D37:D38)</f>
        <v>8333.3333333333339</v>
      </c>
      <c r="E39" s="19">
        <f>SUM(E37:E38)</f>
        <v>8333.3333333333339</v>
      </c>
      <c r="F39" s="19">
        <f>SUM(F37:F38)</f>
        <v>8333.3333333333339</v>
      </c>
      <c r="G39" s="19">
        <f>SUM(C39:F39)</f>
        <v>25000</v>
      </c>
      <c r="H39" s="54"/>
    </row>
    <row r="40" spans="1:8" ht="13.5" thickBot="1">
      <c r="A40" s="41" t="s">
        <v>9</v>
      </c>
      <c r="B40" s="61"/>
      <c r="C40" s="52"/>
      <c r="D40" s="52"/>
      <c r="E40" s="58"/>
      <c r="F40" s="54"/>
      <c r="G40" s="54"/>
    </row>
    <row r="41" spans="1:8">
      <c r="A41" s="61"/>
      <c r="B41" s="61"/>
      <c r="C41" s="52"/>
      <c r="D41" s="58"/>
      <c r="E41" s="62"/>
      <c r="F41" s="54"/>
      <c r="G41" s="54"/>
    </row>
    <row r="42" spans="1:8">
      <c r="B42" s="70"/>
      <c r="C42" s="54"/>
      <c r="D42" s="54"/>
      <c r="E42" s="54"/>
      <c r="F42" s="54"/>
      <c r="G42" s="54"/>
    </row>
    <row r="43" spans="1:8">
      <c r="A43" s="13"/>
      <c r="B43" s="13"/>
      <c r="C43" s="20"/>
      <c r="D43" s="52"/>
      <c r="E43" s="58"/>
      <c r="F43" s="54"/>
      <c r="G43" s="54"/>
    </row>
    <row r="44" spans="1:8" ht="13.5" thickBot="1">
      <c r="A44" s="13" t="s">
        <v>20</v>
      </c>
      <c r="B44" s="17">
        <f>B42</f>
        <v>0</v>
      </c>
      <c r="C44" s="19">
        <f>SUM(C42:C43)</f>
        <v>0</v>
      </c>
      <c r="D44" s="19">
        <f>SUM(D42:D43)</f>
        <v>0</v>
      </c>
      <c r="E44" s="19">
        <f>SUM(E42:E43)</f>
        <v>0</v>
      </c>
      <c r="F44" s="19">
        <f>SUM(F42:F43)</f>
        <v>0</v>
      </c>
      <c r="G44" s="19">
        <f>SUM(C44:F44)</f>
        <v>0</v>
      </c>
      <c r="H44" s="54"/>
    </row>
    <row r="45" spans="1:8" ht="13.5" thickBot="1">
      <c r="A45" s="41" t="s">
        <v>10</v>
      </c>
      <c r="B45" s="61"/>
      <c r="C45" s="58"/>
      <c r="D45" s="58"/>
      <c r="E45" s="58"/>
      <c r="F45" s="54"/>
      <c r="G45" s="54"/>
    </row>
    <row r="46" spans="1:8">
      <c r="A46" s="61"/>
      <c r="B46" s="61"/>
      <c r="C46" s="62"/>
      <c r="D46" s="58"/>
      <c r="E46" s="58"/>
      <c r="F46" s="54"/>
      <c r="G46" s="54"/>
    </row>
    <row r="47" spans="1:8">
      <c r="A47" s="44" t="s">
        <v>34</v>
      </c>
      <c r="B47" s="94">
        <v>93200</v>
      </c>
      <c r="C47" s="54">
        <v>27257.960000000014</v>
      </c>
      <c r="D47" s="54">
        <f t="shared" ref="D47" si="4">(B47-C47)/3</f>
        <v>21980.679999999993</v>
      </c>
      <c r="E47" s="54">
        <f>D47</f>
        <v>21980.679999999993</v>
      </c>
      <c r="F47" s="54">
        <f>D47</f>
        <v>21980.679999999993</v>
      </c>
      <c r="G47" s="54">
        <f>SUM(C47:F47)</f>
        <v>93200</v>
      </c>
    </row>
    <row r="48" spans="1:8">
      <c r="A48" s="44" t="s">
        <v>36</v>
      </c>
      <c r="B48" s="94">
        <v>20000</v>
      </c>
      <c r="C48" s="54">
        <v>21710</v>
      </c>
      <c r="D48" s="54">
        <v>0</v>
      </c>
      <c r="E48" s="54">
        <v>0</v>
      </c>
      <c r="F48" s="54">
        <v>0</v>
      </c>
      <c r="G48" s="54">
        <f>SUM(C48:F48)</f>
        <v>21710</v>
      </c>
    </row>
    <row r="49" spans="1:8">
      <c r="A49" s="44" t="s">
        <v>37</v>
      </c>
      <c r="B49" s="94">
        <v>82500</v>
      </c>
      <c r="C49" s="54">
        <v>43087.55</v>
      </c>
      <c r="D49" s="54">
        <f>(B49-C49)/3-1710</f>
        <v>11427.483333333332</v>
      </c>
      <c r="E49" s="54">
        <f>(B49-C49)/3</f>
        <v>13137.483333333332</v>
      </c>
      <c r="F49" s="54">
        <f>E49</f>
        <v>13137.483333333332</v>
      </c>
      <c r="G49" s="54">
        <f>SUM(C49:F49)</f>
        <v>80790</v>
      </c>
    </row>
    <row r="50" spans="1:8">
      <c r="A50" s="44" t="s">
        <v>40</v>
      </c>
      <c r="B50" s="94">
        <v>5000</v>
      </c>
      <c r="C50" s="54">
        <v>0</v>
      </c>
      <c r="D50" s="54">
        <f>(B50-C50)/3</f>
        <v>1666.6666666666667</v>
      </c>
      <c r="E50" s="54">
        <v>1666.6666666666667</v>
      </c>
      <c r="F50" s="54">
        <v>1666.6666666666667</v>
      </c>
      <c r="G50" s="54">
        <f>SUM(C50:F50)</f>
        <v>5000</v>
      </c>
    </row>
    <row r="51" spans="1:8">
      <c r="C51" s="58"/>
      <c r="D51" s="58"/>
      <c r="E51" s="58"/>
      <c r="F51" s="54"/>
      <c r="G51" s="54"/>
    </row>
    <row r="52" spans="1:8" ht="13.5" thickBot="1">
      <c r="A52" s="13" t="s">
        <v>20</v>
      </c>
      <c r="B52" s="17">
        <f>SUM(B47:B51)</f>
        <v>200700</v>
      </c>
      <c r="C52" s="19">
        <f>SUM(C47:C51)</f>
        <v>92055.510000000009</v>
      </c>
      <c r="D52" s="19">
        <f>SUM(D47:D51)</f>
        <v>35074.829999999987</v>
      </c>
      <c r="E52" s="19">
        <f>SUM(E47:E51)</f>
        <v>36784.829999999987</v>
      </c>
      <c r="F52" s="19">
        <f>SUM(F47:F51)</f>
        <v>36784.829999999987</v>
      </c>
      <c r="G52" s="19">
        <f>SUM(C52:F52)</f>
        <v>200699.99999999997</v>
      </c>
      <c r="H52" s="54"/>
    </row>
    <row r="53" spans="1:8" ht="13.5" thickBot="1">
      <c r="A53" s="41" t="s">
        <v>11</v>
      </c>
      <c r="B53" s="61"/>
      <c r="C53" s="58"/>
      <c r="D53" s="58"/>
      <c r="E53" s="58"/>
      <c r="F53" s="54"/>
      <c r="G53" s="54"/>
    </row>
    <row r="54" spans="1:8">
      <c r="A54" s="61"/>
      <c r="B54" s="61"/>
      <c r="C54" s="62"/>
      <c r="D54" s="64"/>
      <c r="E54" s="58"/>
      <c r="F54" s="54"/>
      <c r="G54" s="54"/>
    </row>
    <row r="55" spans="1:8">
      <c r="A55" s="44" t="s">
        <v>47</v>
      </c>
      <c r="B55" s="70">
        <v>6600</v>
      </c>
      <c r="C55" s="54">
        <v>6000</v>
      </c>
      <c r="D55" s="54">
        <f>(B55-C55)/3</f>
        <v>200</v>
      </c>
      <c r="E55" s="54">
        <v>200</v>
      </c>
      <c r="F55" s="54">
        <v>200</v>
      </c>
      <c r="G55" s="54">
        <f>SUM(C55:F55)</f>
        <v>6600</v>
      </c>
    </row>
    <row r="56" spans="1:8">
      <c r="A56" s="61"/>
      <c r="C56" s="58"/>
      <c r="D56" s="58"/>
      <c r="E56" s="58"/>
      <c r="F56" s="54"/>
      <c r="G56" s="54"/>
    </row>
    <row r="57" spans="1:8">
      <c r="A57" s="13" t="s">
        <v>20</v>
      </c>
      <c r="B57" s="17">
        <f>B55</f>
        <v>6600</v>
      </c>
      <c r="C57" s="19">
        <f>SUM(C55:C56)</f>
        <v>6000</v>
      </c>
      <c r="D57" s="19">
        <f>SUM(D55:D56)</f>
        <v>200</v>
      </c>
      <c r="E57" s="19">
        <f>SUM(E55:E56)</f>
        <v>200</v>
      </c>
      <c r="F57" s="19">
        <f>SUM(F55:F56)</f>
        <v>200</v>
      </c>
      <c r="G57" s="19">
        <f>SUM(G55:G56)</f>
        <v>6600</v>
      </c>
      <c r="H57" s="54"/>
    </row>
    <row r="58" spans="1:8">
      <c r="A58" s="66" t="s">
        <v>13</v>
      </c>
      <c r="B58" s="61"/>
      <c r="C58" s="52"/>
      <c r="D58" s="15"/>
      <c r="E58" s="18"/>
      <c r="F58" s="54"/>
      <c r="G58" s="54"/>
    </row>
    <row r="59" spans="1:8">
      <c r="A59" s="61"/>
      <c r="B59" s="61"/>
      <c r="C59" s="52"/>
      <c r="D59" s="64"/>
      <c r="E59" s="52"/>
      <c r="F59" s="54"/>
      <c r="G59" s="54"/>
    </row>
    <row r="60" spans="1:8" s="67" customFormat="1">
      <c r="A60" s="44" t="s">
        <v>52</v>
      </c>
      <c r="B60" s="70">
        <v>20000</v>
      </c>
      <c r="C60" s="54">
        <v>10000</v>
      </c>
      <c r="D60" s="54">
        <f>(B60-C60)/3</f>
        <v>3333.3333333333335</v>
      </c>
      <c r="E60" s="54">
        <v>3333.3333333333335</v>
      </c>
      <c r="F60" s="54">
        <v>3333.3333333333335</v>
      </c>
      <c r="G60" s="54">
        <f>SUM(C60:F60)</f>
        <v>20000</v>
      </c>
    </row>
    <row r="61" spans="1:8" s="67" customFormat="1">
      <c r="A61" s="44" t="s">
        <v>55</v>
      </c>
      <c r="B61" s="70">
        <v>3400</v>
      </c>
      <c r="C61" s="54">
        <v>0</v>
      </c>
      <c r="D61" s="54">
        <f>(B61-C61)/3</f>
        <v>1133.3333333333333</v>
      </c>
      <c r="E61" s="54">
        <v>1133.3333333333333</v>
      </c>
      <c r="F61" s="54">
        <v>1133.3333333333333</v>
      </c>
      <c r="G61" s="54">
        <f>SUM(C61:F61)</f>
        <v>3400</v>
      </c>
    </row>
    <row r="62" spans="1:8" s="67" customFormat="1">
      <c r="A62" s="14"/>
      <c r="B62" s="44"/>
      <c r="C62" s="58"/>
      <c r="D62" s="58"/>
      <c r="E62" s="58"/>
      <c r="F62" s="54"/>
      <c r="G62" s="54">
        <f>SUM(C62:F62)</f>
        <v>0</v>
      </c>
    </row>
    <row r="63" spans="1:8" s="1" customFormat="1">
      <c r="A63" s="13" t="s">
        <v>20</v>
      </c>
      <c r="B63" s="17">
        <f>B60+B61</f>
        <v>23400</v>
      </c>
      <c r="C63" s="19">
        <f>SUM(C60:C62)</f>
        <v>10000</v>
      </c>
      <c r="D63" s="19">
        <f>SUM(D60:D62)</f>
        <v>4466.666666666667</v>
      </c>
      <c r="E63" s="19">
        <f>SUM(E60:E62)</f>
        <v>4466.666666666667</v>
      </c>
      <c r="F63" s="19">
        <f>SUM(F60:F62)</f>
        <v>4466.666666666667</v>
      </c>
      <c r="G63" s="19">
        <f>SUM(G60:G62)</f>
        <v>23400</v>
      </c>
      <c r="H63" s="19"/>
    </row>
    <row r="64" spans="1:8" s="1" customFormat="1" ht="13.5" thickBot="1">
      <c r="A64" s="13"/>
      <c r="B64" s="13"/>
      <c r="C64" s="19"/>
      <c r="D64" s="19"/>
      <c r="E64" s="19"/>
      <c r="F64" s="19"/>
      <c r="G64" s="19"/>
      <c r="H64" s="19"/>
    </row>
    <row r="65" spans="1:8" ht="13.5" thickBot="1">
      <c r="A65" s="47" t="s">
        <v>22</v>
      </c>
      <c r="B65" s="17">
        <f>SUM(B39,B44,B52,B57,B63)</f>
        <v>255700</v>
      </c>
      <c r="C65" s="17">
        <f>SUM(C39,C44,C52,C57,C63)</f>
        <v>108055.51000000001</v>
      </c>
      <c r="D65" s="17">
        <f t="shared" ref="D65:F65" si="5">SUM(D39,D44,D52,D57,D63)</f>
        <v>48074.829999999987</v>
      </c>
      <c r="E65" s="17">
        <f t="shared" si="5"/>
        <v>49784.829999999987</v>
      </c>
      <c r="F65" s="17">
        <f t="shared" si="5"/>
        <v>49784.829999999987</v>
      </c>
      <c r="G65" s="17">
        <f>SUM(G39,G44,G52,G57,G63)</f>
        <v>255699.99999999997</v>
      </c>
      <c r="H65" s="54"/>
    </row>
    <row r="66" spans="1:8" s="1" customFormat="1">
      <c r="A66" s="13"/>
      <c r="B66" s="13"/>
      <c r="C66" s="19"/>
      <c r="D66" s="19"/>
      <c r="E66" s="19"/>
      <c r="F66" s="19"/>
      <c r="G66" s="19"/>
      <c r="H66" s="19"/>
    </row>
    <row r="67" spans="1:8">
      <c r="A67" s="73" t="s">
        <v>72</v>
      </c>
      <c r="B67" s="74"/>
      <c r="C67" s="75">
        <f>C65+C31</f>
        <v>309637.78999999998</v>
      </c>
      <c r="D67" s="75">
        <f>D65+D31</f>
        <v>224052.27666666664</v>
      </c>
      <c r="E67" s="75">
        <f>E65+E31</f>
        <v>225762.27666666667</v>
      </c>
      <c r="F67" s="75">
        <f>F65+F31</f>
        <v>225762.27666666667</v>
      </c>
      <c r="G67" s="76">
        <f>G65+G31</f>
        <v>985214.62</v>
      </c>
    </row>
    <row r="68" spans="1:8">
      <c r="H68" s="54"/>
    </row>
    <row r="71" spans="1:8">
      <c r="A71" s="13"/>
      <c r="B71" s="13"/>
      <c r="C71" s="50"/>
      <c r="D71" s="50"/>
    </row>
  </sheetData>
  <printOptions horizontalCentered="1" gridLines="1"/>
  <pageMargins left="0.27" right="0.25" top="0.6" bottom="0.56000000000000005" header="0.27" footer="0.21"/>
  <pageSetup scale="88" fitToHeight="11" orientation="landscape" r:id="rId1"/>
  <headerFooter alignWithMargins="0">
    <oddFooter>&amp;L&amp;F&amp;RPage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zoomScaleNormal="100" workbookViewId="0">
      <pane xSplit="1" ySplit="4" topLeftCell="B47" activePane="bottomRight" state="frozen"/>
      <selection activeCell="C18" sqref="C18"/>
      <selection pane="topRight" activeCell="C18" sqref="C18"/>
      <selection pane="bottomLeft" activeCell="C18" sqref="C18"/>
      <selection pane="bottomRight" activeCell="G75" sqref="G75"/>
    </sheetView>
  </sheetViews>
  <sheetFormatPr defaultColWidth="9.140625" defaultRowHeight="12.75"/>
  <cols>
    <col min="1" max="1" width="62.85546875" style="44" bestFit="1" customWidth="1"/>
    <col min="2" max="2" width="20.7109375" style="83" bestFit="1" customWidth="1"/>
    <col min="3" max="4" width="18" style="42" bestFit="1" customWidth="1"/>
    <col min="5" max="5" width="18" style="43" bestFit="1" customWidth="1"/>
    <col min="6" max="7" width="18" style="44" bestFit="1" customWidth="1"/>
    <col min="8" max="8" width="10.85546875" style="44" customWidth="1"/>
    <col min="9" max="16384" width="9.140625" style="44"/>
  </cols>
  <sheetData>
    <row r="1" spans="1:7">
      <c r="A1" s="1" t="s">
        <v>59</v>
      </c>
      <c r="B1" s="32"/>
    </row>
    <row r="2" spans="1:7">
      <c r="A2" s="1"/>
      <c r="B2" s="32"/>
    </row>
    <row r="3" spans="1:7" s="2" customFormat="1" ht="20.25" customHeight="1" thickBot="1">
      <c r="A3" s="2" t="s">
        <v>73</v>
      </c>
      <c r="B3" s="33"/>
      <c r="C3" s="45"/>
      <c r="D3" s="45"/>
      <c r="E3" s="46"/>
    </row>
    <row r="4" spans="1:7" s="3" customFormat="1" ht="26.25" thickBot="1">
      <c r="B4" s="34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35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39"/>
      <c r="C6" s="11"/>
      <c r="D6" s="11"/>
      <c r="E6" s="12"/>
    </row>
    <row r="7" spans="1:7" s="3" customFormat="1" ht="13.5" thickBot="1">
      <c r="A7" s="48"/>
      <c r="B7" s="36"/>
    </row>
    <row r="8" spans="1:7" s="51" customFormat="1" ht="13.5" thickBot="1">
      <c r="A8" s="49" t="s">
        <v>0</v>
      </c>
      <c r="B8" s="80"/>
      <c r="C8" s="50"/>
      <c r="D8" s="50"/>
      <c r="E8" s="43"/>
    </row>
    <row r="9" spans="1:7">
      <c r="B9" s="81"/>
      <c r="C9" s="52"/>
      <c r="D9" s="53"/>
      <c r="E9" s="52"/>
      <c r="F9" s="54"/>
      <c r="G9" s="54"/>
    </row>
    <row r="10" spans="1:7">
      <c r="B10" s="81"/>
      <c r="C10" s="52"/>
      <c r="D10" s="53"/>
      <c r="E10" s="52"/>
      <c r="F10" s="54"/>
      <c r="G10" s="54"/>
    </row>
    <row r="11" spans="1:7">
      <c r="A11" s="13"/>
      <c r="B11" s="37"/>
      <c r="C11" s="15"/>
      <c r="D11" s="16"/>
      <c r="E11" s="15"/>
      <c r="F11" s="19"/>
      <c r="G11" s="19"/>
    </row>
    <row r="12" spans="1:7">
      <c r="A12" s="13" t="s">
        <v>20</v>
      </c>
      <c r="B12" s="17">
        <v>2127002.27</v>
      </c>
      <c r="C12" s="19">
        <f>$B12/4</f>
        <v>531750.5675</v>
      </c>
      <c r="D12" s="19">
        <f>$B12/4</f>
        <v>531750.5675</v>
      </c>
      <c r="E12" s="19">
        <f>$B12/4</f>
        <v>531750.5675</v>
      </c>
      <c r="F12" s="19">
        <f>$B12/4</f>
        <v>531750.5675</v>
      </c>
      <c r="G12" s="19">
        <f>SUM(C12:F12)</f>
        <v>2127002.27</v>
      </c>
    </row>
    <row r="13" spans="1:7">
      <c r="A13" s="55" t="s">
        <v>1</v>
      </c>
      <c r="B13" s="39"/>
      <c r="C13" s="29"/>
      <c r="D13" s="30"/>
      <c r="E13" s="31"/>
      <c r="F13" s="1"/>
      <c r="G13" s="1"/>
    </row>
    <row r="14" spans="1:7">
      <c r="B14" s="40"/>
      <c r="C14" s="15"/>
      <c r="D14" s="16"/>
      <c r="E14" s="15"/>
      <c r="F14" s="19"/>
      <c r="G14" s="19"/>
    </row>
    <row r="15" spans="1:7">
      <c r="A15" s="13"/>
      <c r="B15" s="37"/>
      <c r="C15" s="15"/>
      <c r="D15" s="16"/>
      <c r="E15" s="15"/>
      <c r="F15" s="19"/>
      <c r="G15" s="19"/>
    </row>
    <row r="16" spans="1:7">
      <c r="B16" s="32"/>
      <c r="C16" s="15"/>
      <c r="D16" s="16"/>
      <c r="E16" s="15"/>
      <c r="F16" s="19"/>
      <c r="G16" s="19"/>
    </row>
    <row r="17" spans="1:8">
      <c r="A17" s="43" t="s">
        <v>20</v>
      </c>
      <c r="B17" s="17">
        <v>1709733.8299999998</v>
      </c>
      <c r="C17" s="19">
        <f>$B17/4</f>
        <v>427433.45749999996</v>
      </c>
      <c r="D17" s="19">
        <f>$B17/4</f>
        <v>427433.45749999996</v>
      </c>
      <c r="E17" s="19">
        <f>$B17/4</f>
        <v>427433.45749999996</v>
      </c>
      <c r="F17" s="19">
        <f>$B17/4</f>
        <v>427433.45749999996</v>
      </c>
      <c r="G17" s="19">
        <f>SUM(C17:F17)</f>
        <v>1709733.8299999998</v>
      </c>
    </row>
    <row r="18" spans="1:8">
      <c r="A18" s="55" t="s">
        <v>2</v>
      </c>
      <c r="B18" s="32"/>
      <c r="C18" s="15"/>
      <c r="D18" s="16"/>
      <c r="E18" s="15"/>
      <c r="F18" s="19"/>
      <c r="G18" s="19"/>
    </row>
    <row r="19" spans="1:8">
      <c r="B19" s="32"/>
      <c r="C19" s="15"/>
      <c r="D19" s="16"/>
      <c r="E19" s="15"/>
      <c r="F19" s="19"/>
      <c r="G19" s="19"/>
    </row>
    <row r="20" spans="1:8">
      <c r="A20" s="13"/>
      <c r="B20" s="32"/>
      <c r="C20" s="15"/>
      <c r="D20" s="16"/>
      <c r="E20" s="15"/>
      <c r="F20" s="19"/>
      <c r="G20" s="19"/>
    </row>
    <row r="21" spans="1:8">
      <c r="B21" s="32"/>
      <c r="C21" s="15"/>
      <c r="D21" s="16"/>
      <c r="E21" s="15"/>
      <c r="F21" s="19"/>
      <c r="G21" s="19"/>
    </row>
    <row r="22" spans="1:8">
      <c r="A22" s="13"/>
      <c r="B22" s="32"/>
      <c r="C22" s="17"/>
      <c r="D22" s="16"/>
      <c r="E22" s="18"/>
      <c r="F22" s="19"/>
      <c r="G22" s="19"/>
    </row>
    <row r="23" spans="1:8" ht="13.5" thickBot="1">
      <c r="A23" s="13" t="s">
        <v>20</v>
      </c>
      <c r="B23" s="17"/>
      <c r="C23" s="19">
        <f>$B23/4</f>
        <v>0</v>
      </c>
      <c r="D23" s="19">
        <f>$B23/4</f>
        <v>0</v>
      </c>
      <c r="E23" s="19">
        <f>$B23/4</f>
        <v>0</v>
      </c>
      <c r="F23" s="19">
        <f>$B23/4</f>
        <v>0</v>
      </c>
      <c r="G23" s="19">
        <f>SUM(C23:F23)</f>
        <v>0</v>
      </c>
    </row>
    <row r="24" spans="1:8" s="1" customFormat="1" ht="13.5" thickBot="1">
      <c r="A24" s="41" t="s">
        <v>4</v>
      </c>
      <c r="B24" s="32"/>
      <c r="C24" s="18"/>
      <c r="D24" s="15"/>
      <c r="E24" s="18"/>
      <c r="F24" s="19"/>
      <c r="G24" s="19"/>
    </row>
    <row r="25" spans="1:8" s="1" customFormat="1">
      <c r="A25" s="44"/>
      <c r="B25" s="32"/>
      <c r="C25" s="19"/>
      <c r="D25" s="15"/>
      <c r="E25" s="18"/>
      <c r="F25" s="19"/>
      <c r="G25" s="19"/>
    </row>
    <row r="26" spans="1:8" s="1" customFormat="1">
      <c r="A26" s="13" t="s">
        <v>20</v>
      </c>
      <c r="B26" s="17">
        <v>958582.71</v>
      </c>
      <c r="C26" s="19">
        <f>$B26/4</f>
        <v>239645.67749999999</v>
      </c>
      <c r="D26" s="19">
        <f>$B26/4</f>
        <v>239645.67749999999</v>
      </c>
      <c r="E26" s="19">
        <f>$B26/4</f>
        <v>239645.67749999999</v>
      </c>
      <c r="F26" s="19">
        <f>$B26/4</f>
        <v>239645.67749999999</v>
      </c>
      <c r="G26" s="19">
        <f>SUM(C26:F26)</f>
        <v>958582.71</v>
      </c>
    </row>
    <row r="27" spans="1:8" s="1" customFormat="1">
      <c r="A27" s="55" t="s">
        <v>3</v>
      </c>
      <c r="B27" s="32"/>
      <c r="C27" s="20"/>
      <c r="D27" s="15"/>
      <c r="E27" s="18"/>
      <c r="F27" s="19"/>
      <c r="G27" s="19"/>
    </row>
    <row r="28" spans="1:8">
      <c r="B28" s="40"/>
      <c r="C28" s="19"/>
      <c r="D28" s="19"/>
      <c r="E28" s="18"/>
      <c r="F28" s="19"/>
      <c r="G28" s="19"/>
    </row>
    <row r="29" spans="1:8">
      <c r="A29" s="13" t="s">
        <v>20</v>
      </c>
      <c r="B29" s="17"/>
      <c r="C29" s="19">
        <f>$B29/4</f>
        <v>0</v>
      </c>
      <c r="D29" s="19">
        <f>$B29/4</f>
        <v>0</v>
      </c>
      <c r="E29" s="19">
        <f>$B29/4</f>
        <v>0</v>
      </c>
      <c r="F29" s="19">
        <f>$B29/4</f>
        <v>0</v>
      </c>
      <c r="G29" s="19">
        <f>SUM(C29:F29)</f>
        <v>0</v>
      </c>
    </row>
    <row r="30" spans="1:8" ht="13.5" thickBot="1">
      <c r="A30" s="13"/>
      <c r="B30" s="37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B26+B17+B12</f>
        <v>4795318.8100000005</v>
      </c>
      <c r="C31" s="19">
        <f>C29+C26+C23+C17+C12</f>
        <v>1198829.7025000001</v>
      </c>
      <c r="D31" s="19">
        <f>D29+D26+D23+D17+D12</f>
        <v>1198829.7025000001</v>
      </c>
      <c r="E31" s="19">
        <f>E29+E26+E23+E17+E12</f>
        <v>1198829.7025000001</v>
      </c>
      <c r="F31" s="19">
        <f>F29+F26+F23+F17+F12</f>
        <v>1198829.7025000001</v>
      </c>
      <c r="G31" s="19">
        <f>G29+G26+G23+G17+G12</f>
        <v>4795318.8100000005</v>
      </c>
      <c r="H31" s="54"/>
    </row>
    <row r="32" spans="1:8" ht="13.5" thickBot="1">
      <c r="A32" s="13"/>
      <c r="B32" s="37"/>
      <c r="C32" s="54"/>
      <c r="D32" s="54"/>
      <c r="E32" s="54"/>
      <c r="F32" s="54"/>
      <c r="G32" s="54"/>
    </row>
    <row r="33" spans="1:8" ht="13.5" thickBot="1">
      <c r="A33" s="47" t="s">
        <v>5</v>
      </c>
      <c r="B33" s="39"/>
      <c r="C33" s="44"/>
      <c r="D33" s="44"/>
      <c r="E33" s="44"/>
    </row>
    <row r="34" spans="1:8" ht="13.5" thickBot="1">
      <c r="A34" s="60"/>
      <c r="B34" s="39"/>
      <c r="C34" s="59"/>
      <c r="D34" s="52"/>
      <c r="E34" s="58"/>
      <c r="F34" s="54"/>
      <c r="G34" s="54"/>
    </row>
    <row r="35" spans="1:8" ht="13.5" thickBot="1">
      <c r="A35" s="41" t="s">
        <v>7</v>
      </c>
      <c r="B35" s="82"/>
      <c r="C35" s="52"/>
      <c r="D35" s="52"/>
      <c r="E35" s="58"/>
      <c r="F35" s="54"/>
      <c r="G35" s="54"/>
    </row>
    <row r="36" spans="1:8">
      <c r="A36" s="44" t="s">
        <v>24</v>
      </c>
      <c r="B36" s="70">
        <v>89640.489999999991</v>
      </c>
      <c r="C36" s="54">
        <f>$B36/4</f>
        <v>22410.122499999998</v>
      </c>
      <c r="D36" s="54">
        <f t="shared" ref="D36:F37" si="0">$B36/4</f>
        <v>22410.122499999998</v>
      </c>
      <c r="E36" s="54">
        <f t="shared" si="0"/>
        <v>22410.122499999998</v>
      </c>
      <c r="F36" s="54">
        <f t="shared" si="0"/>
        <v>22410.122499999998</v>
      </c>
      <c r="G36" s="54">
        <f>SUM(C36:F36)</f>
        <v>89640.489999999991</v>
      </c>
    </row>
    <row r="37" spans="1:8">
      <c r="A37" s="44" t="s">
        <v>63</v>
      </c>
      <c r="B37" s="70">
        <v>14000</v>
      </c>
      <c r="C37" s="54">
        <f>$B37/4</f>
        <v>3500</v>
      </c>
      <c r="D37" s="54">
        <f t="shared" si="0"/>
        <v>3500</v>
      </c>
      <c r="E37" s="54">
        <f t="shared" si="0"/>
        <v>3500</v>
      </c>
      <c r="F37" s="54">
        <f t="shared" si="0"/>
        <v>3500</v>
      </c>
      <c r="G37" s="54">
        <f>SUM(C37:F37)</f>
        <v>14000</v>
      </c>
    </row>
    <row r="38" spans="1:8">
      <c r="A38" s="13"/>
      <c r="B38" s="38"/>
      <c r="C38" s="20"/>
      <c r="D38" s="52"/>
      <c r="E38" s="58"/>
      <c r="F38" s="54"/>
      <c r="G38" s="54"/>
    </row>
    <row r="39" spans="1:8" ht="13.5" thickBot="1">
      <c r="A39" s="13" t="s">
        <v>20</v>
      </c>
      <c r="B39" s="17">
        <f t="shared" ref="B39:G39" si="1">SUM(B36:B38)</f>
        <v>103640.48999999999</v>
      </c>
      <c r="C39" s="19">
        <f t="shared" si="1"/>
        <v>25910.122499999998</v>
      </c>
      <c r="D39" s="19">
        <f t="shared" si="1"/>
        <v>25910.122499999998</v>
      </c>
      <c r="E39" s="19">
        <f t="shared" si="1"/>
        <v>25910.122499999998</v>
      </c>
      <c r="F39" s="19">
        <f t="shared" si="1"/>
        <v>25910.122499999998</v>
      </c>
      <c r="G39" s="19">
        <f t="shared" si="1"/>
        <v>103640.48999999999</v>
      </c>
      <c r="H39" s="54"/>
    </row>
    <row r="40" spans="1:8" ht="13.5" thickBot="1">
      <c r="A40" s="41" t="s">
        <v>9</v>
      </c>
      <c r="B40" s="82"/>
      <c r="C40" s="58"/>
      <c r="D40" s="58"/>
      <c r="E40" s="58"/>
      <c r="F40" s="54"/>
      <c r="G40" s="54"/>
    </row>
    <row r="41" spans="1:8">
      <c r="A41" s="44" t="s">
        <v>28</v>
      </c>
      <c r="B41" s="70">
        <v>5125</v>
      </c>
      <c r="C41" s="54">
        <f>$B41/4</f>
        <v>1281.25</v>
      </c>
      <c r="D41" s="54">
        <f>$B41/4</f>
        <v>1281.25</v>
      </c>
      <c r="E41" s="54">
        <f>$B41/4</f>
        <v>1281.25</v>
      </c>
      <c r="F41" s="54">
        <f>$B41/4</f>
        <v>1281.25</v>
      </c>
      <c r="G41" s="54">
        <f>SUM(C41:F41)</f>
        <v>5125</v>
      </c>
    </row>
    <row r="42" spans="1:8">
      <c r="A42" s="13"/>
      <c r="B42" s="38"/>
      <c r="C42" s="18"/>
      <c r="D42" s="58"/>
      <c r="E42" s="58"/>
      <c r="F42" s="54"/>
      <c r="G42" s="54"/>
    </row>
    <row r="43" spans="1:8" ht="13.5" thickBot="1">
      <c r="A43" s="13" t="s">
        <v>20</v>
      </c>
      <c r="B43" s="17">
        <f>B41</f>
        <v>5125</v>
      </c>
      <c r="C43" s="19">
        <f>SUM(C41:C42)</f>
        <v>1281.25</v>
      </c>
      <c r="D43" s="19">
        <f>SUM(D41:D42)</f>
        <v>1281.25</v>
      </c>
      <c r="E43" s="19">
        <f>SUM(E41:E42)</f>
        <v>1281.25</v>
      </c>
      <c r="F43" s="19">
        <f>SUM(F41:F42)</f>
        <v>1281.25</v>
      </c>
      <c r="G43" s="19">
        <f>SUM(G41:G42)</f>
        <v>5125</v>
      </c>
      <c r="H43" s="54"/>
    </row>
    <row r="44" spans="1:8" ht="13.5" thickBot="1">
      <c r="A44" s="41" t="s">
        <v>10</v>
      </c>
      <c r="B44" s="82"/>
      <c r="C44" s="58"/>
      <c r="D44" s="58"/>
      <c r="E44" s="58"/>
      <c r="F44" s="54"/>
      <c r="G44" s="54"/>
    </row>
    <row r="45" spans="1:8">
      <c r="A45" s="44" t="s">
        <v>30</v>
      </c>
      <c r="B45" s="70">
        <v>110520.98</v>
      </c>
      <c r="C45" s="54">
        <f>$B45/4</f>
        <v>27630.244999999999</v>
      </c>
      <c r="D45" s="54">
        <f t="shared" ref="C45:F54" si="2">$B45/4</f>
        <v>27630.244999999999</v>
      </c>
      <c r="E45" s="54">
        <f t="shared" si="2"/>
        <v>27630.244999999999</v>
      </c>
      <c r="F45" s="54">
        <f t="shared" si="2"/>
        <v>27630.244999999999</v>
      </c>
      <c r="G45" s="54">
        <f>SUM(C45:F45)</f>
        <v>110520.98</v>
      </c>
    </row>
    <row r="46" spans="1:8">
      <c r="A46" s="44" t="s">
        <v>34</v>
      </c>
      <c r="B46" s="70">
        <v>3030280.71</v>
      </c>
      <c r="C46" s="54">
        <f t="shared" si="2"/>
        <v>757570.17749999999</v>
      </c>
      <c r="D46" s="54">
        <f t="shared" si="2"/>
        <v>757570.17749999999</v>
      </c>
      <c r="E46" s="54">
        <f t="shared" si="2"/>
        <v>757570.17749999999</v>
      </c>
      <c r="F46" s="54">
        <f t="shared" si="2"/>
        <v>757570.17749999999</v>
      </c>
      <c r="G46" s="54">
        <f t="shared" ref="G46:G54" si="3">SUM(C46:F46)</f>
        <v>3030280.71</v>
      </c>
    </row>
    <row r="47" spans="1:8">
      <c r="A47" s="44" t="s">
        <v>36</v>
      </c>
      <c r="B47" s="70">
        <v>22000</v>
      </c>
      <c r="C47" s="54">
        <f t="shared" si="2"/>
        <v>5500</v>
      </c>
      <c r="D47" s="54">
        <f t="shared" si="2"/>
        <v>5500</v>
      </c>
      <c r="E47" s="54">
        <f t="shared" si="2"/>
        <v>5500</v>
      </c>
      <c r="F47" s="54">
        <f t="shared" si="2"/>
        <v>5500</v>
      </c>
      <c r="G47" s="54">
        <f t="shared" si="3"/>
        <v>22000</v>
      </c>
    </row>
    <row r="48" spans="1:8">
      <c r="A48" s="44" t="s">
        <v>37</v>
      </c>
      <c r="B48" s="70">
        <v>100000</v>
      </c>
      <c r="C48" s="54">
        <f t="shared" si="2"/>
        <v>25000</v>
      </c>
      <c r="D48" s="54">
        <f t="shared" si="2"/>
        <v>25000</v>
      </c>
      <c r="E48" s="54">
        <f t="shared" si="2"/>
        <v>25000</v>
      </c>
      <c r="F48" s="54">
        <f t="shared" si="2"/>
        <v>25000</v>
      </c>
      <c r="G48" s="54">
        <f t="shared" si="3"/>
        <v>100000</v>
      </c>
    </row>
    <row r="49" spans="1:8">
      <c r="A49" s="44" t="s">
        <v>38</v>
      </c>
      <c r="B49" s="70">
        <v>18000</v>
      </c>
      <c r="C49" s="54">
        <f t="shared" si="2"/>
        <v>4500</v>
      </c>
      <c r="D49" s="54">
        <f t="shared" si="2"/>
        <v>4500</v>
      </c>
      <c r="E49" s="54">
        <f t="shared" si="2"/>
        <v>4500</v>
      </c>
      <c r="F49" s="54">
        <f t="shared" si="2"/>
        <v>4500</v>
      </c>
      <c r="G49" s="54">
        <f t="shared" si="3"/>
        <v>18000</v>
      </c>
    </row>
    <row r="50" spans="1:8">
      <c r="A50" s="44" t="s">
        <v>40</v>
      </c>
      <c r="B50" s="70">
        <v>35000</v>
      </c>
      <c r="C50" s="54">
        <f t="shared" si="2"/>
        <v>8750</v>
      </c>
      <c r="D50" s="54">
        <f t="shared" si="2"/>
        <v>8750</v>
      </c>
      <c r="E50" s="54">
        <f t="shared" si="2"/>
        <v>8750</v>
      </c>
      <c r="F50" s="54">
        <f t="shared" si="2"/>
        <v>8750</v>
      </c>
      <c r="G50" s="54">
        <f t="shared" si="3"/>
        <v>35000</v>
      </c>
    </row>
    <row r="51" spans="1:8">
      <c r="A51" s="44" t="s">
        <v>41</v>
      </c>
      <c r="B51" s="70">
        <v>12000</v>
      </c>
      <c r="C51" s="54">
        <f t="shared" si="2"/>
        <v>3000</v>
      </c>
      <c r="D51" s="54">
        <f t="shared" si="2"/>
        <v>3000</v>
      </c>
      <c r="E51" s="54">
        <f t="shared" si="2"/>
        <v>3000</v>
      </c>
      <c r="F51" s="54">
        <f t="shared" si="2"/>
        <v>3000</v>
      </c>
      <c r="G51" s="54">
        <f t="shared" si="3"/>
        <v>12000</v>
      </c>
    </row>
    <row r="52" spans="1:8">
      <c r="A52" s="44" t="s">
        <v>42</v>
      </c>
      <c r="B52" s="70">
        <v>62500</v>
      </c>
      <c r="C52" s="54">
        <f t="shared" si="2"/>
        <v>15625</v>
      </c>
      <c r="D52" s="54">
        <f t="shared" si="2"/>
        <v>15625</v>
      </c>
      <c r="E52" s="54">
        <f t="shared" si="2"/>
        <v>15625</v>
      </c>
      <c r="F52" s="54">
        <f t="shared" si="2"/>
        <v>15625</v>
      </c>
      <c r="G52" s="54">
        <f t="shared" si="3"/>
        <v>62500</v>
      </c>
    </row>
    <row r="53" spans="1:8">
      <c r="A53" s="44" t="s">
        <v>44</v>
      </c>
      <c r="B53" s="70">
        <v>37000</v>
      </c>
      <c r="C53" s="54">
        <f t="shared" si="2"/>
        <v>9250</v>
      </c>
      <c r="D53" s="54">
        <f t="shared" si="2"/>
        <v>9250</v>
      </c>
      <c r="E53" s="54">
        <f t="shared" si="2"/>
        <v>9250</v>
      </c>
      <c r="F53" s="54">
        <f t="shared" si="2"/>
        <v>9250</v>
      </c>
      <c r="G53" s="54">
        <f t="shared" ref="G53" si="4">SUM(C53:F53)</f>
        <v>37000</v>
      </c>
    </row>
    <row r="54" spans="1:8">
      <c r="A54" s="44" t="s">
        <v>45</v>
      </c>
      <c r="B54" s="70">
        <v>28500</v>
      </c>
      <c r="C54" s="54">
        <f t="shared" si="2"/>
        <v>7125</v>
      </c>
      <c r="D54" s="54">
        <f t="shared" si="2"/>
        <v>7125</v>
      </c>
      <c r="E54" s="54">
        <f t="shared" si="2"/>
        <v>7125</v>
      </c>
      <c r="F54" s="54">
        <f t="shared" si="2"/>
        <v>7125</v>
      </c>
      <c r="G54" s="54">
        <f t="shared" si="3"/>
        <v>28500</v>
      </c>
    </row>
    <row r="55" spans="1:8">
      <c r="C55" s="54"/>
      <c r="D55" s="54"/>
      <c r="E55" s="54"/>
      <c r="F55" s="54"/>
      <c r="G55" s="54"/>
    </row>
    <row r="56" spans="1:8" ht="13.5" thickBot="1">
      <c r="A56" s="13" t="s">
        <v>20</v>
      </c>
      <c r="B56" s="17">
        <f t="shared" ref="B56:G56" si="5">SUM(B45:B54)</f>
        <v>3455801.69</v>
      </c>
      <c r="C56" s="19">
        <f t="shared" si="5"/>
        <v>863950.42249999999</v>
      </c>
      <c r="D56" s="19">
        <f t="shared" si="5"/>
        <v>863950.42249999999</v>
      </c>
      <c r="E56" s="19">
        <f t="shared" si="5"/>
        <v>863950.42249999999</v>
      </c>
      <c r="F56" s="19">
        <f t="shared" si="5"/>
        <v>863950.42249999999</v>
      </c>
      <c r="G56" s="19">
        <f t="shared" si="5"/>
        <v>3455801.69</v>
      </c>
      <c r="H56" s="54"/>
    </row>
    <row r="57" spans="1:8" ht="13.5" thickBot="1">
      <c r="A57" s="41" t="s">
        <v>11</v>
      </c>
      <c r="B57" s="82"/>
      <c r="C57" s="58"/>
      <c r="D57" s="58"/>
      <c r="E57" s="58"/>
      <c r="F57" s="54"/>
      <c r="G57" s="54"/>
    </row>
    <row r="58" spans="1:8">
      <c r="A58" s="44" t="s">
        <v>46</v>
      </c>
      <c r="B58" s="70">
        <v>18400000</v>
      </c>
      <c r="C58" s="54">
        <f t="shared" ref="C58:F59" si="6">$B58/4</f>
        <v>4600000</v>
      </c>
      <c r="D58" s="54">
        <f t="shared" si="6"/>
        <v>4600000</v>
      </c>
      <c r="E58" s="54">
        <f t="shared" si="6"/>
        <v>4600000</v>
      </c>
      <c r="F58" s="54">
        <f t="shared" si="6"/>
        <v>4600000</v>
      </c>
      <c r="G58" s="54">
        <f>SUM(C58:F58)</f>
        <v>18400000</v>
      </c>
    </row>
    <row r="59" spans="1:8">
      <c r="A59" s="44" t="s">
        <v>47</v>
      </c>
      <c r="C59" s="54">
        <f t="shared" si="6"/>
        <v>0</v>
      </c>
      <c r="D59" s="54">
        <f t="shared" si="6"/>
        <v>0</v>
      </c>
      <c r="E59" s="54">
        <f t="shared" si="6"/>
        <v>0</v>
      </c>
      <c r="F59" s="54">
        <f t="shared" si="6"/>
        <v>0</v>
      </c>
      <c r="G59" s="54">
        <f>SUM(C59:F59)</f>
        <v>0</v>
      </c>
    </row>
    <row r="60" spans="1:8">
      <c r="A60" s="13" t="s">
        <v>20</v>
      </c>
      <c r="B60" s="17">
        <f t="shared" ref="B60:G60" si="7">SUM(B58:B59)</f>
        <v>18400000</v>
      </c>
      <c r="C60" s="19">
        <f t="shared" si="7"/>
        <v>4600000</v>
      </c>
      <c r="D60" s="19">
        <f t="shared" si="7"/>
        <v>4600000</v>
      </c>
      <c r="E60" s="19">
        <f t="shared" si="7"/>
        <v>4600000</v>
      </c>
      <c r="F60" s="19">
        <f t="shared" si="7"/>
        <v>4600000</v>
      </c>
      <c r="G60" s="19">
        <f t="shared" si="7"/>
        <v>18400000</v>
      </c>
      <c r="H60" s="54"/>
    </row>
    <row r="61" spans="1:8">
      <c r="A61" s="55" t="s">
        <v>12</v>
      </c>
      <c r="B61" s="80"/>
      <c r="C61" s="20"/>
      <c r="D61" s="64"/>
      <c r="E61" s="58"/>
      <c r="F61" s="54"/>
      <c r="G61" s="54"/>
    </row>
    <row r="62" spans="1:8">
      <c r="A62" s="44" t="s">
        <v>48</v>
      </c>
      <c r="B62" s="70">
        <v>13491995.890000001</v>
      </c>
      <c r="C62" s="54">
        <f t="shared" ref="C62:F64" si="8">$B62/4</f>
        <v>3372998.9725000001</v>
      </c>
      <c r="D62" s="54">
        <f t="shared" si="8"/>
        <v>3372998.9725000001</v>
      </c>
      <c r="E62" s="54">
        <f t="shared" si="8"/>
        <v>3372998.9725000001</v>
      </c>
      <c r="F62" s="54">
        <f t="shared" si="8"/>
        <v>3372998.9725000001</v>
      </c>
      <c r="G62" s="54">
        <f>SUM(C62:F62)</f>
        <v>13491995.890000001</v>
      </c>
    </row>
    <row r="63" spans="1:8">
      <c r="A63" s="44" t="s">
        <v>49</v>
      </c>
      <c r="B63" s="70">
        <v>8852297.9299999997</v>
      </c>
      <c r="C63" s="54">
        <f t="shared" si="8"/>
        <v>2213074.4824999999</v>
      </c>
      <c r="D63" s="54">
        <f t="shared" si="8"/>
        <v>2213074.4824999999</v>
      </c>
      <c r="E63" s="54">
        <f t="shared" si="8"/>
        <v>2213074.4824999999</v>
      </c>
      <c r="F63" s="54">
        <f t="shared" si="8"/>
        <v>2213074.4824999999</v>
      </c>
      <c r="G63" s="54">
        <f>SUM(C63:F63)</f>
        <v>8852297.9299999997</v>
      </c>
    </row>
    <row r="64" spans="1:8">
      <c r="A64" s="44" t="s">
        <v>89</v>
      </c>
      <c r="B64" s="70">
        <v>200000</v>
      </c>
      <c r="C64" s="54">
        <f t="shared" si="8"/>
        <v>50000</v>
      </c>
      <c r="D64" s="54">
        <f t="shared" si="8"/>
        <v>50000</v>
      </c>
      <c r="E64" s="54">
        <f t="shared" si="8"/>
        <v>50000</v>
      </c>
      <c r="F64" s="54">
        <f t="shared" si="8"/>
        <v>50000</v>
      </c>
      <c r="G64" s="54">
        <f>SUM(C64:F64)</f>
        <v>200000</v>
      </c>
    </row>
    <row r="65" spans="1:8">
      <c r="A65" s="13"/>
      <c r="B65" s="38"/>
      <c r="C65" s="21"/>
      <c r="D65" s="58"/>
      <c r="E65" s="58"/>
      <c r="F65" s="54"/>
      <c r="G65" s="54"/>
    </row>
    <row r="66" spans="1:8">
      <c r="A66" s="13" t="s">
        <v>20</v>
      </c>
      <c r="B66" s="17">
        <f t="shared" ref="B66:G66" si="9">SUM(B62:B65)</f>
        <v>22544293.82</v>
      </c>
      <c r="C66" s="19">
        <f t="shared" si="9"/>
        <v>5636073.4550000001</v>
      </c>
      <c r="D66" s="19">
        <f t="shared" si="9"/>
        <v>5636073.4550000001</v>
      </c>
      <c r="E66" s="19">
        <f t="shared" si="9"/>
        <v>5636073.4550000001</v>
      </c>
      <c r="F66" s="19">
        <f t="shared" si="9"/>
        <v>5636073.4550000001</v>
      </c>
      <c r="G66" s="19">
        <f t="shared" si="9"/>
        <v>22544293.82</v>
      </c>
      <c r="H66" s="54"/>
    </row>
    <row r="67" spans="1:8">
      <c r="A67" s="66" t="s">
        <v>13</v>
      </c>
      <c r="B67" s="82"/>
      <c r="C67" s="52"/>
      <c r="D67" s="15"/>
      <c r="E67" s="18"/>
      <c r="F67" s="54"/>
      <c r="G67" s="54"/>
    </row>
    <row r="68" spans="1:8" s="67" customFormat="1">
      <c r="A68" s="44" t="s">
        <v>52</v>
      </c>
      <c r="B68" s="70">
        <v>28315.68</v>
      </c>
      <c r="C68" s="54">
        <f t="shared" ref="C68:F69" si="10">$B68/4</f>
        <v>7078.92</v>
      </c>
      <c r="D68" s="54">
        <f t="shared" si="10"/>
        <v>7078.92</v>
      </c>
      <c r="E68" s="54">
        <f t="shared" si="10"/>
        <v>7078.92</v>
      </c>
      <c r="F68" s="54">
        <f t="shared" si="10"/>
        <v>7078.92</v>
      </c>
      <c r="G68" s="54">
        <f>SUM(C68:F68)</f>
        <v>28315.68</v>
      </c>
    </row>
    <row r="69" spans="1:8" s="67" customFormat="1">
      <c r="A69" s="44" t="s">
        <v>55</v>
      </c>
      <c r="B69" s="70">
        <v>30200</v>
      </c>
      <c r="C69" s="54">
        <f t="shared" si="10"/>
        <v>7550</v>
      </c>
      <c r="D69" s="54">
        <f t="shared" si="10"/>
        <v>7550</v>
      </c>
      <c r="E69" s="54">
        <f t="shared" si="10"/>
        <v>7550</v>
      </c>
      <c r="F69" s="54">
        <f t="shared" si="10"/>
        <v>7550</v>
      </c>
      <c r="G69" s="54">
        <f>SUM(C69:F69)</f>
        <v>30200</v>
      </c>
    </row>
    <row r="70" spans="1:8" s="67" customFormat="1">
      <c r="A70" s="44"/>
      <c r="B70" s="83"/>
      <c r="C70" s="54"/>
      <c r="D70" s="54"/>
      <c r="E70" s="54"/>
      <c r="F70" s="54"/>
      <c r="G70" s="54"/>
    </row>
    <row r="71" spans="1:8" s="1" customFormat="1">
      <c r="A71" s="13" t="s">
        <v>20</v>
      </c>
      <c r="B71" s="17">
        <f>SUM(B68:B70)</f>
        <v>58515.68</v>
      </c>
      <c r="C71" s="19">
        <f>SUM(C68:C69)</f>
        <v>14628.92</v>
      </c>
      <c r="D71" s="19">
        <f>SUM(D68:D69)</f>
        <v>14628.92</v>
      </c>
      <c r="E71" s="19">
        <f>SUM(E68:E69)</f>
        <v>14628.92</v>
      </c>
      <c r="F71" s="19">
        <f>SUM(F68:F69)</f>
        <v>14628.92</v>
      </c>
      <c r="G71" s="19">
        <f>SUM(G68:G69)</f>
        <v>58515.68</v>
      </c>
      <c r="H71" s="19"/>
    </row>
    <row r="72" spans="1:8" s="1" customFormat="1" ht="13.5" thickBot="1">
      <c r="A72" s="13"/>
      <c r="B72" s="38"/>
      <c r="C72" s="19"/>
      <c r="D72" s="19"/>
      <c r="E72" s="19"/>
      <c r="F72" s="19"/>
      <c r="G72" s="19"/>
      <c r="H72" s="19"/>
    </row>
    <row r="73" spans="1:8" ht="13.5" thickBot="1">
      <c r="A73" s="47" t="s">
        <v>22</v>
      </c>
      <c r="B73" s="17">
        <f t="shared" ref="B73:G73" si="11">B71+B66+B60+B56+B43+B39</f>
        <v>44567376.68</v>
      </c>
      <c r="C73" s="19">
        <f t="shared" si="11"/>
        <v>11141844.17</v>
      </c>
      <c r="D73" s="19">
        <f t="shared" si="11"/>
        <v>11141844.17</v>
      </c>
      <c r="E73" s="19">
        <f t="shared" si="11"/>
        <v>11141844.17</v>
      </c>
      <c r="F73" s="19">
        <f t="shared" si="11"/>
        <v>11141844.17</v>
      </c>
      <c r="G73" s="19">
        <f t="shared" si="11"/>
        <v>44567376.68</v>
      </c>
      <c r="H73" s="54"/>
    </row>
    <row r="74" spans="1:8" s="1" customFormat="1">
      <c r="A74" s="13"/>
      <c r="B74" s="38"/>
      <c r="C74" s="19"/>
      <c r="D74" s="19"/>
      <c r="E74" s="19"/>
      <c r="F74" s="19"/>
      <c r="G74" s="19"/>
      <c r="H74" s="19"/>
    </row>
    <row r="75" spans="1:8">
      <c r="A75" s="73" t="s">
        <v>98</v>
      </c>
      <c r="B75" s="84"/>
      <c r="C75" s="75">
        <f>C73+C31</f>
        <v>12340673.872500001</v>
      </c>
      <c r="D75" s="75">
        <f>D73+D31</f>
        <v>12340673.872500001</v>
      </c>
      <c r="E75" s="75">
        <f>E73+E31</f>
        <v>12340673.872500001</v>
      </c>
      <c r="F75" s="75">
        <f>F73+F31</f>
        <v>12340673.872500001</v>
      </c>
      <c r="G75" s="76">
        <f>G73+G31</f>
        <v>49362695.490000002</v>
      </c>
    </row>
    <row r="79" spans="1:8">
      <c r="A79" s="13"/>
      <c r="B79" s="38"/>
      <c r="C79" s="50"/>
      <c r="D79" s="50"/>
    </row>
  </sheetData>
  <printOptions horizontalCentered="1" gridLines="1"/>
  <pageMargins left="0.27" right="0.25" top="0.6" bottom="0.56000000000000005" header="0.27" footer="0.21"/>
  <pageSetup scale="78" fitToHeight="4" orientation="landscape" r:id="rId1"/>
  <headerFooter alignWithMargins="0">
    <oddFooter>&amp;L&amp;F&amp;RPage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zoomScaleNormal="100" workbookViewId="0">
      <pane xSplit="1" ySplit="4" topLeftCell="B44" activePane="bottomRight" state="frozen"/>
      <selection activeCell="C18" sqref="C18"/>
      <selection pane="topRight" activeCell="C18" sqref="C18"/>
      <selection pane="bottomLeft" activeCell="C18" sqref="C18"/>
      <selection pane="bottomRight" activeCell="G77" sqref="G77"/>
    </sheetView>
  </sheetViews>
  <sheetFormatPr defaultColWidth="9.140625" defaultRowHeight="12.75"/>
  <cols>
    <col min="1" max="1" width="62.85546875" style="44" bestFit="1" customWidth="1"/>
    <col min="2" max="2" width="20.7109375" style="83" bestFit="1" customWidth="1"/>
    <col min="3" max="4" width="18" style="42" bestFit="1" customWidth="1"/>
    <col min="5" max="5" width="18" style="43" bestFit="1" customWidth="1"/>
    <col min="6" max="7" width="18" style="44" bestFit="1" customWidth="1"/>
    <col min="8" max="8" width="10.85546875" style="44" customWidth="1"/>
    <col min="9" max="16384" width="9.140625" style="44"/>
  </cols>
  <sheetData>
    <row r="1" spans="1:7">
      <c r="A1" s="1" t="s">
        <v>59</v>
      </c>
      <c r="B1" s="32"/>
    </row>
    <row r="2" spans="1:7">
      <c r="A2" s="1"/>
      <c r="B2" s="32"/>
    </row>
    <row r="3" spans="1:7" s="2" customFormat="1" ht="20.25" customHeight="1" thickBot="1">
      <c r="A3" s="2" t="s">
        <v>73</v>
      </c>
      <c r="B3" s="33"/>
      <c r="C3" s="45"/>
      <c r="D3" s="45"/>
      <c r="E3" s="46"/>
    </row>
    <row r="4" spans="1:7" s="3" customFormat="1" ht="26.25" thickBot="1">
      <c r="B4" s="34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35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39"/>
      <c r="C6" s="11"/>
      <c r="D6" s="11"/>
      <c r="E6" s="12"/>
    </row>
    <row r="7" spans="1:7" s="3" customFormat="1" ht="13.5" thickBot="1">
      <c r="A7" s="48"/>
      <c r="B7" s="36"/>
    </row>
    <row r="8" spans="1:7" s="51" customFormat="1" ht="13.5" thickBot="1">
      <c r="A8" s="49" t="s">
        <v>0</v>
      </c>
      <c r="B8" s="80"/>
      <c r="C8" s="50"/>
      <c r="D8" s="50"/>
      <c r="E8" s="43"/>
    </row>
    <row r="9" spans="1:7">
      <c r="B9" s="81"/>
      <c r="C9" s="52"/>
      <c r="D9" s="53"/>
      <c r="E9" s="52"/>
      <c r="F9" s="54"/>
      <c r="G9" s="54"/>
    </row>
    <row r="10" spans="1:7">
      <c r="B10" s="81"/>
      <c r="C10" s="52"/>
      <c r="D10" s="53"/>
      <c r="E10" s="52"/>
      <c r="F10" s="54"/>
      <c r="G10" s="54"/>
    </row>
    <row r="11" spans="1:7">
      <c r="A11" s="13"/>
      <c r="B11" s="37"/>
      <c r="C11" s="15"/>
      <c r="D11" s="16"/>
      <c r="E11" s="15"/>
      <c r="F11" s="19"/>
      <c r="G11" s="19"/>
    </row>
    <row r="12" spans="1:7">
      <c r="A12" s="13" t="s">
        <v>20</v>
      </c>
      <c r="B12" s="94">
        <v>1777604.2999999996</v>
      </c>
      <c r="C12" s="19">
        <v>338573.82</v>
      </c>
      <c r="D12" s="19">
        <f>(B12-C12)/3-C22</f>
        <v>452499.5966666665</v>
      </c>
      <c r="E12" s="19">
        <f>(B12-C12)/3</f>
        <v>479676.82666666649</v>
      </c>
      <c r="F12" s="19">
        <f>E12</f>
        <v>479676.82666666649</v>
      </c>
      <c r="G12" s="19">
        <f>SUM(C12:F12)</f>
        <v>1750427.0699999994</v>
      </c>
    </row>
    <row r="13" spans="1:7">
      <c r="A13" s="55" t="s">
        <v>1</v>
      </c>
      <c r="B13" s="39"/>
      <c r="C13" s="29"/>
      <c r="D13" s="30"/>
      <c r="E13" s="31"/>
      <c r="F13" s="1"/>
      <c r="G13" s="1"/>
    </row>
    <row r="14" spans="1:7">
      <c r="B14" s="40"/>
      <c r="C14" s="15"/>
      <c r="D14" s="16"/>
      <c r="E14" s="15"/>
      <c r="F14" s="19"/>
      <c r="G14" s="19"/>
    </row>
    <row r="15" spans="1:7">
      <c r="A15" s="13"/>
      <c r="B15" s="37"/>
      <c r="C15" s="15"/>
      <c r="D15" s="16"/>
      <c r="E15" s="15"/>
      <c r="F15" s="19"/>
      <c r="G15" s="19"/>
    </row>
    <row r="16" spans="1:7">
      <c r="B16" s="32"/>
      <c r="C16" s="15"/>
      <c r="D16" s="16"/>
      <c r="E16" s="15"/>
      <c r="F16" s="19"/>
      <c r="G16" s="19"/>
    </row>
    <row r="17" spans="1:8">
      <c r="A17" s="13" t="s">
        <v>20</v>
      </c>
      <c r="B17" s="94">
        <v>1721093.83</v>
      </c>
      <c r="C17" s="19">
        <v>405144.21000000008</v>
      </c>
      <c r="D17" s="90">
        <f>(B17-C17)/3-C28</f>
        <v>438212.42333333334</v>
      </c>
      <c r="E17" s="19">
        <f>(B17-C17)/3</f>
        <v>438649.87333333335</v>
      </c>
      <c r="F17" s="19">
        <f>E17</f>
        <v>438649.87333333335</v>
      </c>
      <c r="G17" s="19">
        <f>SUM(C17:F17)</f>
        <v>1720656.3800000001</v>
      </c>
    </row>
    <row r="18" spans="1:8">
      <c r="A18" s="55" t="s">
        <v>2</v>
      </c>
      <c r="B18" s="32"/>
      <c r="C18" s="15"/>
      <c r="D18" s="16"/>
      <c r="E18" s="15"/>
      <c r="F18" s="19"/>
      <c r="G18" s="19"/>
    </row>
    <row r="19" spans="1:8">
      <c r="B19" s="32"/>
      <c r="C19" s="15"/>
      <c r="D19" s="16"/>
      <c r="E19" s="15"/>
      <c r="F19" s="19"/>
      <c r="G19" s="19"/>
    </row>
    <row r="20" spans="1:8">
      <c r="A20" s="13"/>
      <c r="B20" s="32"/>
      <c r="C20" s="15"/>
      <c r="D20" s="16"/>
      <c r="E20" s="15"/>
      <c r="F20" s="19"/>
      <c r="G20" s="19"/>
    </row>
    <row r="21" spans="1:8">
      <c r="A21" s="13"/>
      <c r="B21" s="32"/>
      <c r="C21" s="17"/>
      <c r="D21" s="16"/>
      <c r="E21" s="18"/>
      <c r="F21" s="19"/>
      <c r="G21" s="19"/>
    </row>
    <row r="22" spans="1:8" ht="13.5" thickBot="1">
      <c r="A22" s="13" t="s">
        <v>20</v>
      </c>
      <c r="B22" s="94">
        <v>0</v>
      </c>
      <c r="C22" s="19">
        <v>27177.23</v>
      </c>
      <c r="D22" s="19">
        <v>0</v>
      </c>
      <c r="E22" s="19">
        <v>0</v>
      </c>
      <c r="F22" s="19">
        <v>0</v>
      </c>
      <c r="G22" s="19">
        <f>SUM(C22:F22)</f>
        <v>27177.23</v>
      </c>
    </row>
    <row r="23" spans="1:8" s="1" customFormat="1" ht="13.5" thickBot="1">
      <c r="A23" s="41" t="s">
        <v>4</v>
      </c>
      <c r="B23" s="32"/>
      <c r="C23" s="18"/>
      <c r="D23" s="15"/>
      <c r="E23" s="18"/>
      <c r="F23" s="19"/>
      <c r="G23" s="19"/>
    </row>
    <row r="24" spans="1:8" s="1" customFormat="1">
      <c r="A24" s="44"/>
      <c r="B24" s="32"/>
      <c r="C24" s="19"/>
      <c r="D24" s="15"/>
      <c r="E24" s="18"/>
      <c r="F24" s="19"/>
      <c r="G24" s="19"/>
    </row>
    <row r="25" spans="1:8" s="1" customFormat="1">
      <c r="A25" s="13" t="s">
        <v>20</v>
      </c>
      <c r="B25" s="94">
        <v>891288.67000000016</v>
      </c>
      <c r="C25" s="19">
        <v>162256.46999999997</v>
      </c>
      <c r="D25" s="19">
        <f>(B25-C25)/3</f>
        <v>243010.7333333334</v>
      </c>
      <c r="E25" s="19">
        <f>D25</f>
        <v>243010.7333333334</v>
      </c>
      <c r="F25" s="19">
        <f>E25</f>
        <v>243010.7333333334</v>
      </c>
      <c r="G25" s="19">
        <f>SUM(C25:F25)</f>
        <v>891288.67000000016</v>
      </c>
    </row>
    <row r="26" spans="1:8" s="1" customFormat="1">
      <c r="A26" s="55" t="s">
        <v>3</v>
      </c>
      <c r="B26" s="32"/>
      <c r="C26" s="20"/>
      <c r="D26" s="15"/>
      <c r="E26" s="18"/>
      <c r="F26" s="19"/>
      <c r="G26" s="19"/>
    </row>
    <row r="27" spans="1:8">
      <c r="B27" s="40"/>
      <c r="C27" s="19"/>
      <c r="D27" s="19"/>
      <c r="E27" s="18"/>
      <c r="F27" s="19"/>
      <c r="G27" s="19"/>
    </row>
    <row r="28" spans="1:8">
      <c r="A28" s="13" t="s">
        <v>20</v>
      </c>
      <c r="B28" s="17">
        <v>0</v>
      </c>
      <c r="C28" s="19">
        <v>437.45</v>
      </c>
      <c r="D28" s="19">
        <f>$B28/4</f>
        <v>0</v>
      </c>
      <c r="E28" s="19">
        <f>$B28/4</f>
        <v>0</v>
      </c>
      <c r="F28" s="19">
        <f>$B28/4</f>
        <v>0</v>
      </c>
      <c r="G28" s="19">
        <f>SUM(C28:F28)</f>
        <v>437.45</v>
      </c>
    </row>
    <row r="29" spans="1:8" ht="13.5" thickBot="1">
      <c r="A29" s="13"/>
      <c r="B29" s="37"/>
      <c r="C29" s="54"/>
      <c r="D29" s="54"/>
      <c r="E29" s="54"/>
      <c r="F29" s="54"/>
      <c r="G29" s="54"/>
    </row>
    <row r="30" spans="1:8" ht="13.5" thickBot="1">
      <c r="A30" s="47" t="s">
        <v>21</v>
      </c>
      <c r="B30" s="17">
        <f>SUM(B12,B17,B22,B25)</f>
        <v>4389986.8</v>
      </c>
      <c r="C30" s="19">
        <f>C28+C25+C22+C17+C12</f>
        <v>933589.18000000017</v>
      </c>
      <c r="D30" s="19">
        <f>D28+D25+D22+D17+D12</f>
        <v>1133722.7533333332</v>
      </c>
      <c r="E30" s="19">
        <f>E28+E25+E22+E17+E12</f>
        <v>1161337.4333333331</v>
      </c>
      <c r="F30" s="19">
        <f>F28+F25+F22+F17+F12</f>
        <v>1161337.4333333331</v>
      </c>
      <c r="G30" s="19">
        <f>G28+G25+G22+G17+G12</f>
        <v>4389986.8</v>
      </c>
      <c r="H30" s="54"/>
    </row>
    <row r="31" spans="1:8" ht="13.5" thickBot="1">
      <c r="A31" s="13"/>
      <c r="B31" s="37"/>
      <c r="C31" s="54"/>
      <c r="D31" s="54"/>
      <c r="E31" s="54"/>
      <c r="F31" s="54"/>
      <c r="G31" s="54"/>
    </row>
    <row r="32" spans="1:8" ht="13.5" thickBot="1">
      <c r="A32" s="47" t="s">
        <v>5</v>
      </c>
      <c r="B32" s="39"/>
      <c r="C32" s="44"/>
      <c r="D32" s="44"/>
      <c r="E32" s="44"/>
    </row>
    <row r="33" spans="1:8" ht="13.5" thickBot="1">
      <c r="A33" s="60"/>
      <c r="B33" s="39"/>
      <c r="C33" s="59"/>
      <c r="D33" s="52"/>
      <c r="E33" s="58"/>
      <c r="F33" s="54"/>
      <c r="G33" s="54"/>
    </row>
    <row r="34" spans="1:8" ht="13.5" thickBot="1">
      <c r="A34" s="41" t="s">
        <v>7</v>
      </c>
      <c r="B34" s="82"/>
      <c r="C34" s="52"/>
      <c r="D34" s="52"/>
      <c r="E34" s="58"/>
      <c r="F34" s="54"/>
      <c r="G34" s="54"/>
    </row>
    <row r="35" spans="1:8">
      <c r="A35" s="44" t="s">
        <v>24</v>
      </c>
      <c r="B35" s="94">
        <v>87470.42</v>
      </c>
      <c r="C35" s="54">
        <v>4874.41</v>
      </c>
      <c r="D35" s="54">
        <f t="shared" ref="D35:D38" si="0">(B35-C35)/3</f>
        <v>27532.00333333333</v>
      </c>
      <c r="E35" s="54">
        <f>D35</f>
        <v>27532.00333333333</v>
      </c>
      <c r="F35" s="54">
        <f>E35</f>
        <v>27532.00333333333</v>
      </c>
      <c r="G35" s="54">
        <f>SUM(C35:F35)</f>
        <v>87470.419999999984</v>
      </c>
    </row>
    <row r="36" spans="1:8">
      <c r="A36" s="44" t="s">
        <v>61</v>
      </c>
      <c r="B36" s="94">
        <v>50000</v>
      </c>
      <c r="C36" s="54">
        <v>0</v>
      </c>
      <c r="D36" s="54">
        <f>(B36-C36)/3-C37</f>
        <v>16294.366666666669</v>
      </c>
      <c r="E36" s="54">
        <f>D36+372</f>
        <v>16666.366666666669</v>
      </c>
      <c r="F36" s="54">
        <f>E36</f>
        <v>16666.366666666669</v>
      </c>
      <c r="G36" s="54">
        <f>SUM(C36:F36)</f>
        <v>49627.100000000006</v>
      </c>
    </row>
    <row r="37" spans="1:8">
      <c r="A37" s="44" t="s">
        <v>62</v>
      </c>
      <c r="B37" s="70">
        <v>0</v>
      </c>
      <c r="C37" s="54">
        <v>372.3</v>
      </c>
      <c r="D37" s="54">
        <v>0</v>
      </c>
      <c r="E37" s="54">
        <v>0</v>
      </c>
      <c r="F37" s="54">
        <v>0</v>
      </c>
      <c r="G37" s="54">
        <f>SUM(C37:F37)</f>
        <v>372.3</v>
      </c>
    </row>
    <row r="38" spans="1:8">
      <c r="A38" s="44" t="s">
        <v>63</v>
      </c>
      <c r="B38" s="94">
        <v>29248</v>
      </c>
      <c r="C38" s="54">
        <v>0</v>
      </c>
      <c r="D38" s="54">
        <f t="shared" si="0"/>
        <v>9749.3333333333339</v>
      </c>
      <c r="E38" s="54">
        <f>D38</f>
        <v>9749.3333333333339</v>
      </c>
      <c r="F38" s="54">
        <f>E38</f>
        <v>9749.3333333333339</v>
      </c>
      <c r="G38" s="54">
        <f>SUM(C38:F38)</f>
        <v>29248</v>
      </c>
    </row>
    <row r="39" spans="1:8">
      <c r="A39" s="13"/>
      <c r="B39" s="38"/>
      <c r="C39" s="20"/>
      <c r="D39" s="52"/>
      <c r="E39" s="58"/>
      <c r="F39" s="54"/>
      <c r="G39" s="54"/>
    </row>
    <row r="40" spans="1:8" ht="13.5" thickBot="1">
      <c r="A40" s="13" t="s">
        <v>20</v>
      </c>
      <c r="B40" s="17">
        <f t="shared" ref="B40:G40" si="1">SUM(B35:B39)</f>
        <v>166718.41999999998</v>
      </c>
      <c r="C40" s="19">
        <f t="shared" si="1"/>
        <v>5246.71</v>
      </c>
      <c r="D40" s="19">
        <f t="shared" si="1"/>
        <v>53575.703333333331</v>
      </c>
      <c r="E40" s="19">
        <f t="shared" si="1"/>
        <v>53947.703333333331</v>
      </c>
      <c r="F40" s="19">
        <f t="shared" si="1"/>
        <v>53947.703333333331</v>
      </c>
      <c r="G40" s="19">
        <f t="shared" si="1"/>
        <v>166717.81999999998</v>
      </c>
      <c r="H40" s="54"/>
    </row>
    <row r="41" spans="1:8" ht="13.5" thickBot="1">
      <c r="A41" s="41" t="s">
        <v>9</v>
      </c>
      <c r="B41" s="82"/>
      <c r="C41" s="58"/>
      <c r="D41" s="58"/>
      <c r="E41" s="58"/>
      <c r="F41" s="54"/>
      <c r="G41" s="54"/>
    </row>
    <row r="42" spans="1:8">
      <c r="A42" s="44" t="s">
        <v>28</v>
      </c>
      <c r="B42" s="70">
        <v>6600</v>
      </c>
      <c r="C42" s="54">
        <v>0</v>
      </c>
      <c r="D42" s="54">
        <f t="shared" ref="D42" si="2">(B42-C42)/3</f>
        <v>2200</v>
      </c>
      <c r="E42" s="54">
        <v>2200</v>
      </c>
      <c r="F42" s="54">
        <v>2200</v>
      </c>
      <c r="G42" s="54">
        <f>SUM(C42:F42)</f>
        <v>6600</v>
      </c>
    </row>
    <row r="43" spans="1:8">
      <c r="A43" s="13"/>
      <c r="B43" s="38"/>
      <c r="C43" s="20"/>
      <c r="D43" s="52"/>
      <c r="E43" s="58"/>
      <c r="F43" s="54"/>
      <c r="G43" s="54"/>
    </row>
    <row r="44" spans="1:8" ht="13.5" thickBot="1">
      <c r="A44" s="13" t="s">
        <v>20</v>
      </c>
      <c r="B44" s="17">
        <f>B42</f>
        <v>6600</v>
      </c>
      <c r="C44" s="19">
        <f>SUM(C42:C43)</f>
        <v>0</v>
      </c>
      <c r="D44" s="19">
        <f>SUM(D42:D43)</f>
        <v>2200</v>
      </c>
      <c r="E44" s="19">
        <f>SUM(E42:E43)</f>
        <v>2200</v>
      </c>
      <c r="F44" s="19">
        <f>SUM(F42:F43)</f>
        <v>2200</v>
      </c>
      <c r="G44" s="19">
        <f>SUM(G42:G43)</f>
        <v>6600</v>
      </c>
      <c r="H44" s="54"/>
    </row>
    <row r="45" spans="1:8" ht="13.5" thickBot="1">
      <c r="A45" s="41" t="s">
        <v>10</v>
      </c>
      <c r="B45" s="82"/>
      <c r="C45" s="58"/>
      <c r="D45" s="58"/>
      <c r="E45" s="58"/>
      <c r="F45" s="54"/>
      <c r="G45" s="54"/>
    </row>
    <row r="46" spans="1:8">
      <c r="A46" s="44" t="s">
        <v>30</v>
      </c>
      <c r="B46" s="94">
        <v>107000</v>
      </c>
      <c r="C46" s="54">
        <v>597.6400000000001</v>
      </c>
      <c r="D46" s="54">
        <f t="shared" ref="D46" si="3">(B46-C46)/3</f>
        <v>35467.453333333331</v>
      </c>
      <c r="E46" s="54">
        <f>D46</f>
        <v>35467.453333333331</v>
      </c>
      <c r="F46" s="54">
        <f>E46</f>
        <v>35467.453333333331</v>
      </c>
      <c r="G46" s="54">
        <f>SUM(C46:F46)</f>
        <v>107000</v>
      </c>
    </row>
    <row r="47" spans="1:8">
      <c r="A47" s="44" t="s">
        <v>34</v>
      </c>
      <c r="B47" s="94">
        <v>3155676.83</v>
      </c>
      <c r="C47" s="54">
        <v>1349751.46</v>
      </c>
      <c r="D47" s="54">
        <f>(B47-C47)/3-C54+B54</f>
        <v>599854.96333333338</v>
      </c>
      <c r="E47" s="54">
        <f>(B47-C47)/3</f>
        <v>601975.12333333341</v>
      </c>
      <c r="F47" s="54">
        <f t="shared" ref="F47" si="4">E47</f>
        <v>601975.12333333341</v>
      </c>
      <c r="G47" s="54">
        <f t="shared" ref="G47:G54" si="5">SUM(C47:F47)</f>
        <v>3153556.6700000004</v>
      </c>
    </row>
    <row r="48" spans="1:8">
      <c r="A48" s="44" t="s">
        <v>36</v>
      </c>
      <c r="B48" s="94">
        <v>28648</v>
      </c>
      <c r="C48" s="54">
        <v>12750</v>
      </c>
      <c r="D48" s="54">
        <f t="shared" ref="D48:D53" si="6">(B48-C48)/3</f>
        <v>5299.333333333333</v>
      </c>
      <c r="E48" s="54">
        <f t="shared" ref="E48:F48" si="7">D48</f>
        <v>5299.333333333333</v>
      </c>
      <c r="F48" s="54">
        <f t="shared" si="7"/>
        <v>5299.333333333333</v>
      </c>
      <c r="G48" s="54">
        <f t="shared" si="5"/>
        <v>28647.999999999996</v>
      </c>
    </row>
    <row r="49" spans="1:8">
      <c r="A49" s="44" t="s">
        <v>37</v>
      </c>
      <c r="B49" s="94">
        <v>202000</v>
      </c>
      <c r="C49" s="54">
        <v>102314.38</v>
      </c>
      <c r="D49" s="54">
        <f t="shared" si="6"/>
        <v>33228.54</v>
      </c>
      <c r="E49" s="54">
        <f t="shared" ref="E49:F49" si="8">D49</f>
        <v>33228.54</v>
      </c>
      <c r="F49" s="54">
        <f t="shared" si="8"/>
        <v>33228.54</v>
      </c>
      <c r="G49" s="54">
        <f t="shared" si="5"/>
        <v>202000.00000000003</v>
      </c>
    </row>
    <row r="50" spans="1:8">
      <c r="A50" s="44" t="s">
        <v>38</v>
      </c>
      <c r="B50" s="94">
        <v>45000</v>
      </c>
      <c r="C50" s="54">
        <v>0</v>
      </c>
      <c r="D50" s="54">
        <f t="shared" si="6"/>
        <v>15000</v>
      </c>
      <c r="E50" s="54">
        <f t="shared" ref="E50:F50" si="9">D50</f>
        <v>15000</v>
      </c>
      <c r="F50" s="54">
        <f t="shared" si="9"/>
        <v>15000</v>
      </c>
      <c r="G50" s="54">
        <f t="shared" si="5"/>
        <v>45000</v>
      </c>
    </row>
    <row r="51" spans="1:8">
      <c r="A51" s="44" t="s">
        <v>40</v>
      </c>
      <c r="B51" s="94">
        <v>25000</v>
      </c>
      <c r="C51" s="54">
        <v>0</v>
      </c>
      <c r="D51" s="54">
        <f t="shared" si="6"/>
        <v>8333.3333333333339</v>
      </c>
      <c r="E51" s="54">
        <f t="shared" ref="E51:F51" si="10">D51</f>
        <v>8333.3333333333339</v>
      </c>
      <c r="F51" s="54">
        <f t="shared" si="10"/>
        <v>8333.3333333333339</v>
      </c>
      <c r="G51" s="54">
        <f t="shared" si="5"/>
        <v>25000</v>
      </c>
    </row>
    <row r="52" spans="1:8">
      <c r="A52" s="44" t="s">
        <v>41</v>
      </c>
      <c r="B52" s="94">
        <v>2000</v>
      </c>
      <c r="C52" s="54">
        <v>0</v>
      </c>
      <c r="D52" s="54">
        <f t="shared" si="6"/>
        <v>666.66666666666663</v>
      </c>
      <c r="E52" s="54">
        <f t="shared" ref="E52:F52" si="11">D52</f>
        <v>666.66666666666663</v>
      </c>
      <c r="F52" s="54">
        <f t="shared" si="11"/>
        <v>666.66666666666663</v>
      </c>
      <c r="G52" s="54">
        <f t="shared" si="5"/>
        <v>2000</v>
      </c>
    </row>
    <row r="53" spans="1:8">
      <c r="A53" s="44" t="s">
        <v>42</v>
      </c>
      <c r="B53" s="94">
        <v>39000</v>
      </c>
      <c r="C53" s="54">
        <v>11600</v>
      </c>
      <c r="D53" s="54">
        <f t="shared" si="6"/>
        <v>9133.3333333333339</v>
      </c>
      <c r="E53" s="54">
        <f t="shared" ref="E53:F53" si="12">D53</f>
        <v>9133.3333333333339</v>
      </c>
      <c r="F53" s="54">
        <f t="shared" si="12"/>
        <v>9133.3333333333339</v>
      </c>
      <c r="G53" s="54">
        <f t="shared" si="5"/>
        <v>39000.000000000007</v>
      </c>
    </row>
    <row r="54" spans="1:8">
      <c r="A54" s="44" t="s">
        <v>45</v>
      </c>
      <c r="B54" s="94">
        <v>28500</v>
      </c>
      <c r="C54" s="54">
        <v>30620.16</v>
      </c>
      <c r="D54" s="54">
        <v>0</v>
      </c>
      <c r="E54" s="54">
        <v>0</v>
      </c>
      <c r="F54" s="54">
        <f t="shared" ref="F54" si="13">E54</f>
        <v>0</v>
      </c>
      <c r="G54" s="54">
        <f t="shared" si="5"/>
        <v>30620.16</v>
      </c>
    </row>
    <row r="55" spans="1:8">
      <c r="C55" s="54"/>
      <c r="D55" s="54"/>
      <c r="E55" s="54"/>
      <c r="F55" s="54"/>
      <c r="G55" s="54"/>
    </row>
    <row r="56" spans="1:8" ht="13.5" thickBot="1">
      <c r="A56" s="13" t="s">
        <v>20</v>
      </c>
      <c r="B56" s="17">
        <f t="shared" ref="B56:G56" si="14">SUM(B46:B54)</f>
        <v>3632824.83</v>
      </c>
      <c r="C56" s="19">
        <f t="shared" si="14"/>
        <v>1507633.64</v>
      </c>
      <c r="D56" s="19">
        <f t="shared" si="14"/>
        <v>706983.62333333353</v>
      </c>
      <c r="E56" s="19">
        <f t="shared" si="14"/>
        <v>709103.78333333356</v>
      </c>
      <c r="F56" s="19">
        <f t="shared" si="14"/>
        <v>709103.78333333356</v>
      </c>
      <c r="G56" s="19">
        <f t="shared" si="14"/>
        <v>3632824.8300000005</v>
      </c>
      <c r="H56" s="54"/>
    </row>
    <row r="57" spans="1:8" ht="13.5" thickBot="1">
      <c r="A57" s="41" t="s">
        <v>11</v>
      </c>
      <c r="B57" s="82"/>
      <c r="C57" s="58"/>
      <c r="D57" s="58"/>
      <c r="E57" s="58"/>
      <c r="F57" s="54"/>
      <c r="G57" s="54"/>
    </row>
    <row r="58" spans="1:8">
      <c r="A58" s="44" t="s">
        <v>46</v>
      </c>
      <c r="B58" s="94">
        <v>18400000</v>
      </c>
      <c r="C58" s="54">
        <v>18390900.490000002</v>
      </c>
      <c r="D58" s="54">
        <f t="shared" ref="D58:D59" si="15">(B58-C58)/3</f>
        <v>3033.1699999993048</v>
      </c>
      <c r="E58" s="54">
        <v>3033.1699999993048</v>
      </c>
      <c r="F58" s="54">
        <v>3033.1699999993048</v>
      </c>
      <c r="G58" s="54">
        <f>SUM(C58:F58)</f>
        <v>18399999.999999996</v>
      </c>
    </row>
    <row r="59" spans="1:8">
      <c r="A59" s="44" t="s">
        <v>47</v>
      </c>
      <c r="B59" s="94">
        <v>98000</v>
      </c>
      <c r="C59" s="54">
        <v>50030.179999999986</v>
      </c>
      <c r="D59" s="54">
        <f t="shared" si="15"/>
        <v>15989.940000000004</v>
      </c>
      <c r="E59" s="54">
        <f>D59</f>
        <v>15989.940000000004</v>
      </c>
      <c r="F59" s="54">
        <f>E59</f>
        <v>15989.940000000004</v>
      </c>
      <c r="G59" s="54">
        <f>SUM(C59:F59)</f>
        <v>98000</v>
      </c>
    </row>
    <row r="60" spans="1:8">
      <c r="A60" s="13" t="s">
        <v>20</v>
      </c>
      <c r="B60" s="17">
        <f t="shared" ref="B60:G60" si="16">SUM(B58:B59)</f>
        <v>18498000</v>
      </c>
      <c r="C60" s="19">
        <f t="shared" si="16"/>
        <v>18440930.670000002</v>
      </c>
      <c r="D60" s="19">
        <f t="shared" si="16"/>
        <v>19023.109999999309</v>
      </c>
      <c r="E60" s="19">
        <f t="shared" si="16"/>
        <v>19023.109999999309</v>
      </c>
      <c r="F60" s="19">
        <f t="shared" si="16"/>
        <v>19023.109999999309</v>
      </c>
      <c r="G60" s="19">
        <f t="shared" si="16"/>
        <v>18497999.999999996</v>
      </c>
      <c r="H60" s="54"/>
    </row>
    <row r="61" spans="1:8">
      <c r="A61" s="55" t="s">
        <v>12</v>
      </c>
      <c r="B61" s="17"/>
      <c r="C61" s="19"/>
      <c r="D61" s="19"/>
      <c r="E61" s="19"/>
      <c r="F61" s="19"/>
      <c r="G61" s="19"/>
    </row>
    <row r="62" spans="1:8">
      <c r="A62" s="44" t="s">
        <v>48</v>
      </c>
      <c r="B62" s="94">
        <v>12697232.76</v>
      </c>
      <c r="C62" s="54">
        <v>1962067</v>
      </c>
      <c r="D62" s="54">
        <f t="shared" ref="D62:D65" si="17">(B62-C62)/3</f>
        <v>3578388.5866666664</v>
      </c>
      <c r="E62" s="54">
        <f t="shared" ref="E62:F65" si="18">D62</f>
        <v>3578388.5866666664</v>
      </c>
      <c r="F62" s="54">
        <f t="shared" si="18"/>
        <v>3578388.5866666664</v>
      </c>
      <c r="G62" s="54">
        <f>SUM(C62:F62)</f>
        <v>12697232.759999998</v>
      </c>
    </row>
    <row r="63" spans="1:8">
      <c r="A63" s="44" t="s">
        <v>49</v>
      </c>
      <c r="B63" s="94">
        <v>2169891.62</v>
      </c>
      <c r="C63" s="54">
        <v>1147650.02</v>
      </c>
      <c r="D63" s="54">
        <f t="shared" si="17"/>
        <v>340747.2</v>
      </c>
      <c r="E63" s="54">
        <f t="shared" si="18"/>
        <v>340747.2</v>
      </c>
      <c r="F63" s="54">
        <f t="shared" si="18"/>
        <v>340747.2</v>
      </c>
      <c r="G63" s="54">
        <f>SUM(C63:F63)</f>
        <v>2169891.62</v>
      </c>
    </row>
    <row r="64" spans="1:8">
      <c r="A64" s="44" t="s">
        <v>50</v>
      </c>
      <c r="B64" s="94">
        <v>6577312.6500000004</v>
      </c>
      <c r="C64" s="54">
        <v>2153157.5</v>
      </c>
      <c r="D64" s="54">
        <f t="shared" si="17"/>
        <v>1474718.3833333335</v>
      </c>
      <c r="E64" s="54">
        <f t="shared" si="18"/>
        <v>1474718.3833333335</v>
      </c>
      <c r="F64" s="54">
        <f t="shared" si="18"/>
        <v>1474718.3833333335</v>
      </c>
      <c r="G64" s="54">
        <f>SUM(C64:F64)</f>
        <v>6577312.6500000013</v>
      </c>
    </row>
    <row r="65" spans="1:8">
      <c r="A65" s="78" t="s">
        <v>89</v>
      </c>
      <c r="B65" s="94">
        <v>150000</v>
      </c>
      <c r="C65" s="54">
        <v>0</v>
      </c>
      <c r="D65" s="54">
        <f t="shared" si="17"/>
        <v>50000</v>
      </c>
      <c r="E65" s="54">
        <f t="shared" si="18"/>
        <v>50000</v>
      </c>
      <c r="F65" s="54">
        <f t="shared" si="18"/>
        <v>50000</v>
      </c>
      <c r="G65" s="54">
        <f>SUM(C65:F65)</f>
        <v>150000</v>
      </c>
    </row>
    <row r="66" spans="1:8">
      <c r="A66" s="13"/>
      <c r="B66" s="38"/>
      <c r="C66" s="21"/>
      <c r="D66" s="58"/>
      <c r="E66" s="58"/>
      <c r="F66" s="54"/>
      <c r="G66" s="54"/>
    </row>
    <row r="67" spans="1:8">
      <c r="A67" s="13" t="s">
        <v>20</v>
      </c>
      <c r="B67" s="17">
        <f t="shared" ref="B67:G67" si="19">SUM(B62:B66)</f>
        <v>21594437.030000001</v>
      </c>
      <c r="C67" s="19">
        <f t="shared" si="19"/>
        <v>5262874.5199999996</v>
      </c>
      <c r="D67" s="19">
        <f t="shared" si="19"/>
        <v>5443854.1699999999</v>
      </c>
      <c r="E67" s="19">
        <f t="shared" si="19"/>
        <v>5443854.1699999999</v>
      </c>
      <c r="F67" s="19">
        <f t="shared" si="19"/>
        <v>5443854.1699999999</v>
      </c>
      <c r="G67" s="19">
        <f t="shared" si="19"/>
        <v>21594437.030000001</v>
      </c>
      <c r="H67" s="54"/>
    </row>
    <row r="68" spans="1:8">
      <c r="A68" s="66" t="s">
        <v>13</v>
      </c>
      <c r="B68" s="82"/>
      <c r="C68" s="52"/>
      <c r="D68" s="15"/>
      <c r="E68" s="18"/>
      <c r="F68" s="54"/>
      <c r="G68" s="54"/>
    </row>
    <row r="69" spans="1:8" s="67" customFormat="1">
      <c r="A69" s="44" t="s">
        <v>52</v>
      </c>
      <c r="B69" s="94">
        <v>5960</v>
      </c>
      <c r="C69" s="54">
        <v>0</v>
      </c>
      <c r="D69" s="54">
        <v>1612.19</v>
      </c>
      <c r="E69" s="54">
        <v>0</v>
      </c>
      <c r="F69" s="54">
        <v>0</v>
      </c>
      <c r="G69" s="54">
        <f>SUM(C69:F69)</f>
        <v>1612.19</v>
      </c>
    </row>
    <row r="70" spans="1:8" s="67" customFormat="1">
      <c r="A70" s="44" t="s">
        <v>55</v>
      </c>
      <c r="B70" s="94">
        <v>52700</v>
      </c>
      <c r="C70" s="54">
        <v>50303</v>
      </c>
      <c r="D70" s="54">
        <f t="shared" ref="D70" si="20">(B70-C70)/3</f>
        <v>799</v>
      </c>
      <c r="E70" s="54">
        <f>D70</f>
        <v>799</v>
      </c>
      <c r="F70" s="54">
        <f>E70</f>
        <v>799</v>
      </c>
      <c r="G70" s="54">
        <f>SUM(C70:F70)</f>
        <v>52700</v>
      </c>
    </row>
    <row r="71" spans="1:8" s="67" customFormat="1">
      <c r="A71" s="78" t="s">
        <v>56</v>
      </c>
      <c r="B71" s="83">
        <v>0</v>
      </c>
      <c r="C71" s="54">
        <v>4347.8099999999995</v>
      </c>
      <c r="D71" s="54">
        <v>0</v>
      </c>
      <c r="E71" s="54">
        <v>0</v>
      </c>
      <c r="F71" s="54">
        <v>0</v>
      </c>
      <c r="G71" s="54">
        <f>SUM(C71:F71)</f>
        <v>4347.8099999999995</v>
      </c>
    </row>
    <row r="72" spans="1:8" s="67" customFormat="1">
      <c r="A72" s="44"/>
      <c r="B72" s="83"/>
      <c r="C72" s="54"/>
      <c r="D72" s="54"/>
      <c r="E72" s="54"/>
      <c r="F72" s="54"/>
      <c r="G72" s="54"/>
    </row>
    <row r="73" spans="1:8" s="1" customFormat="1">
      <c r="A73" s="13" t="s">
        <v>20</v>
      </c>
      <c r="B73" s="38">
        <f>SUM(B69:B72)</f>
        <v>58660</v>
      </c>
      <c r="C73" s="19">
        <f>SUM(C69:C71)</f>
        <v>54650.81</v>
      </c>
      <c r="D73" s="19">
        <f>SUM(D69:D71)</f>
        <v>2411.19</v>
      </c>
      <c r="E73" s="19">
        <f>SUM(E69:E71)</f>
        <v>799</v>
      </c>
      <c r="F73" s="19">
        <f>SUM(F69:F71)</f>
        <v>799</v>
      </c>
      <c r="G73" s="19">
        <f>SUM(G69:G71)</f>
        <v>58660</v>
      </c>
      <c r="H73" s="19"/>
    </row>
    <row r="74" spans="1:8" s="1" customFormat="1" ht="13.5" thickBot="1">
      <c r="A74" s="13"/>
      <c r="B74" s="38"/>
      <c r="C74" s="19"/>
      <c r="D74" s="19"/>
      <c r="E74" s="19"/>
      <c r="F74" s="19"/>
      <c r="G74" s="25"/>
      <c r="H74" s="19"/>
    </row>
    <row r="75" spans="1:8" ht="13.5" thickBot="1">
      <c r="A75" s="47" t="s">
        <v>22</v>
      </c>
      <c r="B75" s="17">
        <f t="shared" ref="B75:G75" si="21">B73+B67+B60+B56+B44+B40</f>
        <v>43957240.280000001</v>
      </c>
      <c r="C75" s="17">
        <f t="shared" si="21"/>
        <v>25271336.350000001</v>
      </c>
      <c r="D75" s="17">
        <f t="shared" si="21"/>
        <v>6228047.7966666669</v>
      </c>
      <c r="E75" s="17">
        <f t="shared" si="21"/>
        <v>6228927.7666666657</v>
      </c>
      <c r="F75" s="17">
        <f t="shared" si="21"/>
        <v>6228927.7666666657</v>
      </c>
      <c r="G75" s="17">
        <f t="shared" si="21"/>
        <v>43957239.68</v>
      </c>
      <c r="H75" s="54"/>
    </row>
    <row r="76" spans="1:8" s="1" customFormat="1">
      <c r="A76" s="13"/>
      <c r="B76" s="38"/>
      <c r="C76" s="19"/>
      <c r="D76" s="19"/>
      <c r="E76" s="19"/>
      <c r="F76" s="19"/>
      <c r="G76" s="19"/>
      <c r="H76" s="19"/>
    </row>
    <row r="77" spans="1:8">
      <c r="A77" s="73" t="s">
        <v>74</v>
      </c>
      <c r="B77" s="84"/>
      <c r="C77" s="75">
        <f>C75+C30</f>
        <v>26204925.530000001</v>
      </c>
      <c r="D77" s="75">
        <f>D75+D30</f>
        <v>7361770.5499999998</v>
      </c>
      <c r="E77" s="75">
        <f>E75+E30</f>
        <v>7390265.1999999993</v>
      </c>
      <c r="F77" s="75">
        <f>F75+F30</f>
        <v>7390265.1999999993</v>
      </c>
      <c r="G77" s="76">
        <f>G75+G30</f>
        <v>48347226.479999997</v>
      </c>
    </row>
    <row r="81" spans="1:4">
      <c r="A81" s="13"/>
      <c r="B81" s="38"/>
      <c r="C81" s="50"/>
      <c r="D81" s="50"/>
    </row>
  </sheetData>
  <printOptions horizontalCentered="1" gridLines="1"/>
  <pageMargins left="0.27" right="0.25" top="0.6" bottom="0.56000000000000005" header="0.27" footer="0.21"/>
  <pageSetup scale="78" fitToHeight="4" orientation="landscape" r:id="rId1"/>
  <headerFooter alignWithMargins="0">
    <oddFooter>&amp;L&amp;F&amp;RPage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zoomScaleNormal="100" workbookViewId="0">
      <pane xSplit="1" ySplit="4" topLeftCell="B50" activePane="bottomRight" state="frozen"/>
      <selection activeCell="C18" sqref="C18"/>
      <selection pane="topRight" activeCell="C18" sqref="C18"/>
      <selection pane="bottomLeft" activeCell="C18" sqref="C18"/>
      <selection pane="bottomRight" activeCell="G75" sqref="G75"/>
    </sheetView>
  </sheetViews>
  <sheetFormatPr defaultColWidth="9.140625" defaultRowHeight="12.75"/>
  <cols>
    <col min="1" max="1" width="62.85546875" style="44" bestFit="1" customWidth="1"/>
    <col min="2" max="2" width="20.7109375" style="83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3.85546875" style="44" customWidth="1"/>
    <col min="8" max="16384" width="9.140625" style="44"/>
  </cols>
  <sheetData>
    <row r="1" spans="1:7">
      <c r="A1" s="1" t="s">
        <v>82</v>
      </c>
      <c r="B1" s="32"/>
    </row>
    <row r="2" spans="1:7">
      <c r="A2" s="1"/>
      <c r="B2" s="32"/>
    </row>
    <row r="3" spans="1:7" s="2" customFormat="1" ht="20.25" customHeight="1" thickBot="1">
      <c r="A3" s="2" t="s">
        <v>75</v>
      </c>
      <c r="B3" s="33"/>
      <c r="C3" s="45"/>
      <c r="D3" s="45"/>
      <c r="E3" s="46"/>
    </row>
    <row r="4" spans="1:7" s="3" customFormat="1" ht="26.25" thickBot="1">
      <c r="B4" s="34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35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39"/>
      <c r="C6" s="11"/>
      <c r="D6" s="11"/>
      <c r="E6" s="12"/>
    </row>
    <row r="7" spans="1:7" s="3" customFormat="1" ht="13.5" thickBot="1">
      <c r="A7" s="48"/>
      <c r="B7" s="36"/>
    </row>
    <row r="8" spans="1:7" s="51" customFormat="1" ht="13.5" thickBot="1">
      <c r="A8" s="49" t="s">
        <v>0</v>
      </c>
      <c r="B8" s="80"/>
      <c r="C8" s="50"/>
      <c r="D8" s="50"/>
      <c r="E8" s="43"/>
    </row>
    <row r="9" spans="1:7">
      <c r="B9" s="81"/>
      <c r="C9" s="52"/>
      <c r="D9" s="53"/>
      <c r="E9" s="52"/>
      <c r="F9" s="54"/>
      <c r="G9" s="54"/>
    </row>
    <row r="10" spans="1:7">
      <c r="B10" s="81"/>
      <c r="C10" s="52"/>
      <c r="D10" s="53"/>
      <c r="E10" s="52"/>
      <c r="F10" s="54"/>
      <c r="G10" s="54"/>
    </row>
    <row r="11" spans="1:7">
      <c r="A11" s="13"/>
      <c r="B11" s="37"/>
      <c r="C11" s="15"/>
      <c r="D11" s="16"/>
      <c r="E11" s="52"/>
      <c r="F11" s="54"/>
      <c r="G11" s="54"/>
    </row>
    <row r="12" spans="1:7">
      <c r="A12" s="13" t="s">
        <v>20</v>
      </c>
      <c r="B12" s="17">
        <v>219921.87</v>
      </c>
      <c r="C12" s="19">
        <f>$B12/4</f>
        <v>54980.467499999999</v>
      </c>
      <c r="D12" s="19">
        <f>$B12/4</f>
        <v>54980.467499999999</v>
      </c>
      <c r="E12" s="19">
        <f>$B12/4</f>
        <v>54980.467499999999</v>
      </c>
      <c r="F12" s="19">
        <f>$B12/4</f>
        <v>54980.467499999999</v>
      </c>
      <c r="G12" s="19">
        <f>SUM(C12:F12)</f>
        <v>219921.87</v>
      </c>
    </row>
    <row r="13" spans="1:7">
      <c r="A13" s="55" t="s">
        <v>1</v>
      </c>
      <c r="B13" s="80"/>
      <c r="C13" s="50"/>
      <c r="D13" s="56"/>
      <c r="E13" s="57"/>
    </row>
    <row r="14" spans="1:7">
      <c r="B14" s="81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17">
        <v>152237.18</v>
      </c>
      <c r="C17" s="19">
        <f>$B17/4</f>
        <v>38059.294999999998</v>
      </c>
      <c r="D17" s="19">
        <f>$B17/4</f>
        <v>38059.294999999998</v>
      </c>
      <c r="E17" s="19">
        <f>$B17/4</f>
        <v>38059.294999999998</v>
      </c>
      <c r="F17" s="19">
        <f>$B17/4</f>
        <v>38059.294999999998</v>
      </c>
      <c r="G17" s="19">
        <f>SUM(C17:F17)</f>
        <v>152237.18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/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17">
        <v>93039.76999999999</v>
      </c>
      <c r="C26" s="19">
        <f>$B26/4</f>
        <v>23259.942499999997</v>
      </c>
      <c r="D26" s="19">
        <f>$B26/4</f>
        <v>23259.942499999997</v>
      </c>
      <c r="E26" s="19">
        <f>$B26/4</f>
        <v>23259.942499999997</v>
      </c>
      <c r="F26" s="19">
        <f>$B26/4</f>
        <v>23259.942499999997</v>
      </c>
      <c r="G26" s="19">
        <f>SUM(C26:F26)</f>
        <v>93039.76999999999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19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/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7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 t="shared" ref="B31:G31" si="0">B29+B26+B23+B17+B12</f>
        <v>465198.81999999995</v>
      </c>
      <c r="C31" s="19">
        <f t="shared" si="0"/>
        <v>116299.70499999999</v>
      </c>
      <c r="D31" s="19">
        <f t="shared" si="0"/>
        <v>116299.70499999999</v>
      </c>
      <c r="E31" s="19">
        <f t="shared" si="0"/>
        <v>116299.70499999999</v>
      </c>
      <c r="F31" s="19">
        <f t="shared" si="0"/>
        <v>116299.70499999999</v>
      </c>
      <c r="G31" s="19">
        <f t="shared" si="0"/>
        <v>465198.81999999995</v>
      </c>
      <c r="H31" s="19"/>
    </row>
    <row r="32" spans="1:8" ht="13.5" thickBot="1">
      <c r="A32" s="13"/>
      <c r="B32" s="37"/>
      <c r="C32" s="54"/>
      <c r="D32" s="54"/>
      <c r="E32" s="54"/>
      <c r="F32" s="54"/>
      <c r="G32" s="54"/>
    </row>
    <row r="33" spans="1:8" ht="13.5" thickBot="1">
      <c r="A33" s="47" t="s">
        <v>5</v>
      </c>
      <c r="B33" s="39"/>
      <c r="C33" s="44"/>
      <c r="D33" s="44"/>
      <c r="E33" s="44"/>
    </row>
    <row r="34" spans="1:8" ht="13.5" thickBot="1">
      <c r="A34" s="60"/>
      <c r="B34" s="39"/>
      <c r="C34" s="59"/>
      <c r="D34" s="52"/>
      <c r="E34" s="58"/>
      <c r="F34" s="54"/>
      <c r="G34" s="54"/>
    </row>
    <row r="35" spans="1:8" ht="13.5" thickBot="1">
      <c r="A35" s="41" t="s">
        <v>7</v>
      </c>
      <c r="B35" s="82"/>
      <c r="C35" s="52"/>
      <c r="D35" s="52"/>
      <c r="E35" s="58"/>
      <c r="F35" s="54"/>
      <c r="G35" s="54"/>
    </row>
    <row r="36" spans="1:8">
      <c r="A36" s="44" t="s">
        <v>24</v>
      </c>
      <c r="B36" s="70">
        <v>2500</v>
      </c>
      <c r="C36" s="54">
        <f t="shared" ref="C36:F37" si="1">$B36/4</f>
        <v>625</v>
      </c>
      <c r="D36" s="54">
        <f t="shared" si="1"/>
        <v>625</v>
      </c>
      <c r="E36" s="54">
        <f t="shared" si="1"/>
        <v>625</v>
      </c>
      <c r="F36" s="54">
        <f t="shared" si="1"/>
        <v>625</v>
      </c>
      <c r="G36" s="54">
        <f>SUM(C36:F36)</f>
        <v>2500</v>
      </c>
    </row>
    <row r="37" spans="1:8">
      <c r="A37" s="44" t="s">
        <v>25</v>
      </c>
      <c r="B37" s="70">
        <v>1500</v>
      </c>
      <c r="C37" s="54">
        <f t="shared" si="1"/>
        <v>375</v>
      </c>
      <c r="D37" s="54">
        <f t="shared" si="1"/>
        <v>375</v>
      </c>
      <c r="E37" s="54">
        <f t="shared" si="1"/>
        <v>375</v>
      </c>
      <c r="F37" s="54">
        <f t="shared" si="1"/>
        <v>375</v>
      </c>
      <c r="G37" s="54">
        <f>SUM(C37:F37)</f>
        <v>1500</v>
      </c>
    </row>
    <row r="38" spans="1:8">
      <c r="C38" s="58"/>
      <c r="D38" s="58"/>
      <c r="E38" s="58"/>
      <c r="F38" s="54"/>
      <c r="G38" s="54"/>
    </row>
    <row r="39" spans="1:8" ht="13.5" thickBot="1">
      <c r="A39" s="13" t="s">
        <v>20</v>
      </c>
      <c r="B39" s="17">
        <f>SUM(B36:B38)</f>
        <v>4000</v>
      </c>
      <c r="C39" s="19">
        <f t="shared" ref="C39:F39" si="2">$B39/4</f>
        <v>1000</v>
      </c>
      <c r="D39" s="19">
        <f t="shared" si="2"/>
        <v>1000</v>
      </c>
      <c r="E39" s="19">
        <f t="shared" si="2"/>
        <v>1000</v>
      </c>
      <c r="F39" s="19">
        <f t="shared" si="2"/>
        <v>1000</v>
      </c>
      <c r="G39" s="19">
        <f t="shared" ref="G39" si="3">SUM(C39:F39)</f>
        <v>4000</v>
      </c>
      <c r="H39" s="54"/>
    </row>
    <row r="40" spans="1:8" ht="13.5" thickBot="1">
      <c r="A40" s="41" t="s">
        <v>9</v>
      </c>
      <c r="B40" s="82"/>
      <c r="C40" s="58"/>
      <c r="D40" s="58"/>
      <c r="E40" s="58"/>
      <c r="F40" s="54"/>
      <c r="G40" s="54"/>
    </row>
    <row r="41" spans="1:8">
      <c r="A41" s="61"/>
      <c r="B41" s="82"/>
      <c r="C41" s="58"/>
      <c r="D41" s="58"/>
      <c r="E41" s="58"/>
      <c r="F41" s="54"/>
      <c r="G41" s="54"/>
    </row>
    <row r="42" spans="1:8">
      <c r="A42" s="44" t="s">
        <v>28</v>
      </c>
      <c r="B42" s="70">
        <v>750</v>
      </c>
      <c r="C42" s="54">
        <f>$B42/4</f>
        <v>187.5</v>
      </c>
      <c r="D42" s="54">
        <f>$B42/4</f>
        <v>187.5</v>
      </c>
      <c r="E42" s="54">
        <f>$B42/4</f>
        <v>187.5</v>
      </c>
      <c r="F42" s="54">
        <f>$B42/4</f>
        <v>187.5</v>
      </c>
      <c r="G42" s="54">
        <f>SUM(C42:F42)</f>
        <v>750</v>
      </c>
    </row>
    <row r="43" spans="1:8">
      <c r="A43" s="13"/>
      <c r="B43" s="38"/>
      <c r="C43" s="18"/>
      <c r="D43" s="58"/>
      <c r="E43" s="58"/>
      <c r="F43" s="54"/>
      <c r="G43" s="54"/>
    </row>
    <row r="44" spans="1:8" ht="13.5" thickBot="1">
      <c r="A44" s="13" t="s">
        <v>20</v>
      </c>
      <c r="B44" s="17">
        <f>B42</f>
        <v>750</v>
      </c>
      <c r="C44" s="19">
        <f>SUM(C41:C43)</f>
        <v>187.5</v>
      </c>
      <c r="D44" s="19">
        <f>SUM(D41:D43)</f>
        <v>187.5</v>
      </c>
      <c r="E44" s="19">
        <f>SUM(E41:E43)</f>
        <v>187.5</v>
      </c>
      <c r="F44" s="19">
        <f>SUM(F41:F43)</f>
        <v>187.5</v>
      </c>
      <c r="G44" s="19">
        <f>SUM(G41:G43)</f>
        <v>750</v>
      </c>
      <c r="H44" s="54"/>
    </row>
    <row r="45" spans="1:8" ht="13.5" thickBot="1">
      <c r="A45" s="41" t="s">
        <v>10</v>
      </c>
      <c r="B45" s="82"/>
      <c r="C45" s="58"/>
      <c r="D45" s="58"/>
      <c r="E45" s="58"/>
      <c r="F45" s="54"/>
      <c r="G45" s="54"/>
    </row>
    <row r="46" spans="1:8">
      <c r="A46" s="61"/>
      <c r="B46" s="82"/>
      <c r="C46" s="62"/>
      <c r="D46" s="58"/>
      <c r="E46" s="58"/>
      <c r="F46" s="54"/>
      <c r="G46" s="54"/>
    </row>
    <row r="47" spans="1:8">
      <c r="A47" s="44" t="s">
        <v>30</v>
      </c>
      <c r="B47" s="70">
        <v>1500</v>
      </c>
      <c r="C47" s="54">
        <f t="shared" ref="C47:F51" si="4">$B47/4</f>
        <v>375</v>
      </c>
      <c r="D47" s="54">
        <f t="shared" si="4"/>
        <v>375</v>
      </c>
      <c r="E47" s="54">
        <f t="shared" si="4"/>
        <v>375</v>
      </c>
      <c r="F47" s="54">
        <f t="shared" si="4"/>
        <v>375</v>
      </c>
      <c r="G47" s="54">
        <f>SUM(C47:F47)</f>
        <v>1500</v>
      </c>
    </row>
    <row r="48" spans="1:8">
      <c r="A48" s="44" t="s">
        <v>34</v>
      </c>
      <c r="B48" s="70">
        <v>100000</v>
      </c>
      <c r="C48" s="54">
        <f t="shared" si="4"/>
        <v>25000</v>
      </c>
      <c r="D48" s="54">
        <f t="shared" si="4"/>
        <v>25000</v>
      </c>
      <c r="E48" s="54">
        <f t="shared" si="4"/>
        <v>25000</v>
      </c>
      <c r="F48" s="54">
        <f t="shared" si="4"/>
        <v>25000</v>
      </c>
      <c r="G48" s="54">
        <f>SUM(C48:F48)</f>
        <v>100000</v>
      </c>
    </row>
    <row r="49" spans="1:8">
      <c r="A49" s="44" t="s">
        <v>36</v>
      </c>
      <c r="B49" s="70">
        <v>350</v>
      </c>
      <c r="C49" s="54">
        <f t="shared" si="4"/>
        <v>87.5</v>
      </c>
      <c r="D49" s="54">
        <f t="shared" si="4"/>
        <v>87.5</v>
      </c>
      <c r="E49" s="54">
        <f t="shared" si="4"/>
        <v>87.5</v>
      </c>
      <c r="F49" s="54">
        <f t="shared" si="4"/>
        <v>87.5</v>
      </c>
      <c r="G49" s="54">
        <f>SUM(C49:F49)</f>
        <v>350</v>
      </c>
    </row>
    <row r="50" spans="1:8">
      <c r="A50" s="44" t="s">
        <v>40</v>
      </c>
      <c r="B50" s="70">
        <v>1750</v>
      </c>
      <c r="C50" s="54">
        <f t="shared" si="4"/>
        <v>437.5</v>
      </c>
      <c r="D50" s="54">
        <f t="shared" si="4"/>
        <v>437.5</v>
      </c>
      <c r="E50" s="54">
        <f t="shared" si="4"/>
        <v>437.5</v>
      </c>
      <c r="F50" s="54">
        <f t="shared" si="4"/>
        <v>437.5</v>
      </c>
      <c r="G50" s="54">
        <f>SUM(C50:F50)</f>
        <v>1750</v>
      </c>
    </row>
    <row r="51" spans="1:8">
      <c r="A51" s="44" t="s">
        <v>41</v>
      </c>
      <c r="B51" s="70">
        <v>1000</v>
      </c>
      <c r="C51" s="54">
        <f t="shared" si="4"/>
        <v>250</v>
      </c>
      <c r="D51" s="54">
        <f t="shared" si="4"/>
        <v>250</v>
      </c>
      <c r="E51" s="54">
        <f t="shared" si="4"/>
        <v>250</v>
      </c>
      <c r="F51" s="54">
        <f t="shared" si="4"/>
        <v>250</v>
      </c>
      <c r="G51" s="54">
        <f>SUM(C51:F51)</f>
        <v>1000</v>
      </c>
    </row>
    <row r="52" spans="1:8">
      <c r="C52" s="58"/>
      <c r="D52" s="58"/>
      <c r="E52" s="58"/>
      <c r="F52" s="54"/>
      <c r="G52" s="54"/>
    </row>
    <row r="53" spans="1:8" ht="13.5" thickBot="1">
      <c r="A53" s="13" t="s">
        <v>20</v>
      </c>
      <c r="B53" s="17">
        <f t="shared" ref="B53:G53" si="5">SUM(B47:B51)</f>
        <v>104600</v>
      </c>
      <c r="C53" s="19">
        <f t="shared" si="5"/>
        <v>26150</v>
      </c>
      <c r="D53" s="19">
        <f t="shared" si="5"/>
        <v>26150</v>
      </c>
      <c r="E53" s="19">
        <f t="shared" si="5"/>
        <v>26150</v>
      </c>
      <c r="F53" s="19">
        <f t="shared" si="5"/>
        <v>26150</v>
      </c>
      <c r="G53" s="19">
        <f t="shared" si="5"/>
        <v>104600</v>
      </c>
      <c r="H53" s="54"/>
    </row>
    <row r="54" spans="1:8" ht="13.5" thickBot="1">
      <c r="A54" s="41" t="s">
        <v>11</v>
      </c>
      <c r="B54" s="82"/>
      <c r="C54" s="58"/>
      <c r="D54" s="58"/>
      <c r="E54" s="58"/>
      <c r="F54" s="54"/>
      <c r="G54" s="54"/>
    </row>
    <row r="55" spans="1:8">
      <c r="A55" s="61"/>
      <c r="B55" s="82"/>
      <c r="C55" s="62"/>
      <c r="D55" s="64"/>
      <c r="E55" s="58"/>
      <c r="F55" s="54"/>
      <c r="G55" s="54"/>
    </row>
    <row r="56" spans="1:8">
      <c r="A56" s="44" t="s">
        <v>47</v>
      </c>
      <c r="C56" s="54"/>
      <c r="D56" s="54"/>
      <c r="E56" s="54"/>
      <c r="F56" s="54"/>
      <c r="G56" s="54"/>
    </row>
    <row r="57" spans="1:8">
      <c r="A57" s="61"/>
      <c r="B57" s="82"/>
      <c r="C57" s="62"/>
      <c r="D57" s="64"/>
      <c r="E57" s="58"/>
      <c r="F57" s="54"/>
      <c r="G57" s="54"/>
    </row>
    <row r="58" spans="1:8">
      <c r="A58" s="13" t="s">
        <v>20</v>
      </c>
      <c r="B58" s="17">
        <f>B56</f>
        <v>0</v>
      </c>
      <c r="C58" s="19">
        <f>SUM(C56:C57)</f>
        <v>0</v>
      </c>
      <c r="D58" s="19">
        <f>SUM(D56:D57)</f>
        <v>0</v>
      </c>
      <c r="E58" s="19">
        <f>SUM(E56:E57)</f>
        <v>0</v>
      </c>
      <c r="F58" s="19">
        <f>SUM(F56:F57)</f>
        <v>0</v>
      </c>
      <c r="G58" s="19">
        <f>SUM(G56:G57)</f>
        <v>0</v>
      </c>
      <c r="H58" s="54"/>
    </row>
    <row r="59" spans="1:8">
      <c r="A59" s="55" t="s">
        <v>12</v>
      </c>
      <c r="B59" s="80"/>
      <c r="C59" s="20"/>
      <c r="D59" s="64"/>
      <c r="E59" s="58"/>
      <c r="F59" s="54"/>
      <c r="G59" s="54"/>
    </row>
    <row r="60" spans="1:8">
      <c r="A60" s="61"/>
      <c r="B60" s="82"/>
      <c r="C60" s="62"/>
      <c r="D60" s="58"/>
      <c r="E60" s="58"/>
      <c r="F60" s="54"/>
      <c r="G60" s="54"/>
    </row>
    <row r="61" spans="1:8">
      <c r="A61" s="13"/>
      <c r="B61" s="38"/>
      <c r="C61" s="62"/>
      <c r="D61" s="58"/>
      <c r="E61" s="58"/>
      <c r="F61" s="54"/>
      <c r="G61" s="54"/>
    </row>
    <row r="62" spans="1:8">
      <c r="A62" s="13"/>
      <c r="B62" s="38"/>
      <c r="C62" s="62"/>
      <c r="D62" s="58"/>
      <c r="E62" s="58"/>
      <c r="F62" s="54"/>
      <c r="G62" s="54"/>
    </row>
    <row r="63" spans="1:8">
      <c r="A63" s="13"/>
      <c r="B63" s="38"/>
      <c r="C63" s="62"/>
      <c r="D63" s="58"/>
      <c r="E63" s="58"/>
      <c r="F63" s="54"/>
      <c r="G63" s="54"/>
    </row>
    <row r="64" spans="1:8">
      <c r="A64" s="13"/>
      <c r="B64" s="38"/>
      <c r="C64" s="62"/>
      <c r="D64" s="58"/>
      <c r="E64" s="58"/>
      <c r="F64" s="54"/>
      <c r="G64" s="54"/>
    </row>
    <row r="65" spans="1:8">
      <c r="A65" s="13"/>
      <c r="B65" s="38"/>
      <c r="C65" s="21"/>
      <c r="D65" s="58"/>
      <c r="E65" s="58"/>
      <c r="F65" s="54"/>
      <c r="G65" s="54"/>
    </row>
    <row r="66" spans="1:8">
      <c r="A66" s="13" t="s">
        <v>20</v>
      </c>
      <c r="B66" s="38"/>
      <c r="C66" s="19">
        <f>SUM(C61:C65)</f>
        <v>0</v>
      </c>
      <c r="D66" s="19">
        <f>SUM(D61:D65)</f>
        <v>0</v>
      </c>
      <c r="E66" s="19">
        <f>SUM(E61:E65)</f>
        <v>0</v>
      </c>
      <c r="F66" s="19">
        <f>SUM(F61:F65)</f>
        <v>0</v>
      </c>
      <c r="G66" s="19">
        <f>SUM(G61:G65)</f>
        <v>0</v>
      </c>
      <c r="H66" s="54"/>
    </row>
    <row r="67" spans="1:8">
      <c r="A67" s="66" t="s">
        <v>13</v>
      </c>
      <c r="B67" s="82"/>
      <c r="C67" s="52"/>
      <c r="D67" s="15"/>
      <c r="E67" s="18"/>
      <c r="F67" s="54"/>
      <c r="G67" s="54"/>
    </row>
    <row r="68" spans="1:8">
      <c r="A68" s="61"/>
      <c r="B68" s="82"/>
      <c r="C68" s="52"/>
      <c r="D68" s="64"/>
      <c r="E68" s="52"/>
      <c r="F68" s="54"/>
      <c r="G68" s="54"/>
    </row>
    <row r="69" spans="1:8" s="67" customFormat="1">
      <c r="A69" s="44" t="s">
        <v>55</v>
      </c>
      <c r="B69" s="70">
        <v>1700</v>
      </c>
      <c r="C69" s="54">
        <f>$B69/4</f>
        <v>425</v>
      </c>
      <c r="D69" s="54">
        <f>$B69/4</f>
        <v>425</v>
      </c>
      <c r="E69" s="54">
        <f>$B69/4</f>
        <v>425</v>
      </c>
      <c r="F69" s="54">
        <f>$B69/4</f>
        <v>425</v>
      </c>
      <c r="G69" s="54">
        <f>SUM(C69:F69)</f>
        <v>1700</v>
      </c>
    </row>
    <row r="70" spans="1:8" s="67" customFormat="1">
      <c r="B70" s="81"/>
      <c r="C70" s="68"/>
      <c r="D70" s="53"/>
      <c r="E70" s="68"/>
      <c r="F70" s="69"/>
      <c r="G70" s="69"/>
    </row>
    <row r="71" spans="1:8" s="1" customFormat="1">
      <c r="A71" s="13" t="s">
        <v>20</v>
      </c>
      <c r="B71" s="17">
        <f>B69</f>
        <v>1700</v>
      </c>
      <c r="C71" s="19">
        <f>SUM(C69:C70)</f>
        <v>425</v>
      </c>
      <c r="D71" s="19">
        <f>SUM(D69:D70)</f>
        <v>425</v>
      </c>
      <c r="E71" s="19">
        <f>SUM(E69:E70)</f>
        <v>425</v>
      </c>
      <c r="F71" s="19">
        <f>SUM(F69:F70)</f>
        <v>425</v>
      </c>
      <c r="G71" s="19">
        <f>SUM(G69:G70)</f>
        <v>1700</v>
      </c>
      <c r="H71" s="19"/>
    </row>
    <row r="72" spans="1:8" s="1" customFormat="1" ht="13.5" thickBot="1">
      <c r="A72" s="13"/>
      <c r="B72" s="38"/>
      <c r="C72" s="19"/>
      <c r="D72" s="19"/>
      <c r="E72" s="19"/>
      <c r="F72" s="19"/>
      <c r="G72" s="19"/>
      <c r="H72" s="19"/>
    </row>
    <row r="73" spans="1:8" ht="13.5" thickBot="1">
      <c r="A73" s="47" t="s">
        <v>22</v>
      </c>
      <c r="B73" s="17">
        <f t="shared" ref="B73:G73" si="6">B71+B66+B58+B53+B44+B39</f>
        <v>111050</v>
      </c>
      <c r="C73" s="19">
        <f t="shared" si="6"/>
        <v>27762.5</v>
      </c>
      <c r="D73" s="19">
        <f t="shared" si="6"/>
        <v>27762.5</v>
      </c>
      <c r="E73" s="19">
        <f t="shared" si="6"/>
        <v>27762.5</v>
      </c>
      <c r="F73" s="19">
        <f t="shared" si="6"/>
        <v>27762.5</v>
      </c>
      <c r="G73" s="19">
        <f t="shared" si="6"/>
        <v>111050</v>
      </c>
      <c r="H73" s="54"/>
    </row>
    <row r="74" spans="1:8" s="1" customFormat="1">
      <c r="A74" s="13"/>
      <c r="B74" s="38"/>
      <c r="C74" s="19"/>
      <c r="D74" s="19"/>
      <c r="E74" s="19"/>
      <c r="F74" s="19"/>
      <c r="G74" s="19"/>
      <c r="H74" s="19"/>
    </row>
    <row r="75" spans="1:8">
      <c r="A75" s="73" t="s">
        <v>99</v>
      </c>
      <c r="B75" s="84"/>
      <c r="C75" s="75">
        <f>C73+C31</f>
        <v>144062.20499999999</v>
      </c>
      <c r="D75" s="75">
        <f>D73+D31</f>
        <v>144062.20499999999</v>
      </c>
      <c r="E75" s="75">
        <f>E73+E31</f>
        <v>144062.20499999999</v>
      </c>
      <c r="F75" s="75">
        <f>F73+F31</f>
        <v>144062.20499999999</v>
      </c>
      <c r="G75" s="76">
        <f>G73+G31</f>
        <v>576248.81999999995</v>
      </c>
    </row>
    <row r="79" spans="1:8">
      <c r="A79" s="13"/>
      <c r="B79" s="38"/>
      <c r="C79" s="50"/>
      <c r="D79" s="50"/>
    </row>
  </sheetData>
  <printOptions horizontalCentered="1" gridLines="1"/>
  <pageMargins left="0.27" right="0.25" top="0.6" bottom="0.56000000000000005" header="0.27" footer="0.21"/>
  <pageSetup scale="88" fitToHeight="8" orientation="landscape" r:id="rId1"/>
  <headerFooter alignWithMargins="0">
    <oddFooter>&amp;L&amp;F&amp;RPage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zoomScaleNormal="100" workbookViewId="0">
      <pane xSplit="1" ySplit="4" topLeftCell="B44" activePane="bottomRight" state="frozen"/>
      <selection activeCell="C18" sqref="C18"/>
      <selection pane="topRight" activeCell="C18" sqref="C18"/>
      <selection pane="bottomLeft" activeCell="C18" sqref="C18"/>
      <selection pane="bottomRight" activeCell="G74" sqref="G74"/>
    </sheetView>
  </sheetViews>
  <sheetFormatPr defaultColWidth="9.140625" defaultRowHeight="12.75"/>
  <cols>
    <col min="1" max="1" width="62.85546875" style="44" bestFit="1" customWidth="1"/>
    <col min="2" max="2" width="20.7109375" style="83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3.85546875" style="44" customWidth="1"/>
    <col min="8" max="16384" width="9.140625" style="44"/>
  </cols>
  <sheetData>
    <row r="1" spans="1:7">
      <c r="A1" s="1" t="s">
        <v>82</v>
      </c>
      <c r="B1" s="32"/>
    </row>
    <row r="2" spans="1:7">
      <c r="A2" s="1"/>
      <c r="B2" s="32"/>
    </row>
    <row r="3" spans="1:7" s="2" customFormat="1" ht="20.25" customHeight="1" thickBot="1">
      <c r="A3" s="2" t="s">
        <v>75</v>
      </c>
      <c r="B3" s="33"/>
      <c r="C3" s="45"/>
      <c r="D3" s="45"/>
      <c r="E3" s="46"/>
    </row>
    <row r="4" spans="1:7" s="3" customFormat="1" ht="26.25" thickBot="1">
      <c r="B4" s="34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35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39"/>
      <c r="C6" s="11"/>
      <c r="D6" s="11"/>
      <c r="E6" s="12"/>
    </row>
    <row r="7" spans="1:7" s="3" customFormat="1" ht="13.5" thickBot="1">
      <c r="A7" s="48"/>
      <c r="B7" s="36"/>
    </row>
    <row r="8" spans="1:7" s="51" customFormat="1" ht="13.5" thickBot="1">
      <c r="A8" s="49" t="s">
        <v>0</v>
      </c>
      <c r="B8" s="80"/>
      <c r="C8" s="50"/>
      <c r="D8" s="50"/>
      <c r="E8" s="43"/>
    </row>
    <row r="9" spans="1:7">
      <c r="B9" s="81"/>
      <c r="C9" s="52"/>
      <c r="D9" s="53"/>
      <c r="E9" s="52"/>
      <c r="F9" s="54"/>
      <c r="G9" s="54"/>
    </row>
    <row r="10" spans="1:7">
      <c r="B10" s="81"/>
      <c r="C10" s="52"/>
      <c r="D10" s="53"/>
      <c r="E10" s="52"/>
      <c r="F10" s="54"/>
      <c r="G10" s="54"/>
    </row>
    <row r="11" spans="1:7">
      <c r="A11" s="13"/>
      <c r="B11" s="37"/>
      <c r="C11" s="15"/>
      <c r="D11" s="16"/>
      <c r="E11" s="52"/>
      <c r="F11" s="54"/>
      <c r="G11" s="54"/>
    </row>
    <row r="12" spans="1:7">
      <c r="A12" s="13" t="s">
        <v>20</v>
      </c>
      <c r="B12" s="94">
        <v>255056.5</v>
      </c>
      <c r="C12" s="19">
        <v>36977.620000000003</v>
      </c>
      <c r="D12" s="19">
        <f>(B12-C12)/3</f>
        <v>72692.960000000006</v>
      </c>
      <c r="E12" s="19">
        <f>D12</f>
        <v>72692.960000000006</v>
      </c>
      <c r="F12" s="19">
        <f>D12</f>
        <v>72692.960000000006</v>
      </c>
      <c r="G12" s="19">
        <f>SUM(C12:F12)</f>
        <v>255056.50000000006</v>
      </c>
    </row>
    <row r="13" spans="1:7">
      <c r="A13" s="55" t="s">
        <v>1</v>
      </c>
      <c r="B13" s="80"/>
      <c r="C13" s="50"/>
      <c r="D13" s="56"/>
      <c r="E13" s="57"/>
    </row>
    <row r="14" spans="1:7">
      <c r="B14" s="81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94">
        <v>102813.1</v>
      </c>
      <c r="C17" s="19">
        <v>28232.81</v>
      </c>
      <c r="D17" s="19">
        <f>(B17-C17)/3</f>
        <v>24860.096666666668</v>
      </c>
      <c r="E17" s="19">
        <v>24860.096666666668</v>
      </c>
      <c r="F17" s="19">
        <v>24860.096666666668</v>
      </c>
      <c r="G17" s="19">
        <f>SUM(C17:F17)</f>
        <v>102813.1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>
        <v>0</v>
      </c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90103.34</v>
      </c>
      <c r="C26" s="19">
        <v>10663.29</v>
      </c>
      <c r="D26" s="19">
        <f>(B26-C26)/3</f>
        <v>26480.016666666663</v>
      </c>
      <c r="E26" s="19">
        <v>26480.016666666663</v>
      </c>
      <c r="F26" s="19">
        <v>26480.016666666663</v>
      </c>
      <c r="G26" s="19">
        <f>SUM(C26:F26)</f>
        <v>90103.34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19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>
        <v>0</v>
      </c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7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 t="shared" ref="B31:G31" si="0">B29+B26+B23+B17+B12</f>
        <v>447972.94</v>
      </c>
      <c r="C31" s="17">
        <f t="shared" si="0"/>
        <v>75873.72</v>
      </c>
      <c r="D31" s="19">
        <f>(B31-C31)/3</f>
        <v>124033.07333333332</v>
      </c>
      <c r="E31" s="17">
        <v>112866.40666666666</v>
      </c>
      <c r="F31" s="17">
        <v>112866.40666666666</v>
      </c>
      <c r="G31" s="17">
        <f t="shared" si="0"/>
        <v>447972.94000000006</v>
      </c>
      <c r="H31" s="19"/>
    </row>
    <row r="32" spans="1:8" ht="13.5" thickBot="1">
      <c r="A32" s="13"/>
      <c r="B32" s="37"/>
      <c r="C32" s="54"/>
      <c r="D32" s="54"/>
      <c r="E32" s="54"/>
      <c r="F32" s="54"/>
      <c r="G32" s="54"/>
    </row>
    <row r="33" spans="1:8" ht="13.5" thickBot="1">
      <c r="A33" s="47" t="s">
        <v>5</v>
      </c>
      <c r="B33" s="39"/>
      <c r="C33" s="44"/>
      <c r="D33" s="44"/>
      <c r="E33" s="44"/>
    </row>
    <row r="34" spans="1:8" ht="13.5" thickBot="1">
      <c r="A34" s="60"/>
      <c r="B34" s="39"/>
      <c r="C34" s="59"/>
      <c r="D34" s="52"/>
      <c r="E34" s="58"/>
      <c r="F34" s="54"/>
      <c r="G34" s="54"/>
    </row>
    <row r="35" spans="1:8" ht="13.5" thickBot="1">
      <c r="A35" s="41" t="s">
        <v>7</v>
      </c>
      <c r="B35" s="82"/>
      <c r="C35" s="52"/>
      <c r="D35" s="52"/>
      <c r="E35" s="58"/>
      <c r="F35" s="54"/>
      <c r="G35" s="54"/>
    </row>
    <row r="36" spans="1:8">
      <c r="A36" s="44" t="s">
        <v>24</v>
      </c>
      <c r="B36" s="94">
        <v>1397.83</v>
      </c>
      <c r="C36" s="54">
        <v>0</v>
      </c>
      <c r="D36" s="54">
        <f>(B36-C36)/3</f>
        <v>465.94333333333333</v>
      </c>
      <c r="E36" s="54">
        <v>465.94333333333333</v>
      </c>
      <c r="F36" s="54">
        <v>465.94333333333333</v>
      </c>
      <c r="G36" s="54">
        <f>SUM(C36:F36)</f>
        <v>1397.83</v>
      </c>
    </row>
    <row r="37" spans="1:8">
      <c r="C37" s="52"/>
      <c r="D37" s="52"/>
      <c r="E37" s="58"/>
      <c r="F37" s="54"/>
      <c r="G37" s="54"/>
    </row>
    <row r="38" spans="1:8" ht="13.5" thickBot="1">
      <c r="A38" s="13" t="s">
        <v>20</v>
      </c>
      <c r="B38" s="17">
        <f t="shared" ref="B38:G38" si="1">B36</f>
        <v>1397.83</v>
      </c>
      <c r="C38" s="19">
        <f t="shared" si="1"/>
        <v>0</v>
      </c>
      <c r="D38" s="19">
        <f t="shared" si="1"/>
        <v>465.94333333333333</v>
      </c>
      <c r="E38" s="19">
        <f t="shared" si="1"/>
        <v>465.94333333333333</v>
      </c>
      <c r="F38" s="19">
        <f t="shared" si="1"/>
        <v>465.94333333333333</v>
      </c>
      <c r="G38" s="19">
        <f t="shared" si="1"/>
        <v>1397.83</v>
      </c>
      <c r="H38" s="54"/>
    </row>
    <row r="39" spans="1:8" ht="13.5" thickBot="1">
      <c r="A39" s="41" t="s">
        <v>9</v>
      </c>
      <c r="B39" s="82"/>
      <c r="C39" s="58"/>
      <c r="D39" s="58"/>
      <c r="E39" s="58"/>
      <c r="F39" s="54"/>
      <c r="G39" s="54"/>
    </row>
    <row r="40" spans="1:8">
      <c r="A40" s="61"/>
      <c r="B40" s="82"/>
      <c r="C40" s="58"/>
      <c r="D40" s="58"/>
      <c r="E40" s="58"/>
      <c r="F40" s="54"/>
      <c r="G40" s="54"/>
    </row>
    <row r="41" spans="1:8">
      <c r="A41" s="44" t="s">
        <v>28</v>
      </c>
      <c r="B41" s="70">
        <v>750</v>
      </c>
      <c r="C41" s="54">
        <v>0</v>
      </c>
      <c r="D41" s="54">
        <f>(B41-C41)/3</f>
        <v>250</v>
      </c>
      <c r="E41" s="54">
        <v>250</v>
      </c>
      <c r="F41" s="54">
        <v>250</v>
      </c>
      <c r="G41" s="54">
        <f>SUM(C41:F41)</f>
        <v>750</v>
      </c>
    </row>
    <row r="42" spans="1:8">
      <c r="A42" s="13"/>
      <c r="C42" s="52"/>
      <c r="D42" s="52"/>
      <c r="E42" s="58"/>
      <c r="F42" s="54"/>
      <c r="G42" s="54"/>
    </row>
    <row r="43" spans="1:8" ht="13.5" thickBot="1">
      <c r="A43" s="13" t="s">
        <v>20</v>
      </c>
      <c r="B43" s="17">
        <f>B41</f>
        <v>750</v>
      </c>
      <c r="C43" s="19">
        <f>SUM(C40:C42)</f>
        <v>0</v>
      </c>
      <c r="D43" s="19">
        <f>SUM(D40:D42)</f>
        <v>250</v>
      </c>
      <c r="E43" s="19">
        <f>SUM(E40:E42)</f>
        <v>250</v>
      </c>
      <c r="F43" s="19">
        <f>SUM(F40:F42)</f>
        <v>250</v>
      </c>
      <c r="G43" s="19">
        <f>SUM(G40:G42)</f>
        <v>750</v>
      </c>
      <c r="H43" s="54"/>
    </row>
    <row r="44" spans="1:8" ht="13.5" thickBot="1">
      <c r="A44" s="41" t="s">
        <v>10</v>
      </c>
      <c r="B44" s="82"/>
      <c r="C44" s="58"/>
      <c r="D44" s="58"/>
      <c r="E44" s="58"/>
      <c r="F44" s="54"/>
      <c r="G44" s="54"/>
    </row>
    <row r="45" spans="1:8">
      <c r="A45" s="61"/>
      <c r="B45" s="82"/>
      <c r="C45" s="62"/>
      <c r="D45" s="58"/>
      <c r="E45" s="58"/>
      <c r="F45" s="54"/>
      <c r="G45" s="54"/>
    </row>
    <row r="46" spans="1:8">
      <c r="A46" s="44" t="s">
        <v>30</v>
      </c>
      <c r="B46" s="70">
        <v>1615</v>
      </c>
      <c r="C46" s="54">
        <v>0</v>
      </c>
      <c r="D46" s="54">
        <f t="shared" ref="D46:D50" si="2">(B46-C46)/3</f>
        <v>538.33333333333337</v>
      </c>
      <c r="E46" s="54">
        <v>538.33333333333337</v>
      </c>
      <c r="F46" s="54">
        <v>538.33333333333337</v>
      </c>
      <c r="G46" s="54">
        <f>SUM(C46:F46)</f>
        <v>1615</v>
      </c>
    </row>
    <row r="47" spans="1:8">
      <c r="A47" s="44" t="s">
        <v>34</v>
      </c>
      <c r="B47" s="70">
        <v>124892.62</v>
      </c>
      <c r="C47" s="54">
        <v>29547.399999999994</v>
      </c>
      <c r="D47" s="54">
        <f t="shared" si="2"/>
        <v>31781.74</v>
      </c>
      <c r="E47" s="54">
        <v>31781.74</v>
      </c>
      <c r="F47" s="54">
        <v>31781.74</v>
      </c>
      <c r="G47" s="54">
        <f>SUM(C47:F47)</f>
        <v>124892.62000000001</v>
      </c>
    </row>
    <row r="48" spans="1:8">
      <c r="A48" s="44" t="s">
        <v>36</v>
      </c>
      <c r="B48" s="70">
        <v>372.4</v>
      </c>
      <c r="C48" s="54">
        <v>0</v>
      </c>
      <c r="D48" s="54">
        <f t="shared" si="2"/>
        <v>124.13333333333333</v>
      </c>
      <c r="E48" s="54">
        <v>124.13333333333333</v>
      </c>
      <c r="F48" s="54">
        <v>124.13333333333333</v>
      </c>
      <c r="G48" s="54">
        <f>SUM(C48:F48)</f>
        <v>372.4</v>
      </c>
    </row>
    <row r="49" spans="1:8">
      <c r="A49" s="44" t="s">
        <v>40</v>
      </c>
      <c r="B49" s="70">
        <v>1596</v>
      </c>
      <c r="C49" s="54">
        <v>0</v>
      </c>
      <c r="D49" s="54">
        <f t="shared" si="2"/>
        <v>532</v>
      </c>
      <c r="E49" s="54">
        <v>532</v>
      </c>
      <c r="F49" s="54">
        <v>532</v>
      </c>
      <c r="G49" s="54">
        <f>SUM(C49:F49)</f>
        <v>1596</v>
      </c>
    </row>
    <row r="50" spans="1:8">
      <c r="A50" s="44" t="s">
        <v>41</v>
      </c>
      <c r="B50" s="70">
        <v>1314</v>
      </c>
      <c r="C50" s="54">
        <v>0</v>
      </c>
      <c r="D50" s="54">
        <f t="shared" si="2"/>
        <v>438</v>
      </c>
      <c r="E50" s="54">
        <v>438</v>
      </c>
      <c r="F50" s="54">
        <v>438</v>
      </c>
      <c r="G50" s="54">
        <f>SUM(C50:F50)</f>
        <v>1314</v>
      </c>
    </row>
    <row r="51" spans="1:8">
      <c r="C51" s="58"/>
      <c r="D51" s="58"/>
      <c r="E51" s="58"/>
      <c r="F51" s="54"/>
      <c r="G51" s="54"/>
    </row>
    <row r="52" spans="1:8" ht="13.5" thickBot="1">
      <c r="A52" s="13" t="s">
        <v>20</v>
      </c>
      <c r="B52" s="17">
        <f t="shared" ref="B52:G52" si="3">SUM(B46:B50)</f>
        <v>129790.01999999999</v>
      </c>
      <c r="C52" s="19">
        <f t="shared" si="3"/>
        <v>29547.399999999994</v>
      </c>
      <c r="D52" s="19">
        <f t="shared" si="3"/>
        <v>33414.206666666665</v>
      </c>
      <c r="E52" s="19">
        <f t="shared" si="3"/>
        <v>33414.206666666665</v>
      </c>
      <c r="F52" s="19">
        <f t="shared" si="3"/>
        <v>33414.206666666665</v>
      </c>
      <c r="G52" s="19">
        <f t="shared" si="3"/>
        <v>129790.02</v>
      </c>
      <c r="H52" s="54"/>
    </row>
    <row r="53" spans="1:8" ht="13.5" thickBot="1">
      <c r="A53" s="41" t="s">
        <v>11</v>
      </c>
      <c r="B53" s="82"/>
      <c r="C53" s="58"/>
      <c r="D53" s="58"/>
      <c r="E53" s="58"/>
      <c r="F53" s="54"/>
      <c r="G53" s="54"/>
    </row>
    <row r="54" spans="1:8">
      <c r="A54" s="61"/>
      <c r="B54" s="82"/>
      <c r="C54" s="62"/>
      <c r="D54" s="64"/>
      <c r="E54" s="58"/>
      <c r="F54" s="54"/>
      <c r="G54" s="54"/>
    </row>
    <row r="55" spans="1:8">
      <c r="A55" s="44" t="s">
        <v>47</v>
      </c>
      <c r="B55" s="70">
        <v>2500</v>
      </c>
      <c r="C55" s="54">
        <v>0</v>
      </c>
      <c r="D55" s="54">
        <f t="shared" ref="D55" si="4">(B55-C55)/3</f>
        <v>833.33333333333337</v>
      </c>
      <c r="E55" s="54">
        <v>833.33333333333337</v>
      </c>
      <c r="F55" s="54">
        <v>833.33333333333337</v>
      </c>
      <c r="G55" s="54">
        <f>SUM(C55:F55)</f>
        <v>2500</v>
      </c>
    </row>
    <row r="56" spans="1:8">
      <c r="A56" s="61"/>
      <c r="C56" s="58"/>
      <c r="D56" s="58"/>
      <c r="E56" s="58"/>
      <c r="F56" s="54"/>
      <c r="G56" s="54"/>
    </row>
    <row r="57" spans="1:8">
      <c r="A57" s="13" t="s">
        <v>20</v>
      </c>
      <c r="B57" s="17">
        <f>B55</f>
        <v>2500</v>
      </c>
      <c r="C57" s="19">
        <f>SUM(C55:C56)</f>
        <v>0</v>
      </c>
      <c r="D57" s="19">
        <f>SUM(D55:D56)</f>
        <v>833.33333333333337</v>
      </c>
      <c r="E57" s="19">
        <f>SUM(E55:E56)</f>
        <v>833.33333333333337</v>
      </c>
      <c r="F57" s="19">
        <f>SUM(F55:F56)</f>
        <v>833.33333333333337</v>
      </c>
      <c r="G57" s="19">
        <f>SUM(G55:G56)</f>
        <v>2500</v>
      </c>
      <c r="H57" s="54"/>
    </row>
    <row r="58" spans="1:8">
      <c r="A58" s="55" t="s">
        <v>12</v>
      </c>
      <c r="B58" s="80"/>
      <c r="C58" s="20"/>
      <c r="D58" s="64"/>
      <c r="E58" s="58"/>
      <c r="F58" s="54"/>
      <c r="G58" s="54"/>
    </row>
    <row r="59" spans="1:8">
      <c r="A59" s="61"/>
      <c r="B59" s="82"/>
      <c r="C59" s="62"/>
      <c r="D59" s="58"/>
      <c r="E59" s="58"/>
      <c r="F59" s="54"/>
      <c r="G59" s="54"/>
    </row>
    <row r="60" spans="1:8">
      <c r="A60" s="13"/>
      <c r="B60" s="38"/>
      <c r="C60" s="62"/>
      <c r="D60" s="58"/>
      <c r="E60" s="58"/>
      <c r="F60" s="54"/>
      <c r="G60" s="54"/>
    </row>
    <row r="61" spans="1:8">
      <c r="A61" s="13"/>
      <c r="B61" s="38"/>
      <c r="C61" s="62"/>
      <c r="D61" s="58"/>
      <c r="E61" s="58"/>
      <c r="F61" s="54"/>
      <c r="G61" s="54"/>
    </row>
    <row r="62" spans="1:8">
      <c r="A62" s="13"/>
      <c r="B62" s="38"/>
      <c r="C62" s="62"/>
      <c r="D62" s="58"/>
      <c r="E62" s="58"/>
      <c r="F62" s="54"/>
      <c r="G62" s="54"/>
    </row>
    <row r="63" spans="1:8">
      <c r="A63" s="13"/>
      <c r="B63" s="38"/>
      <c r="C63" s="62"/>
      <c r="D63" s="58"/>
      <c r="E63" s="58"/>
      <c r="F63" s="54"/>
      <c r="G63" s="54"/>
    </row>
    <row r="64" spans="1:8">
      <c r="A64" s="13"/>
      <c r="B64" s="38"/>
      <c r="C64" s="21"/>
      <c r="D64" s="58"/>
      <c r="E64" s="58"/>
      <c r="F64" s="54"/>
      <c r="G64" s="54"/>
    </row>
    <row r="65" spans="1:8">
      <c r="A65" s="13" t="s">
        <v>20</v>
      </c>
      <c r="B65" s="38"/>
      <c r="C65" s="19">
        <f>SUM(C60:C64)</f>
        <v>0</v>
      </c>
      <c r="D65" s="19">
        <f>SUM(D60:D64)</f>
        <v>0</v>
      </c>
      <c r="E65" s="19">
        <f>SUM(E60:E64)</f>
        <v>0</v>
      </c>
      <c r="F65" s="19">
        <f>SUM(F60:F64)</f>
        <v>0</v>
      </c>
      <c r="G65" s="19">
        <f>SUM(G60:G64)</f>
        <v>0</v>
      </c>
      <c r="H65" s="54"/>
    </row>
    <row r="66" spans="1:8">
      <c r="A66" s="66" t="s">
        <v>13</v>
      </c>
      <c r="B66" s="82"/>
      <c r="C66" s="52"/>
      <c r="D66" s="15"/>
      <c r="E66" s="18"/>
      <c r="F66" s="54"/>
      <c r="G66" s="54"/>
    </row>
    <row r="67" spans="1:8">
      <c r="A67" s="61"/>
      <c r="B67" s="82"/>
      <c r="C67" s="52"/>
      <c r="D67" s="64"/>
      <c r="E67" s="52"/>
      <c r="F67" s="54"/>
      <c r="G67" s="54"/>
    </row>
    <row r="68" spans="1:8" s="67" customFormat="1">
      <c r="A68" s="44" t="s">
        <v>55</v>
      </c>
      <c r="B68" s="70">
        <v>6800</v>
      </c>
      <c r="C68" s="54">
        <v>0</v>
      </c>
      <c r="D68" s="54">
        <f t="shared" ref="D68" si="5">(B68-C68)/3</f>
        <v>2266.6666666666665</v>
      </c>
      <c r="E68" s="54">
        <v>2266.6666666666665</v>
      </c>
      <c r="F68" s="54">
        <v>2266.6666666666665</v>
      </c>
      <c r="G68" s="54">
        <f>SUM(C68:F68)</f>
        <v>6800</v>
      </c>
    </row>
    <row r="69" spans="1:8" s="67" customFormat="1">
      <c r="B69" s="83"/>
      <c r="C69" s="58"/>
      <c r="D69" s="58"/>
      <c r="E69" s="58"/>
      <c r="F69" s="54"/>
      <c r="G69" s="54"/>
    </row>
    <row r="70" spans="1:8" s="1" customFormat="1">
      <c r="A70" s="13" t="s">
        <v>20</v>
      </c>
      <c r="B70" s="17">
        <f>B68</f>
        <v>6800</v>
      </c>
      <c r="C70" s="19">
        <f>SUM(C68:C69)</f>
        <v>0</v>
      </c>
      <c r="D70" s="19">
        <f>SUM(D68:D69)</f>
        <v>2266.6666666666665</v>
      </c>
      <c r="E70" s="19">
        <f>SUM(E68:E69)</f>
        <v>2266.6666666666665</v>
      </c>
      <c r="F70" s="19">
        <f>SUM(F68:F69)</f>
        <v>2266.6666666666665</v>
      </c>
      <c r="G70" s="19">
        <f>SUM(G68:G69)</f>
        <v>6800</v>
      </c>
      <c r="H70" s="19"/>
    </row>
    <row r="71" spans="1:8" s="1" customFormat="1" ht="13.5" thickBot="1">
      <c r="A71" s="13"/>
      <c r="B71" s="38"/>
      <c r="C71" s="19"/>
      <c r="D71" s="19"/>
      <c r="E71" s="19"/>
      <c r="F71" s="19"/>
      <c r="G71" s="19"/>
      <c r="H71" s="19"/>
    </row>
    <row r="72" spans="1:8" ht="13.5" thickBot="1">
      <c r="A72" s="47" t="s">
        <v>22</v>
      </c>
      <c r="B72" s="17">
        <f t="shared" ref="B72:G72" si="6">B70+B65+B57+B52+B43+B38</f>
        <v>141237.84999999998</v>
      </c>
      <c r="C72" s="17">
        <f t="shared" si="6"/>
        <v>29547.399999999994</v>
      </c>
      <c r="D72" s="17">
        <f t="shared" si="6"/>
        <v>37230.15</v>
      </c>
      <c r="E72" s="17">
        <f t="shared" si="6"/>
        <v>37230.15</v>
      </c>
      <c r="F72" s="17">
        <f t="shared" si="6"/>
        <v>37230.15</v>
      </c>
      <c r="G72" s="17">
        <f t="shared" si="6"/>
        <v>141237.85</v>
      </c>
      <c r="H72" s="54"/>
    </row>
    <row r="73" spans="1:8" s="1" customFormat="1">
      <c r="A73" s="13"/>
      <c r="B73" s="38"/>
      <c r="C73" s="19"/>
      <c r="D73" s="19"/>
      <c r="E73" s="19"/>
      <c r="F73" s="19"/>
      <c r="G73" s="19"/>
      <c r="H73" s="19"/>
    </row>
    <row r="74" spans="1:8">
      <c r="A74" s="73" t="s">
        <v>76</v>
      </c>
      <c r="B74" s="84"/>
      <c r="C74" s="75">
        <f>C72+C31</f>
        <v>105421.12</v>
      </c>
      <c r="D74" s="75">
        <f>D72+D31</f>
        <v>161263.22333333333</v>
      </c>
      <c r="E74" s="75">
        <f>E72+E31</f>
        <v>150096.55666666667</v>
      </c>
      <c r="F74" s="75">
        <f>F72+F31</f>
        <v>150096.55666666667</v>
      </c>
      <c r="G74" s="76">
        <f>G72+G31</f>
        <v>589210.79</v>
      </c>
    </row>
    <row r="78" spans="1:8">
      <c r="A78" s="13"/>
      <c r="B78" s="38"/>
      <c r="C78" s="50"/>
      <c r="D78" s="50"/>
    </row>
  </sheetData>
  <printOptions horizontalCentered="1" gridLines="1"/>
  <pageMargins left="0.27" right="0.25" top="0.6" bottom="0.56000000000000005" header="0.27" footer="0.21"/>
  <pageSetup scale="88" fitToHeight="8" orientation="landscape" r:id="rId1"/>
  <headerFooter alignWithMargins="0">
    <oddFooter>&amp;L&amp;F&amp;RPage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9"/>
  <sheetViews>
    <sheetView zoomScaleNormal="100" workbookViewId="0">
      <pane xSplit="1" ySplit="4" topLeftCell="B5" activePane="bottomRight" state="frozen"/>
      <selection activeCell="C18" sqref="C18"/>
      <selection pane="topRight" activeCell="C18" sqref="C18"/>
      <selection pane="bottomLeft" activeCell="C18" sqref="C18"/>
      <selection pane="bottomRight" activeCell="G115" sqref="G115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3.85546875" style="44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77</v>
      </c>
      <c r="C3" s="45"/>
      <c r="D3" s="45"/>
      <c r="E3" s="46"/>
    </row>
    <row r="4" spans="1:7" s="3" customFormat="1" ht="26.25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17"/>
      <c r="C8" s="50"/>
      <c r="D8" s="50"/>
      <c r="E8" s="43"/>
    </row>
    <row r="9" spans="1:7">
      <c r="B9" s="17"/>
      <c r="C9" s="52"/>
      <c r="D9" s="53"/>
      <c r="E9" s="52"/>
      <c r="F9" s="54"/>
      <c r="G9" s="54"/>
    </row>
    <row r="10" spans="1:7">
      <c r="B10" s="1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17">
        <v>63819.770000000004</v>
      </c>
      <c r="C12" s="19">
        <f>$B12/4</f>
        <v>15954.942500000001</v>
      </c>
      <c r="D12" s="19">
        <f>$B12/4</f>
        <v>15954.942500000001</v>
      </c>
      <c r="E12" s="19">
        <f>$B12/4</f>
        <v>15954.942500000001</v>
      </c>
      <c r="F12" s="19">
        <f>$B12/4</f>
        <v>15954.942500000001</v>
      </c>
      <c r="G12" s="19">
        <f>SUM(C12:F12)</f>
        <v>63819.770000000004</v>
      </c>
    </row>
    <row r="13" spans="1:7">
      <c r="A13" s="55" t="s">
        <v>1</v>
      </c>
      <c r="B13" s="17"/>
      <c r="C13" s="50"/>
      <c r="D13" s="56"/>
      <c r="E13" s="57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17">
        <v>81879.899999999994</v>
      </c>
      <c r="C17" s="19">
        <f>$B17/4</f>
        <v>20469.974999999999</v>
      </c>
      <c r="D17" s="19">
        <f>$B17/4</f>
        <v>20469.974999999999</v>
      </c>
      <c r="E17" s="19">
        <f>$B17/4</f>
        <v>20469.974999999999</v>
      </c>
      <c r="F17" s="19">
        <f>$B17/4</f>
        <v>20469.974999999999</v>
      </c>
      <c r="G17" s="19">
        <f>SUM(C17:F17)</f>
        <v>81879.899999999994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/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17">
        <v>36424.910000000003</v>
      </c>
      <c r="C26" s="19">
        <f>$B26/4</f>
        <v>9106.2275000000009</v>
      </c>
      <c r="D26" s="19">
        <f>$B26/4</f>
        <v>9106.2275000000009</v>
      </c>
      <c r="E26" s="19">
        <f>$B26/4</f>
        <v>9106.2275000000009</v>
      </c>
      <c r="F26" s="19">
        <f>$B26/4</f>
        <v>9106.2275000000009</v>
      </c>
      <c r="G26" s="19">
        <f>SUM(C26:F26)</f>
        <v>36424.910000000003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19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/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 t="shared" ref="B31:G31" si="0">B29+B26+B23+B17+B12</f>
        <v>182124.58000000002</v>
      </c>
      <c r="C31" s="19">
        <f t="shared" si="0"/>
        <v>45531.145000000004</v>
      </c>
      <c r="D31" s="19">
        <f t="shared" si="0"/>
        <v>45531.145000000004</v>
      </c>
      <c r="E31" s="19">
        <f t="shared" si="0"/>
        <v>45531.145000000004</v>
      </c>
      <c r="F31" s="19">
        <f t="shared" si="0"/>
        <v>45531.145000000004</v>
      </c>
      <c r="G31" s="19">
        <f t="shared" si="0"/>
        <v>182124.58000000002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hidden="1" thickBot="1">
      <c r="A35" s="41" t="s">
        <v>7</v>
      </c>
      <c r="B35" s="61"/>
      <c r="C35" s="52"/>
      <c r="D35" s="52"/>
      <c r="E35" s="58"/>
      <c r="F35" s="54"/>
      <c r="G35" s="54"/>
    </row>
    <row r="36" spans="1:8" hidden="1">
      <c r="A36" s="61"/>
      <c r="B36" s="61"/>
      <c r="C36" s="52"/>
      <c r="D36" s="58"/>
      <c r="E36" s="62"/>
      <c r="F36" s="54"/>
      <c r="G36" s="54"/>
    </row>
    <row r="37" spans="1:8" hidden="1">
      <c r="C37" s="52"/>
      <c r="D37" s="52"/>
      <c r="E37" s="58"/>
      <c r="F37" s="54"/>
      <c r="G37" s="54"/>
    </row>
    <row r="38" spans="1:8" hidden="1">
      <c r="C38" s="52"/>
      <c r="D38" s="52"/>
      <c r="E38" s="58"/>
      <c r="F38" s="54"/>
      <c r="G38" s="54"/>
    </row>
    <row r="39" spans="1:8" hidden="1">
      <c r="C39" s="52"/>
      <c r="D39" s="52"/>
      <c r="E39" s="58"/>
      <c r="F39" s="54"/>
      <c r="G39" s="54"/>
    </row>
    <row r="40" spans="1:8" hidden="1">
      <c r="C40" s="52"/>
      <c r="D40" s="52"/>
      <c r="E40" s="58"/>
      <c r="F40" s="54"/>
      <c r="G40" s="54"/>
    </row>
    <row r="41" spans="1:8" hidden="1">
      <c r="A41" s="13"/>
      <c r="B41" s="13"/>
      <c r="C41" s="59"/>
      <c r="D41" s="52"/>
      <c r="E41" s="58"/>
      <c r="F41" s="54"/>
      <c r="G41" s="54"/>
    </row>
    <row r="42" spans="1:8" hidden="1">
      <c r="A42" s="13"/>
      <c r="B42" s="13"/>
      <c r="C42" s="20"/>
      <c r="D42" s="52"/>
      <c r="E42" s="58"/>
      <c r="F42" s="54"/>
      <c r="G42" s="54"/>
    </row>
    <row r="43" spans="1:8" ht="13.5" hidden="1" thickBot="1">
      <c r="A43" s="13" t="s">
        <v>20</v>
      </c>
      <c r="B43" s="17"/>
      <c r="C43" s="19">
        <f>SUM(C37:C42)</f>
        <v>0</v>
      </c>
      <c r="D43" s="19">
        <f>SUM(D37:D42)</f>
        <v>0</v>
      </c>
      <c r="E43" s="19">
        <f>SUM(E37:E42)</f>
        <v>0</v>
      </c>
      <c r="F43" s="19">
        <f>SUM(F37:F42)</f>
        <v>0</v>
      </c>
      <c r="G43" s="19">
        <f>SUM(G37:G42)</f>
        <v>0</v>
      </c>
      <c r="H43" s="54"/>
    </row>
    <row r="44" spans="1:8" ht="13.5" hidden="1" thickBot="1">
      <c r="A44" s="41" t="s">
        <v>9</v>
      </c>
      <c r="B44" s="61"/>
      <c r="C44" s="58"/>
      <c r="D44" s="58"/>
      <c r="E44" s="58"/>
      <c r="F44" s="54"/>
      <c r="G44" s="54"/>
    </row>
    <row r="45" spans="1:8" hidden="1">
      <c r="A45" s="61"/>
      <c r="B45" s="61"/>
      <c r="C45" s="58"/>
      <c r="D45" s="58"/>
      <c r="E45" s="58"/>
      <c r="F45" s="54"/>
      <c r="G45" s="54"/>
    </row>
    <row r="46" spans="1:8" hidden="1">
      <c r="A46" s="13"/>
      <c r="B46" s="13"/>
      <c r="C46" s="58"/>
      <c r="D46" s="58"/>
      <c r="E46" s="58"/>
      <c r="F46" s="54"/>
      <c r="G46" s="54"/>
    </row>
    <row r="47" spans="1:8" hidden="1">
      <c r="A47" s="13"/>
      <c r="B47" s="13"/>
      <c r="C47" s="18"/>
      <c r="D47" s="58"/>
      <c r="E47" s="58"/>
      <c r="F47" s="54"/>
      <c r="G47" s="54"/>
    </row>
    <row r="48" spans="1:8" ht="13.5" hidden="1" thickBot="1">
      <c r="A48" s="13" t="s">
        <v>20</v>
      </c>
      <c r="B48" s="17"/>
      <c r="C48" s="19">
        <f>SUM(C45:C47)</f>
        <v>0</v>
      </c>
      <c r="D48" s="19">
        <f>SUM(D45:D47)</f>
        <v>0</v>
      </c>
      <c r="E48" s="19">
        <f>SUM(E45:E47)</f>
        <v>0</v>
      </c>
      <c r="F48" s="19">
        <f>SUM(F45:F47)</f>
        <v>0</v>
      </c>
      <c r="G48" s="19">
        <f>SUM(G45:G47)</f>
        <v>0</v>
      </c>
      <c r="H48" s="54"/>
    </row>
    <row r="49" spans="1:7" ht="13.5" hidden="1" thickBot="1">
      <c r="A49" s="41" t="s">
        <v>8</v>
      </c>
      <c r="B49" s="61"/>
      <c r="C49" s="58"/>
      <c r="D49" s="58"/>
      <c r="E49" s="58"/>
      <c r="F49" s="54"/>
      <c r="G49" s="54"/>
    </row>
    <row r="50" spans="1:7" hidden="1">
      <c r="A50" s="61"/>
      <c r="B50" s="61"/>
      <c r="C50" s="58"/>
      <c r="D50" s="58"/>
      <c r="E50" s="58"/>
      <c r="F50" s="54"/>
      <c r="G50" s="54"/>
    </row>
    <row r="51" spans="1:7" hidden="1">
      <c r="A51" s="13"/>
      <c r="B51" s="13"/>
      <c r="C51" s="58"/>
      <c r="D51" s="58"/>
      <c r="E51" s="58"/>
      <c r="F51" s="54"/>
      <c r="G51" s="54"/>
    </row>
    <row r="52" spans="1:7" hidden="1">
      <c r="A52" s="13"/>
      <c r="B52" s="13"/>
      <c r="C52" s="58"/>
      <c r="D52" s="58"/>
      <c r="E52" s="58"/>
      <c r="F52" s="54"/>
      <c r="G52" s="54"/>
    </row>
    <row r="53" spans="1:7" hidden="1">
      <c r="A53" s="13"/>
      <c r="B53" s="13"/>
      <c r="C53" s="58"/>
      <c r="D53" s="58"/>
      <c r="E53" s="58"/>
      <c r="F53" s="54"/>
      <c r="G53" s="54"/>
    </row>
    <row r="54" spans="1:7" hidden="1">
      <c r="A54" s="13"/>
      <c r="B54" s="13"/>
      <c r="C54" s="58"/>
      <c r="D54" s="58"/>
      <c r="E54" s="58"/>
      <c r="F54" s="54"/>
      <c r="G54" s="54"/>
    </row>
    <row r="55" spans="1:7" hidden="1">
      <c r="A55" s="13"/>
      <c r="B55" s="13"/>
      <c r="C55" s="58"/>
      <c r="D55" s="58"/>
      <c r="E55" s="58"/>
      <c r="F55" s="54"/>
      <c r="G55" s="54"/>
    </row>
    <row r="56" spans="1:7" hidden="1">
      <c r="A56" s="13"/>
      <c r="B56" s="13"/>
      <c r="C56" s="58"/>
      <c r="D56" s="58"/>
      <c r="E56" s="58"/>
      <c r="F56" s="54"/>
      <c r="G56" s="54"/>
    </row>
    <row r="57" spans="1:7" hidden="1">
      <c r="A57" s="13"/>
      <c r="B57" s="13"/>
      <c r="C57" s="58"/>
      <c r="D57" s="58"/>
      <c r="E57" s="58"/>
      <c r="F57" s="54"/>
      <c r="G57" s="54"/>
    </row>
    <row r="58" spans="1:7" hidden="1">
      <c r="A58" s="13"/>
      <c r="B58" s="13"/>
      <c r="C58" s="58"/>
      <c r="D58" s="58"/>
      <c r="E58" s="58"/>
      <c r="F58" s="54"/>
      <c r="G58" s="54"/>
    </row>
    <row r="59" spans="1:7" hidden="1">
      <c r="A59" s="13"/>
      <c r="B59" s="13"/>
      <c r="C59" s="58"/>
      <c r="D59" s="58"/>
      <c r="E59" s="58"/>
      <c r="F59" s="54"/>
      <c r="G59" s="54"/>
    </row>
    <row r="60" spans="1:7" hidden="1">
      <c r="A60" s="13"/>
      <c r="B60" s="13"/>
      <c r="C60" s="58"/>
      <c r="D60" s="58"/>
      <c r="E60" s="58"/>
      <c r="F60" s="54"/>
      <c r="G60" s="54"/>
    </row>
    <row r="61" spans="1:7" hidden="1">
      <c r="A61" s="13"/>
      <c r="B61" s="13"/>
      <c r="C61" s="18"/>
      <c r="D61" s="58"/>
      <c r="E61" s="58"/>
      <c r="F61" s="54"/>
      <c r="G61" s="54"/>
    </row>
    <row r="62" spans="1:7" ht="13.5" hidden="1" thickBot="1">
      <c r="A62" s="13" t="s">
        <v>20</v>
      </c>
      <c r="B62" s="17"/>
      <c r="C62" s="19">
        <f>SUM(C50:C61)</f>
        <v>0</v>
      </c>
      <c r="D62" s="19">
        <f>SUM(D50:D61)</f>
        <v>0</v>
      </c>
      <c r="E62" s="19">
        <f>SUM(E50:E61)</f>
        <v>0</v>
      </c>
      <c r="F62" s="19">
        <f>SUM(F50:F61)</f>
        <v>0</v>
      </c>
      <c r="G62" s="19">
        <f>SUM(G50:G61)</f>
        <v>0</v>
      </c>
    </row>
    <row r="63" spans="1:7" ht="13.5" hidden="1" thickBot="1">
      <c r="A63" s="41" t="s">
        <v>10</v>
      </c>
      <c r="B63" s="61"/>
      <c r="C63" s="58"/>
      <c r="D63" s="58"/>
      <c r="E63" s="58"/>
      <c r="F63" s="54"/>
      <c r="G63" s="54"/>
    </row>
    <row r="64" spans="1:7" hidden="1">
      <c r="A64" s="61"/>
      <c r="B64" s="61"/>
      <c r="C64" s="62"/>
      <c r="D64" s="58"/>
      <c r="E64" s="58"/>
      <c r="F64" s="54"/>
      <c r="G64" s="54"/>
    </row>
    <row r="65" spans="1:8" hidden="1">
      <c r="A65" s="44" t="s">
        <v>34</v>
      </c>
      <c r="B65" s="63"/>
      <c r="C65" s="54"/>
      <c r="D65" s="54"/>
      <c r="E65" s="54"/>
      <c r="F65" s="54"/>
      <c r="G65" s="54"/>
    </row>
    <row r="66" spans="1:8" ht="13.5" hidden="1" customHeight="1">
      <c r="A66" s="61"/>
      <c r="B66" s="61"/>
      <c r="C66" s="62"/>
      <c r="D66" s="58"/>
      <c r="E66" s="58"/>
      <c r="F66" s="54"/>
      <c r="G66" s="54"/>
    </row>
    <row r="67" spans="1:8" ht="13.5" hidden="1" thickBot="1">
      <c r="A67" s="13" t="s">
        <v>20</v>
      </c>
      <c r="B67" s="27">
        <f>B65</f>
        <v>0</v>
      </c>
      <c r="C67" s="19">
        <f>SUM(C64:C66)</f>
        <v>0</v>
      </c>
      <c r="D67" s="19">
        <f>SUM(D64:D66)</f>
        <v>0</v>
      </c>
      <c r="E67" s="19">
        <f>SUM(E64:E66)</f>
        <v>0</v>
      </c>
      <c r="F67" s="19">
        <f>SUM(F64:F66)</f>
        <v>0</v>
      </c>
      <c r="G67" s="19">
        <f>SUM(G64:G66)</f>
        <v>0</v>
      </c>
      <c r="H67" s="54"/>
    </row>
    <row r="68" spans="1:8" ht="13.5" hidden="1" thickBot="1">
      <c r="A68" s="41" t="s">
        <v>11</v>
      </c>
      <c r="B68" s="61"/>
      <c r="C68" s="58"/>
      <c r="D68" s="58"/>
      <c r="E68" s="58"/>
      <c r="F68" s="54"/>
      <c r="G68" s="54"/>
    </row>
    <row r="69" spans="1:8" hidden="1">
      <c r="A69" s="61"/>
      <c r="B69" s="61"/>
      <c r="C69" s="62"/>
      <c r="D69" s="64"/>
      <c r="E69" s="58"/>
      <c r="F69" s="54"/>
      <c r="G69" s="54"/>
    </row>
    <row r="70" spans="1:8" hidden="1">
      <c r="A70" s="61"/>
      <c r="B70" s="61"/>
      <c r="C70" s="62"/>
      <c r="D70" s="64"/>
      <c r="E70" s="58"/>
      <c r="F70" s="54"/>
      <c r="G70" s="54"/>
    </row>
    <row r="71" spans="1:8" hidden="1">
      <c r="A71" s="61"/>
      <c r="B71" s="61"/>
      <c r="C71" s="62"/>
      <c r="D71" s="64"/>
      <c r="E71" s="58"/>
      <c r="F71" s="54"/>
      <c r="G71" s="54"/>
    </row>
    <row r="72" spans="1:8" hidden="1">
      <c r="A72" s="61"/>
      <c r="B72" s="61"/>
      <c r="C72" s="62"/>
      <c r="D72" s="64"/>
      <c r="E72" s="58"/>
      <c r="F72" s="54"/>
      <c r="G72" s="54"/>
    </row>
    <row r="73" spans="1:8" hidden="1">
      <c r="A73" s="61"/>
      <c r="B73" s="61"/>
      <c r="C73" s="62"/>
      <c r="D73" s="64"/>
      <c r="E73" s="58"/>
      <c r="F73" s="54"/>
      <c r="G73" s="54"/>
    </row>
    <row r="74" spans="1:8" hidden="1">
      <c r="A74" s="61"/>
      <c r="B74" s="61"/>
      <c r="C74" s="62"/>
      <c r="D74" s="64"/>
      <c r="E74" s="58"/>
      <c r="F74" s="54"/>
      <c r="G74" s="54"/>
    </row>
    <row r="75" spans="1:8" hidden="1">
      <c r="A75" s="61"/>
      <c r="B75" s="61"/>
      <c r="C75" s="62"/>
      <c r="D75" s="64"/>
      <c r="E75" s="58"/>
      <c r="F75" s="54"/>
      <c r="G75" s="54"/>
    </row>
    <row r="76" spans="1:8" hidden="1">
      <c r="A76" s="61"/>
      <c r="B76" s="61"/>
      <c r="C76" s="62"/>
      <c r="D76" s="64"/>
      <c r="E76" s="58"/>
      <c r="F76" s="54"/>
      <c r="G76" s="54"/>
    </row>
    <row r="77" spans="1:8" hidden="1">
      <c r="A77" s="61"/>
      <c r="B77" s="61"/>
      <c r="C77" s="62"/>
      <c r="D77" s="64"/>
      <c r="E77" s="58"/>
      <c r="F77" s="54"/>
      <c r="G77" s="54"/>
    </row>
    <row r="78" spans="1:8" hidden="1">
      <c r="A78" s="61"/>
      <c r="B78" s="61"/>
      <c r="C78" s="62"/>
      <c r="D78" s="64"/>
      <c r="E78" s="58"/>
      <c r="F78" s="54"/>
      <c r="G78" s="54"/>
    </row>
    <row r="79" spans="1:8" hidden="1">
      <c r="A79" s="61"/>
      <c r="B79" s="61"/>
      <c r="C79" s="62"/>
      <c r="D79" s="64"/>
      <c r="E79" s="58"/>
      <c r="F79" s="54"/>
      <c r="G79" s="54"/>
    </row>
    <row r="80" spans="1:8" hidden="1">
      <c r="A80" s="61"/>
      <c r="B80" s="61"/>
      <c r="C80" s="62"/>
      <c r="D80" s="64"/>
      <c r="E80" s="58"/>
      <c r="F80" s="54"/>
      <c r="G80" s="54"/>
    </row>
    <row r="81" spans="1:8" hidden="1">
      <c r="A81" s="61"/>
      <c r="B81" s="61"/>
      <c r="C81" s="62"/>
      <c r="D81" s="64"/>
      <c r="E81" s="58"/>
      <c r="F81" s="54"/>
      <c r="G81" s="54"/>
    </row>
    <row r="82" spans="1:8" hidden="1">
      <c r="A82" s="61"/>
      <c r="B82" s="61"/>
      <c r="C82" s="62"/>
      <c r="D82" s="64"/>
      <c r="E82" s="58"/>
      <c r="F82" s="54"/>
      <c r="G82" s="54"/>
    </row>
    <row r="83" spans="1:8" hidden="1">
      <c r="A83" s="61"/>
      <c r="B83" s="61"/>
      <c r="C83" s="62"/>
      <c r="D83" s="64"/>
      <c r="E83" s="58"/>
      <c r="F83" s="54"/>
      <c r="G83" s="54"/>
    </row>
    <row r="84" spans="1:8" hidden="1">
      <c r="A84" s="61"/>
      <c r="B84" s="61"/>
      <c r="C84" s="62"/>
      <c r="D84" s="64"/>
      <c r="E84" s="58"/>
      <c r="F84" s="54"/>
      <c r="G84" s="54"/>
    </row>
    <row r="85" spans="1:8" hidden="1">
      <c r="A85" s="61"/>
      <c r="B85" s="61"/>
      <c r="C85" s="62"/>
      <c r="D85" s="64"/>
      <c r="E85" s="58"/>
      <c r="F85" s="54"/>
      <c r="G85" s="54"/>
    </row>
    <row r="86" spans="1:8" hidden="1">
      <c r="A86" s="61"/>
      <c r="B86" s="61"/>
      <c r="C86" s="62"/>
      <c r="D86" s="64"/>
      <c r="E86" s="58"/>
      <c r="F86" s="54"/>
      <c r="G86" s="54"/>
    </row>
    <row r="87" spans="1:8" hidden="1">
      <c r="A87" s="61"/>
      <c r="B87" s="61"/>
      <c r="C87" s="62"/>
      <c r="D87" s="64"/>
      <c r="E87" s="58"/>
      <c r="F87" s="54"/>
      <c r="G87" s="54"/>
    </row>
    <row r="88" spans="1:8" hidden="1">
      <c r="A88" s="61"/>
      <c r="B88" s="61"/>
      <c r="C88" s="62"/>
      <c r="D88" s="64"/>
      <c r="E88" s="58"/>
      <c r="F88" s="54"/>
      <c r="G88" s="54"/>
    </row>
    <row r="89" spans="1:8" hidden="1">
      <c r="A89" s="61"/>
      <c r="B89" s="61"/>
      <c r="C89" s="62"/>
      <c r="D89" s="64"/>
      <c r="E89" s="58"/>
      <c r="F89" s="54"/>
      <c r="G89" s="54"/>
    </row>
    <row r="90" spans="1:8" hidden="1">
      <c r="A90" s="61"/>
      <c r="B90" s="61"/>
      <c r="C90" s="62"/>
      <c r="D90" s="64"/>
      <c r="E90" s="58"/>
      <c r="F90" s="54"/>
      <c r="G90" s="54"/>
    </row>
    <row r="91" spans="1:8" hidden="1">
      <c r="A91" s="61"/>
      <c r="B91" s="61"/>
      <c r="C91" s="62"/>
      <c r="D91" s="64"/>
      <c r="E91" s="58"/>
      <c r="F91" s="54"/>
      <c r="G91" s="54"/>
    </row>
    <row r="92" spans="1:8" hidden="1">
      <c r="A92" s="13"/>
      <c r="B92" s="13"/>
      <c r="C92" s="62"/>
      <c r="D92" s="64"/>
      <c r="E92" s="58"/>
      <c r="F92" s="54"/>
      <c r="G92" s="54"/>
    </row>
    <row r="93" spans="1:8" hidden="1">
      <c r="A93" s="13" t="s">
        <v>14</v>
      </c>
      <c r="B93" s="13"/>
      <c r="C93" s="20"/>
      <c r="D93" s="64"/>
      <c r="E93" s="58"/>
      <c r="F93" s="54"/>
      <c r="G93" s="54"/>
    </row>
    <row r="94" spans="1:8" hidden="1">
      <c r="A94" s="13" t="s">
        <v>20</v>
      </c>
      <c r="B94" s="13"/>
      <c r="C94" s="19">
        <f>SUM(C70:C93)</f>
        <v>0</v>
      </c>
      <c r="D94" s="19">
        <f>SUM(D70:D93)</f>
        <v>0</v>
      </c>
      <c r="E94" s="19">
        <f>SUM(E70:E93)</f>
        <v>0</v>
      </c>
      <c r="F94" s="19">
        <f>SUM(F70:F93)</f>
        <v>0</v>
      </c>
      <c r="G94" s="19">
        <f>SUM(G70:G93)</f>
        <v>0</v>
      </c>
      <c r="H94" s="54"/>
    </row>
    <row r="95" spans="1:8" hidden="1">
      <c r="A95" s="55" t="s">
        <v>12</v>
      </c>
      <c r="B95" s="65"/>
      <c r="C95" s="20"/>
      <c r="D95" s="64"/>
      <c r="E95" s="58"/>
      <c r="F95" s="54"/>
      <c r="G95" s="54"/>
    </row>
    <row r="96" spans="1:8" hidden="1">
      <c r="A96" s="61"/>
      <c r="B96" s="61"/>
      <c r="C96" s="62"/>
      <c r="D96" s="58"/>
      <c r="E96" s="58"/>
      <c r="F96" s="54"/>
      <c r="G96" s="54"/>
    </row>
    <row r="97" spans="1:8" hidden="1">
      <c r="A97" s="13"/>
      <c r="B97" s="13"/>
      <c r="C97" s="62"/>
      <c r="D97" s="58"/>
      <c r="E97" s="58"/>
      <c r="F97" s="54"/>
      <c r="G97" s="54"/>
    </row>
    <row r="98" spans="1:8" hidden="1">
      <c r="A98" s="13"/>
      <c r="B98" s="13"/>
      <c r="C98" s="62"/>
      <c r="D98" s="58"/>
      <c r="E98" s="58"/>
      <c r="F98" s="54"/>
      <c r="G98" s="54"/>
    </row>
    <row r="99" spans="1:8" hidden="1">
      <c r="A99" s="13"/>
      <c r="B99" s="13"/>
      <c r="C99" s="62"/>
      <c r="D99" s="58"/>
      <c r="E99" s="58"/>
      <c r="F99" s="54"/>
      <c r="G99" s="54"/>
    </row>
    <row r="100" spans="1:8" hidden="1">
      <c r="A100" s="13"/>
      <c r="B100" s="13"/>
      <c r="C100" s="62"/>
      <c r="D100" s="58"/>
      <c r="E100" s="58"/>
      <c r="F100" s="54"/>
      <c r="G100" s="54"/>
    </row>
    <row r="101" spans="1:8" hidden="1">
      <c r="A101" s="13"/>
      <c r="B101" s="13"/>
      <c r="C101" s="21"/>
      <c r="D101" s="58"/>
      <c r="E101" s="58"/>
      <c r="F101" s="54"/>
      <c r="G101" s="54"/>
    </row>
    <row r="102" spans="1:8" hidden="1">
      <c r="A102" s="13" t="s">
        <v>20</v>
      </c>
      <c r="B102" s="13"/>
      <c r="C102" s="19">
        <f>SUM(C97:C101)</f>
        <v>0</v>
      </c>
      <c r="D102" s="19">
        <f>SUM(D97:D101)</f>
        <v>0</v>
      </c>
      <c r="E102" s="19">
        <f>SUM(E97:E101)</f>
        <v>0</v>
      </c>
      <c r="F102" s="19">
        <f>SUM(F97:F101)</f>
        <v>0</v>
      </c>
      <c r="G102" s="19">
        <f>SUM(G97:G101)</f>
        <v>0</v>
      </c>
      <c r="H102" s="54"/>
    </row>
    <row r="103" spans="1:8" hidden="1">
      <c r="A103" s="66" t="s">
        <v>13</v>
      </c>
      <c r="B103" s="61"/>
      <c r="C103" s="52"/>
      <c r="D103" s="15"/>
      <c r="E103" s="18"/>
      <c r="F103" s="54"/>
      <c r="G103" s="54"/>
    </row>
    <row r="104" spans="1:8" hidden="1">
      <c r="A104" s="61"/>
      <c r="B104" s="61"/>
      <c r="C104" s="52"/>
      <c r="D104" s="64"/>
      <c r="E104" s="52"/>
      <c r="F104" s="54"/>
      <c r="G104" s="54"/>
    </row>
    <row r="105" spans="1:8" s="67" customFormat="1" hidden="1">
      <c r="C105" s="68"/>
      <c r="D105" s="53"/>
      <c r="E105" s="68"/>
      <c r="F105" s="69"/>
      <c r="G105" s="69"/>
    </row>
    <row r="106" spans="1:8" s="67" customFormat="1" hidden="1">
      <c r="C106" s="68"/>
      <c r="D106" s="53"/>
      <c r="E106" s="68"/>
      <c r="F106" s="69"/>
      <c r="G106" s="69"/>
    </row>
    <row r="107" spans="1:8" s="67" customFormat="1" hidden="1">
      <c r="C107" s="68"/>
      <c r="D107" s="53"/>
      <c r="E107" s="68"/>
      <c r="F107" s="69"/>
      <c r="G107" s="69"/>
    </row>
    <row r="108" spans="1:8" s="67" customFormat="1" hidden="1">
      <c r="A108" s="14"/>
      <c r="B108" s="14"/>
      <c r="C108" s="70"/>
      <c r="D108" s="53"/>
      <c r="E108" s="71"/>
      <c r="F108" s="69"/>
      <c r="G108" s="69"/>
    </row>
    <row r="109" spans="1:8" s="67" customFormat="1" hidden="1">
      <c r="A109" s="14"/>
      <c r="B109" s="14"/>
      <c r="C109" s="17"/>
      <c r="D109" s="53"/>
      <c r="E109" s="71"/>
      <c r="F109" s="69"/>
      <c r="G109" s="69"/>
    </row>
    <row r="110" spans="1:8" s="67" customFormat="1" hidden="1">
      <c r="A110" s="14"/>
      <c r="B110" s="14"/>
      <c r="C110" s="17"/>
      <c r="D110" s="53"/>
      <c r="E110" s="71"/>
      <c r="F110" s="69"/>
      <c r="G110" s="69"/>
    </row>
    <row r="111" spans="1:8" s="1" customFormat="1" hidden="1">
      <c r="A111" s="13" t="s">
        <v>20</v>
      </c>
      <c r="B111" s="13"/>
      <c r="C111" s="19">
        <f>SUM(C105:C110)</f>
        <v>0</v>
      </c>
      <c r="D111" s="19">
        <f>SUM(D105:D110)</f>
        <v>0</v>
      </c>
      <c r="E111" s="19">
        <f>SUM(E105:E110)</f>
        <v>0</v>
      </c>
      <c r="F111" s="19">
        <f>SUM(F105:F110)</f>
        <v>0</v>
      </c>
      <c r="G111" s="19">
        <f>SUM(G105:G110)</f>
        <v>0</v>
      </c>
      <c r="H111" s="19"/>
    </row>
    <row r="112" spans="1:8" s="1" customFormat="1" ht="13.5" hidden="1" thickBot="1">
      <c r="A112" s="13"/>
      <c r="B112" s="13"/>
      <c r="C112" s="19"/>
      <c r="D112" s="19"/>
      <c r="E112" s="19"/>
      <c r="F112" s="19"/>
      <c r="G112" s="19"/>
      <c r="H112" s="19"/>
    </row>
    <row r="113" spans="1:8" ht="13.5" thickBot="1">
      <c r="A113" s="47" t="s">
        <v>22</v>
      </c>
      <c r="B113" s="79"/>
      <c r="C113" s="17">
        <f>C111+C102+C94+C67+C62+C48+C43</f>
        <v>0</v>
      </c>
      <c r="D113" s="17">
        <f>D111+D102+D94+D67+D62+D48+D43</f>
        <v>0</v>
      </c>
      <c r="E113" s="17">
        <f>E111+E102+E94+E67+E62+E48+E43</f>
        <v>0</v>
      </c>
      <c r="F113" s="17">
        <f>F111+F102+F94+F67+F62+F48+F43</f>
        <v>0</v>
      </c>
      <c r="G113" s="17">
        <f>G111+G102+G94+G67+G62+G48+G43</f>
        <v>0</v>
      </c>
      <c r="H113" s="54"/>
    </row>
    <row r="114" spans="1:8" s="1" customFormat="1">
      <c r="A114" s="13"/>
      <c r="B114" s="13"/>
      <c r="C114" s="19"/>
      <c r="D114" s="19"/>
      <c r="E114" s="19"/>
      <c r="F114" s="19"/>
      <c r="G114" s="19"/>
      <c r="H114" s="19"/>
    </row>
    <row r="115" spans="1:8">
      <c r="A115" s="73" t="s">
        <v>100</v>
      </c>
      <c r="B115" s="74"/>
      <c r="C115" s="75">
        <f>C113+C31</f>
        <v>45531.145000000004</v>
      </c>
      <c r="D115" s="75">
        <f>D113+D31</f>
        <v>45531.145000000004</v>
      </c>
      <c r="E115" s="75">
        <f>E113+E31</f>
        <v>45531.145000000004</v>
      </c>
      <c r="F115" s="75">
        <f>F113+F31</f>
        <v>45531.145000000004</v>
      </c>
      <c r="G115" s="76">
        <f>G113+G31</f>
        <v>182124.58000000002</v>
      </c>
    </row>
    <row r="119" spans="1:8">
      <c r="A119" s="13"/>
      <c r="B119" s="13"/>
      <c r="C119" s="50"/>
      <c r="D119" s="50"/>
    </row>
  </sheetData>
  <printOptions horizontalCentered="1" gridLines="1"/>
  <pageMargins left="0.27" right="0.25" top="0.6" bottom="0.56000000000000005" header="0.27" footer="0.21"/>
  <pageSetup scale="88" fitToHeight="6" orientation="landscape" r:id="rId1"/>
  <headerFooter alignWithMargins="0">
    <oddFooter>&amp;L&amp;F&amp;RPage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0"/>
  <sheetViews>
    <sheetView zoomScaleNormal="100" workbookViewId="0">
      <pane xSplit="1" ySplit="4" topLeftCell="B17" activePane="bottomRight" state="frozen"/>
      <selection activeCell="C18" sqref="C18"/>
      <selection pane="topRight" activeCell="C18" sqref="C18"/>
      <selection pane="bottomLeft" activeCell="C18" sqref="C18"/>
      <selection pane="bottomRight" activeCell="G76" sqref="G76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3.85546875" style="44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77</v>
      </c>
      <c r="C3" s="45"/>
      <c r="D3" s="45"/>
      <c r="E3" s="46"/>
    </row>
    <row r="4" spans="1:7" s="3" customFormat="1" ht="26.25" thickBot="1">
      <c r="B4" s="22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17"/>
      <c r="C8" s="50"/>
      <c r="D8" s="50"/>
      <c r="E8" s="43"/>
    </row>
    <row r="9" spans="1:7">
      <c r="B9" s="17"/>
      <c r="C9" s="52"/>
      <c r="D9" s="53"/>
      <c r="E9" s="52"/>
      <c r="F9" s="54"/>
      <c r="G9" s="54"/>
    </row>
    <row r="10" spans="1:7">
      <c r="B10" s="1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94">
        <v>206232.45999999996</v>
      </c>
      <c r="C12" s="19">
        <v>36977.620000000003</v>
      </c>
      <c r="D12" s="19">
        <f>(B12-C12)/3</f>
        <v>56418.279999999992</v>
      </c>
      <c r="E12" s="19">
        <f>D12</f>
        <v>56418.279999999992</v>
      </c>
      <c r="F12" s="19">
        <f>D12</f>
        <v>56418.279999999992</v>
      </c>
      <c r="G12" s="19">
        <f>SUM(C12:F12)</f>
        <v>206232.46</v>
      </c>
    </row>
    <row r="13" spans="1:7">
      <c r="A13" s="55" t="s">
        <v>1</v>
      </c>
      <c r="B13" s="17"/>
      <c r="C13" s="50"/>
      <c r="D13" s="56"/>
      <c r="E13" s="57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13" t="s">
        <v>20</v>
      </c>
      <c r="B17" s="94">
        <v>138948.35</v>
      </c>
      <c r="C17" s="19">
        <v>28232.81</v>
      </c>
      <c r="D17" s="19">
        <f>(B17-C17)/3</f>
        <v>36905.18</v>
      </c>
      <c r="E17" s="19">
        <v>36905.18</v>
      </c>
      <c r="F17" s="19">
        <v>36905.18</v>
      </c>
      <c r="G17" s="19">
        <f>SUM(C17:F17)</f>
        <v>138948.35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/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87047.34</v>
      </c>
      <c r="C26" s="19">
        <v>10663.29</v>
      </c>
      <c r="D26" s="19">
        <f>(B26-C26)/3</f>
        <v>25461.349999999995</v>
      </c>
      <c r="E26" s="19">
        <f>D26</f>
        <v>25461.349999999995</v>
      </c>
      <c r="F26" s="19">
        <f>D26</f>
        <v>25461.349999999995</v>
      </c>
      <c r="G26" s="19">
        <f>SUM(C26:F26)</f>
        <v>87047.339999999982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19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/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 t="shared" ref="B31:G31" si="0">B29+B26+B23+B17+B12</f>
        <v>432228.14999999997</v>
      </c>
      <c r="C31" s="19">
        <f t="shared" si="0"/>
        <v>75873.72</v>
      </c>
      <c r="D31" s="19">
        <f t="shared" si="0"/>
        <v>118784.81</v>
      </c>
      <c r="E31" s="19">
        <f t="shared" si="0"/>
        <v>118784.81</v>
      </c>
      <c r="F31" s="19">
        <f t="shared" si="0"/>
        <v>118784.81</v>
      </c>
      <c r="G31" s="19">
        <f t="shared" si="0"/>
        <v>432228.15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hidden="1" thickBot="1">
      <c r="A35" s="41" t="s">
        <v>7</v>
      </c>
      <c r="B35" s="61"/>
      <c r="C35" s="52"/>
      <c r="D35" s="52"/>
      <c r="E35" s="58"/>
      <c r="F35" s="54"/>
      <c r="G35" s="54"/>
    </row>
    <row r="36" spans="1:8" hidden="1">
      <c r="A36" s="61"/>
      <c r="B36" s="61"/>
      <c r="C36" s="52"/>
      <c r="D36" s="58"/>
      <c r="E36" s="62"/>
      <c r="F36" s="54"/>
      <c r="G36" s="54"/>
    </row>
    <row r="37" spans="1:8" hidden="1">
      <c r="C37" s="52"/>
      <c r="D37" s="52"/>
      <c r="E37" s="58"/>
      <c r="F37" s="54"/>
      <c r="G37" s="54"/>
    </row>
    <row r="38" spans="1:8" hidden="1">
      <c r="C38" s="52"/>
      <c r="D38" s="52"/>
      <c r="E38" s="58"/>
      <c r="F38" s="54"/>
      <c r="G38" s="54"/>
    </row>
    <row r="39" spans="1:8" hidden="1">
      <c r="C39" s="52"/>
      <c r="D39" s="52"/>
      <c r="E39" s="58"/>
      <c r="F39" s="54"/>
      <c r="G39" s="54"/>
    </row>
    <row r="40" spans="1:8" hidden="1">
      <c r="C40" s="52"/>
      <c r="D40" s="52"/>
      <c r="E40" s="58"/>
      <c r="F40" s="54"/>
      <c r="G40" s="54"/>
    </row>
    <row r="41" spans="1:8" hidden="1">
      <c r="A41" s="13"/>
      <c r="B41" s="13"/>
      <c r="C41" s="59"/>
      <c r="D41" s="52"/>
      <c r="E41" s="58"/>
      <c r="F41" s="54"/>
      <c r="G41" s="54"/>
    </row>
    <row r="42" spans="1:8" hidden="1">
      <c r="A42" s="13"/>
      <c r="B42" s="13"/>
      <c r="C42" s="20"/>
      <c r="D42" s="52"/>
      <c r="E42" s="58"/>
      <c r="F42" s="54"/>
      <c r="G42" s="54"/>
    </row>
    <row r="43" spans="1:8" ht="13.5" hidden="1" thickBot="1">
      <c r="A43" s="13" t="s">
        <v>20</v>
      </c>
      <c r="B43" s="13"/>
      <c r="C43" s="54">
        <f>SUM(C37:C42)</f>
        <v>0</v>
      </c>
      <c r="D43" s="54">
        <f>SUM(D37:D42)</f>
        <v>0</v>
      </c>
      <c r="E43" s="54">
        <f>SUM(E37:E42)</f>
        <v>0</v>
      </c>
      <c r="F43" s="54">
        <f>SUM(F37:F42)</f>
        <v>0</v>
      </c>
      <c r="G43" s="54">
        <f>SUM(G37:G42)</f>
        <v>0</v>
      </c>
      <c r="H43" s="54"/>
    </row>
    <row r="44" spans="1:8" ht="13.5" hidden="1" thickBot="1">
      <c r="A44" s="41" t="s">
        <v>9</v>
      </c>
      <c r="B44" s="61"/>
      <c r="C44" s="58"/>
      <c r="D44" s="58"/>
      <c r="E44" s="58"/>
      <c r="F44" s="54"/>
      <c r="G44" s="54"/>
    </row>
    <row r="45" spans="1:8" hidden="1">
      <c r="A45" s="61"/>
      <c r="B45" s="61"/>
      <c r="C45" s="58"/>
      <c r="D45" s="58"/>
      <c r="E45" s="58"/>
      <c r="F45" s="54"/>
      <c r="G45" s="54"/>
    </row>
    <row r="46" spans="1:8" hidden="1">
      <c r="A46" s="13"/>
      <c r="B46" s="13"/>
      <c r="C46" s="58"/>
      <c r="D46" s="58"/>
      <c r="E46" s="58"/>
      <c r="F46" s="54"/>
      <c r="G46" s="54"/>
    </row>
    <row r="47" spans="1:8" hidden="1">
      <c r="A47" s="13"/>
      <c r="B47" s="13"/>
      <c r="C47" s="18"/>
      <c r="D47" s="58"/>
      <c r="E47" s="58"/>
      <c r="F47" s="54"/>
      <c r="G47" s="54"/>
    </row>
    <row r="48" spans="1:8" ht="13.5" hidden="1" thickBot="1">
      <c r="A48" s="13" t="s">
        <v>20</v>
      </c>
      <c r="B48" s="13"/>
      <c r="C48" s="54">
        <f>SUM(C45:C47)</f>
        <v>0</v>
      </c>
      <c r="D48" s="54">
        <f>SUM(D45:D47)</f>
        <v>0</v>
      </c>
      <c r="E48" s="54">
        <f>SUM(E45:E47)</f>
        <v>0</v>
      </c>
      <c r="F48" s="54">
        <f>SUM(F45:F47)</f>
        <v>0</v>
      </c>
      <c r="G48" s="54">
        <f>SUM(G45:G47)</f>
        <v>0</v>
      </c>
      <c r="H48" s="54"/>
    </row>
    <row r="49" spans="1:8" ht="13.5" hidden="1" thickBot="1">
      <c r="A49" s="41" t="s">
        <v>8</v>
      </c>
      <c r="B49" s="61"/>
      <c r="C49" s="58"/>
      <c r="D49" s="58"/>
      <c r="E49" s="58"/>
      <c r="F49" s="54"/>
      <c r="G49" s="54"/>
    </row>
    <row r="50" spans="1:8" hidden="1">
      <c r="A50" s="61"/>
      <c r="B50" s="61"/>
      <c r="C50" s="58"/>
      <c r="D50" s="58"/>
      <c r="E50" s="58"/>
      <c r="F50" s="54"/>
      <c r="G50" s="54"/>
    </row>
    <row r="51" spans="1:8" hidden="1">
      <c r="A51" s="13"/>
      <c r="B51" s="13"/>
      <c r="C51" s="58"/>
      <c r="D51" s="58"/>
      <c r="E51" s="58"/>
      <c r="F51" s="54"/>
      <c r="G51" s="54"/>
    </row>
    <row r="52" spans="1:8" hidden="1">
      <c r="A52" s="13"/>
      <c r="B52" s="13"/>
      <c r="C52" s="58"/>
      <c r="D52" s="58"/>
      <c r="E52" s="58"/>
      <c r="F52" s="54"/>
      <c r="G52" s="54"/>
    </row>
    <row r="53" spans="1:8" hidden="1">
      <c r="A53" s="13"/>
      <c r="B53" s="13"/>
      <c r="C53" s="18"/>
      <c r="D53" s="58"/>
      <c r="E53" s="58"/>
      <c r="F53" s="54"/>
      <c r="G53" s="54"/>
    </row>
    <row r="54" spans="1:8" ht="13.5" hidden="1" thickBot="1">
      <c r="A54" s="13" t="s">
        <v>20</v>
      </c>
      <c r="B54" s="13"/>
      <c r="C54" s="54">
        <f>SUM(C50:C53)</f>
        <v>0</v>
      </c>
      <c r="D54" s="54">
        <f>SUM(D50:D53)</f>
        <v>0</v>
      </c>
      <c r="E54" s="54">
        <f>SUM(E50:E53)</f>
        <v>0</v>
      </c>
      <c r="F54" s="54">
        <f>SUM(F50:F53)</f>
        <v>0</v>
      </c>
      <c r="G54" s="54">
        <f>SUM(G50:G53)</f>
        <v>0</v>
      </c>
    </row>
    <row r="55" spans="1:8" ht="13.5" thickBot="1">
      <c r="A55" s="41" t="s">
        <v>10</v>
      </c>
      <c r="B55" s="61"/>
      <c r="C55" s="58"/>
      <c r="D55" s="58"/>
      <c r="E55" s="58"/>
      <c r="F55" s="54"/>
      <c r="G55" s="54"/>
    </row>
    <row r="56" spans="1:8">
      <c r="A56" s="61"/>
      <c r="B56" s="61"/>
      <c r="C56" s="62"/>
      <c r="D56" s="58"/>
      <c r="E56" s="58"/>
      <c r="F56" s="54"/>
      <c r="G56" s="54"/>
    </row>
    <row r="57" spans="1:8">
      <c r="A57" s="44" t="s">
        <v>34</v>
      </c>
      <c r="B57" s="63">
        <v>40000</v>
      </c>
      <c r="C57" s="54">
        <v>29547.399999999994</v>
      </c>
      <c r="D57" s="19">
        <f>(B57-C57)/3</f>
        <v>3484.2000000000021</v>
      </c>
      <c r="E57" s="54">
        <v>3484.2000000000021</v>
      </c>
      <c r="F57" s="54">
        <v>3484.2000000000021</v>
      </c>
      <c r="G57" s="54">
        <f>SUM(C57:F57)</f>
        <v>40000.000000000007</v>
      </c>
    </row>
    <row r="58" spans="1:8" ht="13.5" customHeight="1">
      <c r="A58" s="61"/>
      <c r="B58" s="61"/>
      <c r="C58" s="62"/>
      <c r="D58" s="58"/>
      <c r="E58" s="58"/>
      <c r="F58" s="54"/>
      <c r="G58" s="54"/>
    </row>
    <row r="59" spans="1:8" ht="13.5" thickBot="1">
      <c r="A59" s="13" t="s">
        <v>20</v>
      </c>
      <c r="B59" s="27">
        <f>B57</f>
        <v>40000</v>
      </c>
      <c r="C59" s="19">
        <f>SUM(C56:C58)</f>
        <v>29547.399999999994</v>
      </c>
      <c r="D59" s="19">
        <f>SUM(D56:D58)</f>
        <v>3484.2000000000021</v>
      </c>
      <c r="E59" s="19">
        <f>SUM(E56:E58)</f>
        <v>3484.2000000000021</v>
      </c>
      <c r="F59" s="19">
        <f>SUM(F56:F58)</f>
        <v>3484.2000000000021</v>
      </c>
      <c r="G59" s="19">
        <f>SUM(G56:G58)</f>
        <v>40000.000000000007</v>
      </c>
      <c r="H59" s="54"/>
    </row>
    <row r="60" spans="1:8" ht="13.5" thickBot="1">
      <c r="A60" s="41" t="s">
        <v>11</v>
      </c>
      <c r="B60" s="61"/>
      <c r="C60" s="58"/>
      <c r="D60" s="58"/>
      <c r="E60" s="58"/>
      <c r="F60" s="54"/>
      <c r="G60" s="54"/>
    </row>
    <row r="61" spans="1:8" hidden="1">
      <c r="A61" s="61"/>
      <c r="B61" s="61"/>
      <c r="C61" s="62"/>
      <c r="D61" s="64"/>
      <c r="E61" s="58"/>
      <c r="F61" s="54"/>
      <c r="G61" s="54"/>
    </row>
    <row r="62" spans="1:8" hidden="1">
      <c r="A62" s="61"/>
      <c r="B62" s="61"/>
      <c r="C62" s="62"/>
      <c r="D62" s="64"/>
      <c r="E62" s="58"/>
      <c r="F62" s="54"/>
      <c r="G62" s="54"/>
    </row>
    <row r="63" spans="1:8" hidden="1">
      <c r="A63" s="13" t="s">
        <v>14</v>
      </c>
      <c r="B63" s="13"/>
      <c r="C63" s="20"/>
      <c r="D63" s="64"/>
      <c r="E63" s="58"/>
      <c r="F63" s="54"/>
      <c r="G63" s="54"/>
    </row>
    <row r="64" spans="1:8" hidden="1">
      <c r="A64" s="13" t="s">
        <v>20</v>
      </c>
      <c r="B64" s="13"/>
      <c r="C64" s="19">
        <f>SUM(C62:C63)</f>
        <v>0</v>
      </c>
      <c r="D64" s="19">
        <f>SUM(D62:D63)</f>
        <v>0</v>
      </c>
      <c r="E64" s="19">
        <f>SUM(E62:E63)</f>
        <v>0</v>
      </c>
      <c r="F64" s="19">
        <f>SUM(F62:F63)</f>
        <v>0</v>
      </c>
      <c r="G64" s="19">
        <f>SUM(G62:G63)</f>
        <v>0</v>
      </c>
      <c r="H64" s="54"/>
    </row>
    <row r="65" spans="1:8" hidden="1">
      <c r="A65" s="55" t="s">
        <v>12</v>
      </c>
      <c r="B65" s="65"/>
      <c r="C65" s="20"/>
      <c r="D65" s="64"/>
      <c r="E65" s="58"/>
      <c r="F65" s="54"/>
      <c r="G65" s="54"/>
    </row>
    <row r="66" spans="1:8" hidden="1">
      <c r="A66" s="61"/>
      <c r="B66" s="61"/>
      <c r="C66" s="62"/>
      <c r="D66" s="58"/>
      <c r="E66" s="58"/>
      <c r="F66" s="54"/>
      <c r="G66" s="54"/>
    </row>
    <row r="67" spans="1:8" hidden="1">
      <c r="A67" s="13"/>
      <c r="B67" s="13"/>
      <c r="C67" s="21"/>
      <c r="D67" s="58"/>
      <c r="E67" s="58"/>
      <c r="F67" s="54"/>
      <c r="G67" s="54"/>
    </row>
    <row r="68" spans="1:8" hidden="1">
      <c r="A68" s="13" t="s">
        <v>20</v>
      </c>
      <c r="B68" s="13"/>
      <c r="C68" s="19">
        <f>SUM(C67:C67)</f>
        <v>0</v>
      </c>
      <c r="D68" s="19">
        <f>SUM(D67:D67)</f>
        <v>0</v>
      </c>
      <c r="E68" s="19">
        <f>SUM(E67:E67)</f>
        <v>0</v>
      </c>
      <c r="F68" s="19">
        <f>SUM(F67:F67)</f>
        <v>0</v>
      </c>
      <c r="G68" s="19">
        <f>SUM(G67:G67)</f>
        <v>0</v>
      </c>
      <c r="H68" s="54"/>
    </row>
    <row r="69" spans="1:8" hidden="1">
      <c r="A69" s="66" t="s">
        <v>13</v>
      </c>
      <c r="B69" s="61"/>
      <c r="C69" s="52"/>
      <c r="D69" s="15"/>
      <c r="E69" s="18"/>
      <c r="F69" s="54"/>
      <c r="G69" s="54"/>
    </row>
    <row r="70" spans="1:8" hidden="1">
      <c r="A70" s="61"/>
      <c r="B70" s="61"/>
      <c r="C70" s="52"/>
      <c r="D70" s="64"/>
      <c r="E70" s="52"/>
      <c r="F70" s="54"/>
      <c r="G70" s="54"/>
    </row>
    <row r="71" spans="1:8" s="67" customFormat="1" hidden="1">
      <c r="A71" s="14"/>
      <c r="B71" s="14"/>
      <c r="C71" s="17"/>
      <c r="D71" s="53"/>
      <c r="E71" s="71"/>
      <c r="F71" s="69"/>
      <c r="G71" s="69"/>
    </row>
    <row r="72" spans="1:8" s="1" customFormat="1" hidden="1">
      <c r="A72" s="13" t="s">
        <v>20</v>
      </c>
      <c r="B72" s="13"/>
      <c r="C72" s="19">
        <f>SUM(C71:C71)</f>
        <v>0</v>
      </c>
      <c r="D72" s="19">
        <f>SUM(D71:D71)</f>
        <v>0</v>
      </c>
      <c r="E72" s="19">
        <f>SUM(E71:E71)</f>
        <v>0</v>
      </c>
      <c r="F72" s="19">
        <f>SUM(F71:F71)</f>
        <v>0</v>
      </c>
      <c r="G72" s="19">
        <f>SUM(G71:G71)</f>
        <v>0</v>
      </c>
      <c r="H72" s="19"/>
    </row>
    <row r="73" spans="1:8" s="1" customFormat="1" ht="13.5" thickBot="1">
      <c r="A73" s="13"/>
      <c r="B73" s="13"/>
      <c r="C73" s="19"/>
      <c r="D73" s="19"/>
      <c r="E73" s="19"/>
      <c r="F73" s="19"/>
      <c r="G73" s="19"/>
      <c r="H73" s="19"/>
    </row>
    <row r="74" spans="1:8" ht="13.5" thickBot="1">
      <c r="A74" s="47" t="s">
        <v>22</v>
      </c>
      <c r="B74" s="72">
        <f>SUM(B59)</f>
        <v>40000</v>
      </c>
      <c r="C74" s="17">
        <f>C72+C68+C64+C59+C54+C48+C43</f>
        <v>29547.399999999994</v>
      </c>
      <c r="D74" s="17">
        <f>D72+D68+D64+D59+D54+D48+D43</f>
        <v>3484.2000000000021</v>
      </c>
      <c r="E74" s="17">
        <f>E72+E68+E64+E59+E54+E48+E43</f>
        <v>3484.2000000000021</v>
      </c>
      <c r="F74" s="17">
        <f>F72+F68+F64+F59+F54+F48+F43</f>
        <v>3484.2000000000021</v>
      </c>
      <c r="G74" s="17">
        <f>G72+G68+G64+G59+G54+G48+G43</f>
        <v>40000.000000000007</v>
      </c>
      <c r="H74" s="54"/>
    </row>
    <row r="75" spans="1:8" s="1" customFormat="1">
      <c r="A75" s="13"/>
      <c r="B75" s="13"/>
      <c r="C75" s="19"/>
      <c r="D75" s="19"/>
      <c r="E75" s="19"/>
      <c r="F75" s="19"/>
      <c r="G75" s="19"/>
      <c r="H75" s="19"/>
    </row>
    <row r="76" spans="1:8">
      <c r="A76" s="73" t="s">
        <v>78</v>
      </c>
      <c r="B76" s="74"/>
      <c r="C76" s="75">
        <f>C74+C31</f>
        <v>105421.12</v>
      </c>
      <c r="D76" s="75">
        <f>D74+D31</f>
        <v>122269.01</v>
      </c>
      <c r="E76" s="75">
        <f>E74+E31</f>
        <v>122269.01</v>
      </c>
      <c r="F76" s="75">
        <f>F74+F31</f>
        <v>122269.01</v>
      </c>
      <c r="G76" s="76">
        <f>G74+G31</f>
        <v>472228.15</v>
      </c>
    </row>
    <row r="80" spans="1:8">
      <c r="A80" s="13"/>
      <c r="B80" s="13"/>
      <c r="C80" s="50"/>
      <c r="D80" s="50"/>
    </row>
  </sheetData>
  <printOptions horizontalCentered="1" gridLines="1"/>
  <pageMargins left="0.27" right="0.25" top="0.6" bottom="0.56000000000000005" header="0.27" footer="0.21"/>
  <pageSetup scale="88" fitToHeight="6" orientation="landscape" r:id="rId1"/>
  <headerFooter alignWithMargins="0"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zoomScale="90" zoomScaleNormal="90" workbookViewId="0">
      <pane xSplit="1" ySplit="4" topLeftCell="B56" activePane="bottomRight" state="frozen"/>
      <selection activeCell="C18" sqref="C18"/>
      <selection pane="topRight" activeCell="C18" sqref="C18"/>
      <selection pane="bottomLeft" activeCell="C18" sqref="C18"/>
      <selection pane="bottomRight" activeCell="G97" sqref="G97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4" width="18" style="42" bestFit="1" customWidth="1"/>
    <col min="5" max="5" width="18" style="43" bestFit="1" customWidth="1"/>
    <col min="6" max="7" width="18" style="44" bestFit="1" customWidth="1"/>
    <col min="8" max="8" width="10.7109375" style="44" bestFit="1" customWidth="1"/>
    <col min="9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81</v>
      </c>
      <c r="C3" s="45"/>
      <c r="D3" s="45"/>
      <c r="E3" s="46"/>
    </row>
    <row r="4" spans="1:7" s="3" customFormat="1" ht="13.5" thickBot="1">
      <c r="B4" s="22" t="s">
        <v>93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88"/>
      <c r="C8" s="88"/>
      <c r="D8" s="88"/>
      <c r="E8" s="88"/>
      <c r="F8" s="88"/>
      <c r="G8" s="88"/>
    </row>
    <row r="9" spans="1:7">
      <c r="B9" s="24"/>
      <c r="C9" s="52"/>
      <c r="D9" s="53"/>
      <c r="E9" s="52"/>
      <c r="F9" s="54"/>
      <c r="G9" s="54"/>
    </row>
    <row r="10" spans="1:7">
      <c r="B10" s="24"/>
      <c r="C10" s="52"/>
      <c r="D10" s="53"/>
      <c r="E10" s="52"/>
      <c r="F10" s="54"/>
      <c r="G10" s="54"/>
    </row>
    <row r="11" spans="1:7">
      <c r="A11" s="13"/>
      <c r="B11" s="14"/>
      <c r="C11" s="15"/>
      <c r="D11" s="16"/>
      <c r="E11" s="52"/>
      <c r="F11" s="54"/>
      <c r="G11" s="54"/>
    </row>
    <row r="12" spans="1:7">
      <c r="A12" s="13" t="s">
        <v>20</v>
      </c>
      <c r="B12" s="94">
        <v>1098871.3999999999</v>
      </c>
      <c r="C12" s="88">
        <v>340355.04999999993</v>
      </c>
      <c r="D12" s="88">
        <f>(B12-C12)/3</f>
        <v>252838.78333333333</v>
      </c>
      <c r="E12" s="88">
        <v>252838.78333333333</v>
      </c>
      <c r="F12" s="88">
        <v>252838.78333333333</v>
      </c>
      <c r="G12" s="88">
        <f>SUM(C12:F12)</f>
        <v>1098871.3999999999</v>
      </c>
    </row>
    <row r="13" spans="1:7">
      <c r="A13" s="55" t="s">
        <v>1</v>
      </c>
      <c r="B13" s="23"/>
      <c r="C13" s="50"/>
      <c r="D13" s="56"/>
      <c r="E13" s="57"/>
    </row>
    <row r="14" spans="1:7">
      <c r="B14" s="24"/>
      <c r="C14" s="52"/>
      <c r="D14" s="53"/>
      <c r="E14" s="52"/>
      <c r="F14" s="54"/>
      <c r="G14" s="54"/>
    </row>
    <row r="15" spans="1:7">
      <c r="A15" s="13"/>
      <c r="B15" s="14"/>
      <c r="C15" s="15"/>
      <c r="D15" s="53"/>
      <c r="E15" s="52"/>
      <c r="F15" s="54"/>
      <c r="G15" s="54"/>
    </row>
    <row r="16" spans="1:7">
      <c r="B16" s="24"/>
      <c r="C16" s="52"/>
      <c r="D16" s="53"/>
      <c r="E16" s="52"/>
      <c r="F16" s="54"/>
      <c r="G16" s="54"/>
    </row>
    <row r="17" spans="1:8">
      <c r="A17" s="13" t="s">
        <v>20</v>
      </c>
      <c r="B17" s="94">
        <v>1165785.3500000001</v>
      </c>
      <c r="C17" s="88">
        <v>226502.1</v>
      </c>
      <c r="D17" s="88">
        <f>(B17-C17)/3</f>
        <v>313094.41666666669</v>
      </c>
      <c r="E17" s="88">
        <f>D17</f>
        <v>313094.41666666669</v>
      </c>
      <c r="F17" s="88">
        <f>E17</f>
        <v>313094.41666666669</v>
      </c>
      <c r="G17" s="88">
        <f>SUM(C17:F17)</f>
        <v>1165785.3500000001</v>
      </c>
    </row>
    <row r="18" spans="1:8">
      <c r="A18" s="55" t="s">
        <v>2</v>
      </c>
      <c r="B18" s="23"/>
      <c r="C18" s="52"/>
      <c r="D18" s="53"/>
      <c r="E18" s="52"/>
      <c r="F18" s="54"/>
      <c r="G18" s="54"/>
    </row>
    <row r="19" spans="1:8">
      <c r="B19" s="24"/>
      <c r="C19" s="52"/>
      <c r="D19" s="53"/>
      <c r="E19" s="52"/>
      <c r="F19" s="54"/>
      <c r="G19" s="54"/>
    </row>
    <row r="20" spans="1:8">
      <c r="A20" s="13"/>
      <c r="B20" s="14"/>
      <c r="C20" s="15"/>
      <c r="D20" s="53"/>
      <c r="E20" s="52"/>
      <c r="F20" s="54"/>
      <c r="G20" s="54"/>
    </row>
    <row r="21" spans="1:8">
      <c r="B21" s="24"/>
      <c r="C21" s="52"/>
      <c r="D21" s="53"/>
      <c r="E21" s="52"/>
      <c r="F21" s="54"/>
      <c r="G21" s="54"/>
    </row>
    <row r="22" spans="1:8">
      <c r="A22" s="13"/>
      <c r="B22" s="14"/>
      <c r="C22" s="17"/>
      <c r="D22" s="53"/>
      <c r="E22" s="58"/>
      <c r="F22" s="54"/>
      <c r="G22" s="54"/>
    </row>
    <row r="23" spans="1:8" ht="13.5" thickBot="1">
      <c r="A23" s="13" t="s">
        <v>20</v>
      </c>
      <c r="B23" s="94">
        <v>0</v>
      </c>
      <c r="C23" s="88">
        <v>237.99</v>
      </c>
      <c r="D23" s="88">
        <v>0</v>
      </c>
      <c r="E23" s="88">
        <v>0</v>
      </c>
      <c r="F23" s="88">
        <v>0</v>
      </c>
      <c r="G23" s="88">
        <f>SUM(C23:F23)</f>
        <v>237.99</v>
      </c>
    </row>
    <row r="24" spans="1:8" s="1" customFormat="1" ht="13.5" thickBot="1">
      <c r="A24" s="41" t="s">
        <v>4</v>
      </c>
      <c r="B24" s="26"/>
      <c r="C24" s="58"/>
      <c r="D24" s="52"/>
      <c r="E24" s="18"/>
      <c r="F24" s="19"/>
      <c r="G24" s="19"/>
    </row>
    <row r="25" spans="1:8" s="1" customFormat="1">
      <c r="A25" s="44"/>
      <c r="B25" s="24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577504.11</v>
      </c>
      <c r="C26" s="88">
        <v>108500.62000000002</v>
      </c>
      <c r="D26" s="88">
        <f>(B26-C26)/3-238</f>
        <v>156096.49666666667</v>
      </c>
      <c r="E26" s="88">
        <f>D26+238</f>
        <v>156334.49666666667</v>
      </c>
      <c r="F26" s="88">
        <f>E26</f>
        <v>156334.49666666667</v>
      </c>
      <c r="G26" s="88">
        <f>SUM(C26:F26)</f>
        <v>577266.1100000001</v>
      </c>
    </row>
    <row r="27" spans="1:8" s="1" customFormat="1">
      <c r="A27" s="55" t="s">
        <v>3</v>
      </c>
      <c r="B27" s="23"/>
      <c r="C27" s="59"/>
      <c r="D27" s="52"/>
      <c r="E27" s="18"/>
      <c r="F27" s="19"/>
      <c r="G27" s="19"/>
    </row>
    <row r="28" spans="1:8">
      <c r="B28" s="24"/>
      <c r="C28" s="54"/>
      <c r="D28" s="54"/>
      <c r="E28" s="58"/>
      <c r="F28" s="54"/>
      <c r="G28" s="54"/>
    </row>
    <row r="29" spans="1:8">
      <c r="A29" s="13" t="s">
        <v>20</v>
      </c>
      <c r="B29" s="14"/>
      <c r="C29" s="54"/>
      <c r="D29" s="54"/>
      <c r="E29" s="54"/>
      <c r="F29" s="54"/>
      <c r="G29" s="54"/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95">
        <f>SUM(B12,B17,B26)</f>
        <v>2842160.86</v>
      </c>
      <c r="C31" s="88">
        <f>SUM(C12,C17,C23,C26)</f>
        <v>675595.75999999989</v>
      </c>
      <c r="D31" s="88">
        <f>SUM(D12,D17,D26)</f>
        <v>722029.69666666666</v>
      </c>
      <c r="E31" s="88">
        <f>SUM(E12,E17,E23,E26)</f>
        <v>722267.69666666666</v>
      </c>
      <c r="F31" s="88">
        <f>SUM(F12,F17,F23,F26)</f>
        <v>722267.69666666666</v>
      </c>
      <c r="G31" s="88">
        <f>G29+G26+G23+G17+G12</f>
        <v>2842160.85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 t="s">
        <v>14</v>
      </c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8"/>
      <c r="E36" s="62"/>
      <c r="F36" s="54"/>
      <c r="G36" s="54"/>
    </row>
    <row r="37" spans="1:8">
      <c r="C37" s="52"/>
      <c r="D37" s="52"/>
      <c r="E37" s="58"/>
      <c r="F37" s="54"/>
      <c r="G37" s="54"/>
    </row>
    <row r="38" spans="1:8">
      <c r="A38" s="77" t="s">
        <v>24</v>
      </c>
      <c r="B38" s="94">
        <v>20922.8</v>
      </c>
      <c r="C38" s="87">
        <v>9.5399999999999991</v>
      </c>
      <c r="D38" s="87">
        <f>(B38-C38)/3</f>
        <v>6971.0866666666661</v>
      </c>
      <c r="E38" s="87">
        <v>6971.0866666666661</v>
      </c>
      <c r="F38" s="87">
        <v>6971.0866666666661</v>
      </c>
      <c r="G38" s="87">
        <f t="shared" ref="G38:G39" si="0">SUM(C38:F38)</f>
        <v>20922.8</v>
      </c>
    </row>
    <row r="39" spans="1:8">
      <c r="A39" s="78" t="s">
        <v>25</v>
      </c>
      <c r="B39" s="94">
        <v>4940</v>
      </c>
      <c r="C39" s="87">
        <v>0</v>
      </c>
      <c r="D39" s="87">
        <f>(B39-C39)/3</f>
        <v>1646.6666666666667</v>
      </c>
      <c r="E39" s="87">
        <v>1646.6666666666667</v>
      </c>
      <c r="F39" s="87">
        <v>1646.6666666666667</v>
      </c>
      <c r="G39" s="87">
        <f t="shared" si="0"/>
        <v>4940</v>
      </c>
    </row>
    <row r="40" spans="1:8">
      <c r="C40" s="52"/>
      <c r="D40" s="52"/>
      <c r="E40" s="58"/>
      <c r="F40" s="54"/>
      <c r="G40" s="54"/>
    </row>
    <row r="41" spans="1:8">
      <c r="A41" s="13"/>
      <c r="B41" s="13"/>
      <c r="C41" s="59"/>
      <c r="D41" s="52"/>
      <c r="E41" s="58"/>
      <c r="F41" s="54"/>
      <c r="G41" s="54"/>
    </row>
    <row r="42" spans="1:8">
      <c r="A42" s="13"/>
      <c r="B42" s="13"/>
      <c r="C42" s="20"/>
      <c r="D42" s="52"/>
      <c r="E42" s="58"/>
      <c r="F42" s="54"/>
      <c r="G42" s="54"/>
    </row>
    <row r="43" spans="1:8">
      <c r="A43" s="13" t="s">
        <v>20</v>
      </c>
      <c r="B43" s="95">
        <f>SUM(B38:B42)</f>
        <v>25862.799999999999</v>
      </c>
      <c r="C43" s="88">
        <f>SUM(C37:C42)</f>
        <v>9.5399999999999991</v>
      </c>
      <c r="D43" s="88">
        <f>(B43-C43)/3</f>
        <v>8617.7533333333322</v>
      </c>
      <c r="E43" s="88">
        <f>SUM(E37:E42)</f>
        <v>8617.7533333333322</v>
      </c>
      <c r="F43" s="88">
        <f>SUM(F37:F42)</f>
        <v>8617.7533333333322</v>
      </c>
      <c r="G43" s="88">
        <f>SUM(G37:G42)</f>
        <v>25862.799999999999</v>
      </c>
      <c r="H43" s="54"/>
    </row>
    <row r="44" spans="1:8" ht="13.5" thickBot="1">
      <c r="A44" s="13"/>
      <c r="B44" s="25"/>
      <c r="C44" s="54"/>
      <c r="D44" s="54"/>
      <c r="E44" s="54"/>
      <c r="F44" s="54"/>
      <c r="G44" s="54"/>
      <c r="H44" s="54"/>
    </row>
    <row r="45" spans="1:8" ht="13.5" thickBot="1">
      <c r="A45" s="41" t="s">
        <v>27</v>
      </c>
      <c r="B45" s="61"/>
      <c r="C45" s="58"/>
      <c r="D45" s="58"/>
      <c r="E45" s="58"/>
      <c r="F45" s="54"/>
      <c r="G45" s="54"/>
    </row>
    <row r="46" spans="1:8">
      <c r="A46" s="44" t="s">
        <v>14</v>
      </c>
      <c r="B46" s="63"/>
      <c r="C46" s="52"/>
      <c r="D46" s="52"/>
      <c r="E46" s="52"/>
      <c r="F46" s="52"/>
      <c r="G46" s="54"/>
    </row>
    <row r="47" spans="1:8">
      <c r="A47" s="44" t="s">
        <v>26</v>
      </c>
      <c r="B47" s="87">
        <v>23655</v>
      </c>
      <c r="C47" s="87">
        <v>0</v>
      </c>
      <c r="D47" s="87">
        <f>(B47-C47)/3</f>
        <v>7885</v>
      </c>
      <c r="E47" s="87">
        <v>7885</v>
      </c>
      <c r="F47" s="87">
        <v>7885</v>
      </c>
      <c r="G47" s="87">
        <f>SUM(C47:F47)</f>
        <v>23655</v>
      </c>
    </row>
    <row r="48" spans="1:8">
      <c r="B48" s="63"/>
      <c r="C48" s="52"/>
      <c r="D48" s="52"/>
      <c r="E48" s="52"/>
      <c r="F48" s="52"/>
      <c r="G48" s="54"/>
    </row>
    <row r="49" spans="1:8" ht="13.5" thickBot="1">
      <c r="A49" s="13" t="s">
        <v>20</v>
      </c>
      <c r="B49" s="88">
        <f>B47</f>
        <v>23655</v>
      </c>
      <c r="C49" s="88">
        <f>SUM(C46:C47)</f>
        <v>0</v>
      </c>
      <c r="D49" s="88">
        <f>(B49-C49)/3</f>
        <v>7885</v>
      </c>
      <c r="E49" s="88">
        <f>SUM(E46:E47)</f>
        <v>7885</v>
      </c>
      <c r="F49" s="88">
        <f>SUM(F46:F47)</f>
        <v>7885</v>
      </c>
      <c r="G49" s="88">
        <f>SUM(G46:G47)</f>
        <v>23655</v>
      </c>
      <c r="H49" s="54"/>
    </row>
    <row r="50" spans="1:8" ht="13.5" thickBot="1">
      <c r="A50" s="41" t="s">
        <v>9</v>
      </c>
      <c r="B50" s="61"/>
      <c r="C50" s="58"/>
      <c r="D50" s="58"/>
      <c r="E50" s="58"/>
      <c r="F50" s="54"/>
      <c r="G50" s="54"/>
    </row>
    <row r="51" spans="1:8">
      <c r="A51" s="61"/>
      <c r="B51" s="61"/>
      <c r="C51" s="58"/>
      <c r="D51" s="58"/>
      <c r="E51" s="58"/>
      <c r="F51" s="54"/>
      <c r="G51" s="54"/>
    </row>
    <row r="52" spans="1:8">
      <c r="A52" s="44" t="s">
        <v>28</v>
      </c>
      <c r="B52" s="94">
        <v>31472</v>
      </c>
      <c r="C52" s="87">
        <v>0</v>
      </c>
      <c r="D52" s="87">
        <f>(B52-C52)/3</f>
        <v>10490.666666666666</v>
      </c>
      <c r="E52" s="87">
        <f>D52</f>
        <v>10490.666666666666</v>
      </c>
      <c r="F52" s="87">
        <f>E52</f>
        <v>10490.666666666666</v>
      </c>
      <c r="G52" s="87">
        <f>SUM(C52:F52)</f>
        <v>31472</v>
      </c>
    </row>
    <row r="53" spans="1:8">
      <c r="A53" s="44" t="s">
        <v>14</v>
      </c>
      <c r="B53" s="63"/>
      <c r="C53" s="52"/>
      <c r="D53" s="52"/>
      <c r="E53" s="52"/>
      <c r="F53" s="52"/>
      <c r="G53" s="54"/>
    </row>
    <row r="54" spans="1:8" ht="13.5" thickBot="1">
      <c r="A54" s="13" t="s">
        <v>20</v>
      </c>
      <c r="B54" s="88">
        <f>B52</f>
        <v>31472</v>
      </c>
      <c r="C54" s="88">
        <f>SUM(C51:C53)</f>
        <v>0</v>
      </c>
      <c r="D54" s="88">
        <f>(B54-C54)/3</f>
        <v>10490.666666666666</v>
      </c>
      <c r="E54" s="88">
        <f>SUM(E51:E53)</f>
        <v>10490.666666666666</v>
      </c>
      <c r="F54" s="88">
        <f>SUM(F51:F53)</f>
        <v>10490.666666666666</v>
      </c>
      <c r="G54" s="88">
        <f>SUM(G51:G53)</f>
        <v>31472</v>
      </c>
      <c r="H54" s="54"/>
    </row>
    <row r="55" spans="1:8" ht="13.5" thickBot="1">
      <c r="A55" s="41" t="s">
        <v>10</v>
      </c>
      <c r="B55" s="61"/>
      <c r="C55" s="58"/>
      <c r="D55" s="58"/>
      <c r="E55" s="58"/>
      <c r="F55" s="54"/>
      <c r="G55" s="54"/>
    </row>
    <row r="56" spans="1:8">
      <c r="A56" s="61"/>
      <c r="B56" s="61"/>
      <c r="C56" s="58"/>
      <c r="D56" s="58"/>
      <c r="E56" s="58"/>
      <c r="F56" s="54"/>
      <c r="G56" s="54"/>
    </row>
    <row r="57" spans="1:8">
      <c r="A57" s="44" t="s">
        <v>29</v>
      </c>
      <c r="B57" s="94">
        <v>865.64</v>
      </c>
      <c r="C57" s="87">
        <v>0</v>
      </c>
      <c r="D57" s="87">
        <f>(B57-C57)/3</f>
        <v>288.54666666666668</v>
      </c>
      <c r="E57" s="87">
        <f t="shared" ref="E57:F57" si="1">D57</f>
        <v>288.54666666666668</v>
      </c>
      <c r="F57" s="87">
        <f t="shared" si="1"/>
        <v>288.54666666666668</v>
      </c>
      <c r="G57" s="87">
        <f t="shared" ref="G57:G67" si="2">SUM(C57:F57)</f>
        <v>865.6400000000001</v>
      </c>
    </row>
    <row r="58" spans="1:8">
      <c r="A58" s="44" t="s">
        <v>30</v>
      </c>
      <c r="B58" s="94">
        <v>18174.3</v>
      </c>
      <c r="C58" s="87">
        <v>935.25999999999976</v>
      </c>
      <c r="D58" s="87">
        <f t="shared" ref="D58:D70" si="3">(B58-C58)/3</f>
        <v>5746.3466666666673</v>
      </c>
      <c r="E58" s="87">
        <f t="shared" ref="E58:F58" si="4">D58</f>
        <v>5746.3466666666673</v>
      </c>
      <c r="F58" s="87">
        <f t="shared" si="4"/>
        <v>5746.3466666666673</v>
      </c>
      <c r="G58" s="87">
        <f t="shared" si="2"/>
        <v>18174.300000000003</v>
      </c>
    </row>
    <row r="59" spans="1:8">
      <c r="A59" s="44" t="s">
        <v>31</v>
      </c>
      <c r="B59" s="94">
        <v>138530.07</v>
      </c>
      <c r="C59" s="87">
        <v>28466.67</v>
      </c>
      <c r="D59" s="87">
        <f t="shared" si="3"/>
        <v>36687.800000000003</v>
      </c>
      <c r="E59" s="87">
        <f t="shared" ref="E59:F59" si="5">D59</f>
        <v>36687.800000000003</v>
      </c>
      <c r="F59" s="87">
        <f t="shared" si="5"/>
        <v>36687.800000000003</v>
      </c>
      <c r="G59" s="87">
        <f t="shared" si="2"/>
        <v>138530.07</v>
      </c>
    </row>
    <row r="60" spans="1:8">
      <c r="A60" s="44" t="s">
        <v>34</v>
      </c>
      <c r="B60" s="94">
        <v>392085.12000000005</v>
      </c>
      <c r="C60" s="87">
        <v>81828.47</v>
      </c>
      <c r="D60" s="87">
        <f t="shared" si="3"/>
        <v>103418.88333333335</v>
      </c>
      <c r="E60" s="87">
        <f t="shared" ref="E60:F60" si="6">D60</f>
        <v>103418.88333333335</v>
      </c>
      <c r="F60" s="87">
        <f t="shared" si="6"/>
        <v>103418.88333333335</v>
      </c>
      <c r="G60" s="87">
        <f t="shared" si="2"/>
        <v>392085.12000000005</v>
      </c>
    </row>
    <row r="61" spans="1:8">
      <c r="A61" s="44" t="s">
        <v>35</v>
      </c>
      <c r="B61" s="94">
        <v>104896.34999999999</v>
      </c>
      <c r="C61" s="87">
        <v>87937</v>
      </c>
      <c r="D61" s="87">
        <f t="shared" si="3"/>
        <v>5653.1166666666641</v>
      </c>
      <c r="E61" s="87">
        <f t="shared" ref="E61:F61" si="7">D61</f>
        <v>5653.1166666666641</v>
      </c>
      <c r="F61" s="87">
        <f t="shared" si="7"/>
        <v>5653.1166666666641</v>
      </c>
      <c r="G61" s="87">
        <f t="shared" si="2"/>
        <v>104896.35</v>
      </c>
    </row>
    <row r="62" spans="1:8">
      <c r="A62" s="44" t="s">
        <v>36</v>
      </c>
      <c r="B62" s="94">
        <v>2546</v>
      </c>
      <c r="C62" s="87">
        <v>0</v>
      </c>
      <c r="D62" s="87">
        <f t="shared" si="3"/>
        <v>848.66666666666663</v>
      </c>
      <c r="E62" s="87">
        <f t="shared" ref="E62:F62" si="8">D62</f>
        <v>848.66666666666663</v>
      </c>
      <c r="F62" s="87">
        <f t="shared" si="8"/>
        <v>848.66666666666663</v>
      </c>
      <c r="G62" s="87">
        <f t="shared" si="2"/>
        <v>2546</v>
      </c>
    </row>
    <row r="63" spans="1:8">
      <c r="A63" s="44" t="s">
        <v>37</v>
      </c>
      <c r="B63" s="94">
        <v>4347.2</v>
      </c>
      <c r="C63" s="87">
        <v>0</v>
      </c>
      <c r="D63" s="87">
        <f t="shared" si="3"/>
        <v>1449.0666666666666</v>
      </c>
      <c r="E63" s="87">
        <f t="shared" ref="E63:F63" si="9">D63</f>
        <v>1449.0666666666666</v>
      </c>
      <c r="F63" s="87">
        <f t="shared" si="9"/>
        <v>1449.0666666666666</v>
      </c>
      <c r="G63" s="87">
        <f t="shared" si="2"/>
        <v>4347.2</v>
      </c>
    </row>
    <row r="64" spans="1:8">
      <c r="A64" s="44" t="s">
        <v>39</v>
      </c>
      <c r="B64" s="94">
        <v>7918</v>
      </c>
      <c r="C64" s="87">
        <v>0</v>
      </c>
      <c r="D64" s="87">
        <f t="shared" si="3"/>
        <v>2639.3333333333335</v>
      </c>
      <c r="E64" s="87">
        <f t="shared" ref="E64:F64" si="10">D64</f>
        <v>2639.3333333333335</v>
      </c>
      <c r="F64" s="87">
        <f t="shared" si="10"/>
        <v>2639.3333333333335</v>
      </c>
      <c r="G64" s="87">
        <f t="shared" si="2"/>
        <v>7918</v>
      </c>
    </row>
    <row r="65" spans="1:8">
      <c r="A65" s="44" t="s">
        <v>40</v>
      </c>
      <c r="B65" s="94">
        <v>5141.84</v>
      </c>
      <c r="C65" s="87">
        <v>0</v>
      </c>
      <c r="D65" s="87">
        <f t="shared" si="3"/>
        <v>1713.9466666666667</v>
      </c>
      <c r="E65" s="87">
        <f t="shared" ref="E65:F65" si="11">D65</f>
        <v>1713.9466666666667</v>
      </c>
      <c r="F65" s="87">
        <f t="shared" si="11"/>
        <v>1713.9466666666667</v>
      </c>
      <c r="G65" s="87">
        <f t="shared" si="2"/>
        <v>5141.84</v>
      </c>
    </row>
    <row r="66" spans="1:8">
      <c r="A66" s="44" t="s">
        <v>41</v>
      </c>
      <c r="B66" s="94">
        <v>2546</v>
      </c>
      <c r="C66" s="87">
        <v>0</v>
      </c>
      <c r="D66" s="87">
        <f t="shared" si="3"/>
        <v>848.66666666666663</v>
      </c>
      <c r="E66" s="87">
        <f t="shared" ref="E66:F66" si="12">D66</f>
        <v>848.66666666666663</v>
      </c>
      <c r="F66" s="87">
        <f t="shared" si="12"/>
        <v>848.66666666666663</v>
      </c>
      <c r="G66" s="87">
        <f t="shared" ref="G66:G71" si="13">SUM(C66:F66)</f>
        <v>2546</v>
      </c>
    </row>
    <row r="67" spans="1:8">
      <c r="A67" s="44" t="s">
        <v>42</v>
      </c>
      <c r="B67" s="94">
        <v>14782.2</v>
      </c>
      <c r="C67" s="87">
        <v>0</v>
      </c>
      <c r="D67" s="87">
        <f t="shared" si="3"/>
        <v>4927.4000000000005</v>
      </c>
      <c r="E67" s="87">
        <f t="shared" ref="E67:F67" si="14">D67</f>
        <v>4927.4000000000005</v>
      </c>
      <c r="F67" s="87">
        <f t="shared" si="14"/>
        <v>4927.4000000000005</v>
      </c>
      <c r="G67" s="87">
        <f t="shared" si="2"/>
        <v>14782.2</v>
      </c>
    </row>
    <row r="68" spans="1:8">
      <c r="A68" s="44" t="s">
        <v>43</v>
      </c>
      <c r="B68" s="94">
        <v>1371191.6</v>
      </c>
      <c r="C68" s="87">
        <v>0</v>
      </c>
      <c r="D68" s="87">
        <f t="shared" si="3"/>
        <v>457063.8666666667</v>
      </c>
      <c r="E68" s="87">
        <f t="shared" ref="E68:F68" si="15">D68</f>
        <v>457063.8666666667</v>
      </c>
      <c r="F68" s="87">
        <f t="shared" si="15"/>
        <v>457063.8666666667</v>
      </c>
      <c r="G68" s="87">
        <f t="shared" si="13"/>
        <v>1371191.6</v>
      </c>
    </row>
    <row r="69" spans="1:8">
      <c r="A69" s="44" t="s">
        <v>44</v>
      </c>
      <c r="B69" s="94">
        <v>135610</v>
      </c>
      <c r="C69" s="87">
        <v>59065.68</v>
      </c>
      <c r="D69" s="87">
        <f>(B69-C69)/3-5000</f>
        <v>20514.773333333334</v>
      </c>
      <c r="E69" s="87">
        <f>D69+5000</f>
        <v>25514.773333333334</v>
      </c>
      <c r="F69" s="87">
        <f>E69</f>
        <v>25514.773333333334</v>
      </c>
      <c r="G69" s="87">
        <f t="shared" si="13"/>
        <v>130610</v>
      </c>
    </row>
    <row r="70" spans="1:8">
      <c r="A70" s="44" t="s">
        <v>45</v>
      </c>
      <c r="B70" s="94">
        <v>8400</v>
      </c>
      <c r="C70" s="87">
        <v>0</v>
      </c>
      <c r="D70" s="87">
        <f t="shared" si="3"/>
        <v>2800</v>
      </c>
      <c r="E70" s="87">
        <f t="shared" ref="E70:F70" si="16">D70</f>
        <v>2800</v>
      </c>
      <c r="F70" s="87">
        <f t="shared" si="16"/>
        <v>2800</v>
      </c>
      <c r="G70" s="87">
        <f t="shared" si="13"/>
        <v>8400</v>
      </c>
    </row>
    <row r="71" spans="1:8">
      <c r="A71" s="78" t="s">
        <v>90</v>
      </c>
      <c r="B71" s="94">
        <v>11290</v>
      </c>
      <c r="C71" s="87">
        <v>16290</v>
      </c>
      <c r="D71" s="87">
        <v>0</v>
      </c>
      <c r="E71" s="87">
        <f t="shared" ref="E71:F71" si="17">D71</f>
        <v>0</v>
      </c>
      <c r="F71" s="87">
        <f t="shared" si="17"/>
        <v>0</v>
      </c>
      <c r="G71" s="87">
        <f t="shared" si="13"/>
        <v>16290</v>
      </c>
      <c r="H71" s="54"/>
    </row>
    <row r="72" spans="1:8">
      <c r="A72" s="13"/>
      <c r="B72" s="13"/>
      <c r="C72" s="18"/>
      <c r="D72" s="58"/>
      <c r="E72" s="58"/>
      <c r="F72" s="54"/>
      <c r="G72" s="54"/>
    </row>
    <row r="73" spans="1:8" ht="13.5" thickBot="1">
      <c r="A73" s="13" t="s">
        <v>20</v>
      </c>
      <c r="B73" s="88">
        <f>SUM(B57:B72)</f>
        <v>2218324.3200000003</v>
      </c>
      <c r="C73" s="88">
        <f>SUM(C57:C72)</f>
        <v>274523.07999999996</v>
      </c>
      <c r="D73" s="88">
        <f>SUM(D57:D71)</f>
        <v>644600.41333333333</v>
      </c>
      <c r="E73" s="88">
        <f>SUM(E57:E71)</f>
        <v>649600.41333333333</v>
      </c>
      <c r="F73" s="88">
        <f>SUM(F57:F71)</f>
        <v>649600.41333333333</v>
      </c>
      <c r="G73" s="88">
        <f>SUM(G57:G71)</f>
        <v>2218324.3200000003</v>
      </c>
    </row>
    <row r="74" spans="1:8" ht="13.5" thickBot="1">
      <c r="A74" s="41" t="s">
        <v>11</v>
      </c>
      <c r="B74" s="61"/>
      <c r="C74" s="58"/>
      <c r="D74" s="58"/>
      <c r="E74" s="58"/>
      <c r="F74" s="54"/>
      <c r="G74" s="54"/>
    </row>
    <row r="75" spans="1:8">
      <c r="A75" s="61"/>
      <c r="B75" s="61"/>
      <c r="C75" s="62"/>
      <c r="D75" s="58"/>
      <c r="E75" s="58"/>
      <c r="F75" s="54"/>
      <c r="G75" s="54"/>
    </row>
    <row r="76" spans="1:8">
      <c r="A76" s="44" t="s">
        <v>46</v>
      </c>
      <c r="B76" s="94">
        <v>23692.74</v>
      </c>
      <c r="C76" s="87">
        <v>0</v>
      </c>
      <c r="D76" s="87">
        <f>18450/3</f>
        <v>6150</v>
      </c>
      <c r="E76" s="87">
        <v>6150.0999999999995</v>
      </c>
      <c r="F76" s="87">
        <v>6150.0999999999995</v>
      </c>
      <c r="G76" s="87">
        <f>SUM(C76:F76)</f>
        <v>18450.199999999997</v>
      </c>
      <c r="H76" s="54"/>
    </row>
    <row r="77" spans="1:8">
      <c r="A77" s="44" t="s">
        <v>47</v>
      </c>
      <c r="B77" s="94">
        <v>63536</v>
      </c>
      <c r="C77" s="87">
        <v>68778.44</v>
      </c>
      <c r="D77" s="87">
        <v>0</v>
      </c>
      <c r="E77" s="87">
        <v>0</v>
      </c>
      <c r="F77" s="87">
        <v>0</v>
      </c>
      <c r="G77" s="87">
        <f>SUM(C77:F77)</f>
        <v>68778.44</v>
      </c>
      <c r="H77" s="54"/>
    </row>
    <row r="78" spans="1:8">
      <c r="C78" s="58"/>
      <c r="D78" s="58"/>
      <c r="E78" s="58"/>
      <c r="F78" s="54"/>
      <c r="G78" s="19"/>
    </row>
    <row r="79" spans="1:8">
      <c r="A79" s="13" t="s">
        <v>20</v>
      </c>
      <c r="B79" s="88">
        <f t="shared" ref="B79:G79" si="18">SUM(B76:B78)</f>
        <v>87228.74</v>
      </c>
      <c r="C79" s="88">
        <f t="shared" si="18"/>
        <v>68778.44</v>
      </c>
      <c r="D79" s="88">
        <f>(B79-C79)/3</f>
        <v>6150.1000000000013</v>
      </c>
      <c r="E79" s="88">
        <f t="shared" si="18"/>
        <v>6150.0999999999995</v>
      </c>
      <c r="F79" s="88">
        <f t="shared" si="18"/>
        <v>6150.0999999999995</v>
      </c>
      <c r="G79" s="88">
        <f t="shared" si="18"/>
        <v>87228.64</v>
      </c>
      <c r="H79" s="54"/>
    </row>
    <row r="80" spans="1:8">
      <c r="A80" s="55" t="s">
        <v>12</v>
      </c>
      <c r="B80" s="65"/>
      <c r="C80" s="20"/>
      <c r="D80" s="64"/>
      <c r="E80" s="58"/>
      <c r="F80" s="54"/>
      <c r="G80" s="54"/>
    </row>
    <row r="81" spans="1:8">
      <c r="A81" s="61"/>
      <c r="B81" s="61"/>
      <c r="C81" s="62"/>
      <c r="D81" s="58"/>
      <c r="E81" s="58"/>
      <c r="F81" s="54"/>
      <c r="G81" s="54"/>
    </row>
    <row r="82" spans="1:8">
      <c r="A82" s="44" t="s">
        <v>49</v>
      </c>
      <c r="B82" s="94">
        <v>200000</v>
      </c>
      <c r="C82" s="87">
        <v>0</v>
      </c>
      <c r="D82" s="87">
        <f>(B82-C82)/3</f>
        <v>66666.666666666672</v>
      </c>
      <c r="E82" s="87">
        <f>D82</f>
        <v>66666.666666666672</v>
      </c>
      <c r="F82" s="87">
        <f>E82</f>
        <v>66666.666666666672</v>
      </c>
      <c r="G82" s="87">
        <f>SUM(C82:F82)</f>
        <v>200000</v>
      </c>
    </row>
    <row r="83" spans="1:8">
      <c r="B83" s="63"/>
      <c r="C83" s="58"/>
      <c r="D83" s="58"/>
      <c r="E83" s="58"/>
      <c r="F83" s="58"/>
      <c r="G83" s="54"/>
    </row>
    <row r="84" spans="1:8">
      <c r="A84" s="13" t="s">
        <v>20</v>
      </c>
      <c r="B84" s="88">
        <f>SUM(B82:B83)</f>
        <v>200000</v>
      </c>
      <c r="C84" s="88">
        <f>SUM(C82:C82)</f>
        <v>0</v>
      </c>
      <c r="D84" s="88">
        <f>SUM(D82)</f>
        <v>66666.666666666672</v>
      </c>
      <c r="E84" s="88">
        <f t="shared" ref="E84:F84" si="19">SUM(E82)</f>
        <v>66666.666666666672</v>
      </c>
      <c r="F84" s="88">
        <f t="shared" si="19"/>
        <v>66666.666666666672</v>
      </c>
      <c r="G84" s="88">
        <f>SUM(G82:G82)</f>
        <v>200000</v>
      </c>
      <c r="H84" s="54"/>
    </row>
    <row r="85" spans="1:8">
      <c r="A85" s="66" t="s">
        <v>13</v>
      </c>
      <c r="B85" s="61"/>
      <c r="C85" s="52"/>
      <c r="D85" s="15"/>
      <c r="E85" s="18"/>
      <c r="F85" s="54"/>
      <c r="G85" s="54"/>
    </row>
    <row r="86" spans="1:8">
      <c r="A86" s="61"/>
      <c r="B86" s="61"/>
      <c r="C86" s="52"/>
      <c r="D86" s="64"/>
      <c r="E86" s="52"/>
      <c r="F86" s="54"/>
      <c r="G86" s="54"/>
    </row>
    <row r="87" spans="1:8" s="67" customFormat="1">
      <c r="A87" s="44" t="s">
        <v>52</v>
      </c>
      <c r="B87" s="94">
        <v>7638</v>
      </c>
      <c r="C87" s="87">
        <v>0</v>
      </c>
      <c r="D87" s="87">
        <v>0</v>
      </c>
      <c r="E87" s="87">
        <v>0</v>
      </c>
      <c r="F87" s="87">
        <v>0</v>
      </c>
      <c r="G87" s="87">
        <f t="shared" ref="G87:G91" si="20">SUM(C87:F87)</f>
        <v>0</v>
      </c>
    </row>
    <row r="88" spans="1:8" s="67" customFormat="1">
      <c r="A88" s="44" t="s">
        <v>53</v>
      </c>
      <c r="B88" s="87">
        <v>0</v>
      </c>
      <c r="C88" s="87">
        <f>41548.17-271</f>
        <v>41277.17</v>
      </c>
      <c r="D88" s="87">
        <v>0</v>
      </c>
      <c r="E88" s="87">
        <v>0</v>
      </c>
      <c r="F88" s="87">
        <v>0</v>
      </c>
      <c r="G88" s="87">
        <f t="shared" si="20"/>
        <v>41277.17</v>
      </c>
    </row>
    <row r="89" spans="1:8" s="67" customFormat="1">
      <c r="A89" s="44" t="s">
        <v>79</v>
      </c>
      <c r="B89" s="94">
        <v>4582</v>
      </c>
      <c r="C89" s="87">
        <v>0</v>
      </c>
      <c r="D89" s="87">
        <v>0</v>
      </c>
      <c r="E89" s="87">
        <v>0</v>
      </c>
      <c r="F89" s="87">
        <v>0</v>
      </c>
      <c r="G89" s="87">
        <f t="shared" si="20"/>
        <v>0</v>
      </c>
    </row>
    <row r="90" spans="1:8" s="67" customFormat="1">
      <c r="A90" s="44" t="s">
        <v>55</v>
      </c>
      <c r="B90" s="94">
        <v>30111</v>
      </c>
      <c r="C90" s="87">
        <v>7034.3100000000013</v>
      </c>
      <c r="D90" s="87">
        <v>0</v>
      </c>
      <c r="E90" s="87">
        <v>0</v>
      </c>
      <c r="F90" s="87">
        <v>0</v>
      </c>
      <c r="G90" s="87">
        <f t="shared" si="20"/>
        <v>7034.3100000000013</v>
      </c>
    </row>
    <row r="91" spans="1:8" s="67" customFormat="1">
      <c r="A91" s="44" t="s">
        <v>56</v>
      </c>
      <c r="B91" s="94">
        <v>9800</v>
      </c>
      <c r="C91" s="87">
        <v>3820</v>
      </c>
      <c r="D91" s="87">
        <v>0</v>
      </c>
      <c r="E91" s="87">
        <v>0</v>
      </c>
      <c r="F91" s="87">
        <v>0</v>
      </c>
      <c r="G91" s="87">
        <f t="shared" si="20"/>
        <v>3820</v>
      </c>
    </row>
    <row r="92" spans="1:8" s="67" customFormat="1">
      <c r="A92" s="14"/>
      <c r="B92" s="14"/>
      <c r="C92" s="17"/>
      <c r="D92" s="53"/>
      <c r="E92" s="71"/>
      <c r="F92" s="69"/>
      <c r="G92" s="69"/>
    </row>
    <row r="93" spans="1:8" s="1" customFormat="1">
      <c r="A93" s="13" t="s">
        <v>20</v>
      </c>
      <c r="B93" s="88">
        <f t="shared" ref="B93:F93" si="21">SUM(B87:B92)</f>
        <v>52131</v>
      </c>
      <c r="C93" s="88">
        <f t="shared" si="21"/>
        <v>52131.479999999996</v>
      </c>
      <c r="D93" s="88">
        <f t="shared" si="21"/>
        <v>0</v>
      </c>
      <c r="E93" s="88">
        <f t="shared" si="21"/>
        <v>0</v>
      </c>
      <c r="F93" s="88">
        <f t="shared" si="21"/>
        <v>0</v>
      </c>
      <c r="G93" s="88">
        <f>SUM(G87:G91)</f>
        <v>52131.479999999996</v>
      </c>
      <c r="H93" s="19" t="s">
        <v>14</v>
      </c>
    </row>
    <row r="94" spans="1:8" s="1" customFormat="1" ht="13.5" thickBot="1">
      <c r="A94" s="13"/>
      <c r="B94" s="13"/>
      <c r="C94" s="19"/>
      <c r="D94" s="19"/>
      <c r="E94" s="19"/>
      <c r="F94" s="19"/>
      <c r="G94" s="19"/>
      <c r="H94" s="19"/>
    </row>
    <row r="95" spans="1:8" ht="13.5" thickBot="1">
      <c r="A95" s="47" t="s">
        <v>22</v>
      </c>
      <c r="B95" s="88">
        <f>SUM(B93,B43,B49,B54,B73,B79,B84)</f>
        <v>2638673.8600000003</v>
      </c>
      <c r="C95" s="88">
        <f>SUM(C43,C49,C54,C73,C79,C84,C93)</f>
        <v>395442.53999999992</v>
      </c>
      <c r="D95" s="88">
        <f>SUM(D43,D49,D54,D73,D79,D84,D93)</f>
        <v>744410.6</v>
      </c>
      <c r="E95" s="88">
        <f>SUM(E43,E49,E54,E73,E79,E84,E93)</f>
        <v>749410.6</v>
      </c>
      <c r="F95" s="88">
        <f>SUM(F43,F49,F54,F73,F79,F84,F93)</f>
        <v>749410.6</v>
      </c>
      <c r="G95" s="88">
        <f>G93+G84+G49+G79+G73+G54+G43</f>
        <v>2638674.2400000002</v>
      </c>
      <c r="H95" s="54"/>
    </row>
    <row r="96" spans="1:8" s="1" customFormat="1">
      <c r="A96" s="13"/>
      <c r="B96" s="13"/>
      <c r="C96" s="19"/>
      <c r="D96" s="19"/>
      <c r="E96" s="19"/>
      <c r="F96" s="19"/>
      <c r="G96" s="19"/>
      <c r="H96" s="19"/>
    </row>
    <row r="97" spans="1:7">
      <c r="A97" s="73" t="s">
        <v>57</v>
      </c>
      <c r="B97" s="74"/>
      <c r="C97" s="75">
        <f>SUM(C31,C95)</f>
        <v>1071038.2999999998</v>
      </c>
      <c r="D97" s="75">
        <f>SUM(D31,D95)</f>
        <v>1466440.2966666666</v>
      </c>
      <c r="E97" s="75">
        <f>SUM(E31,E95)</f>
        <v>1471678.2966666666</v>
      </c>
      <c r="F97" s="75">
        <f>SUM(F31,F95)</f>
        <v>1471678.2966666666</v>
      </c>
      <c r="G97" s="76">
        <f>G95+G31</f>
        <v>5480835.0899999999</v>
      </c>
    </row>
    <row r="99" spans="1:7">
      <c r="G99" s="54"/>
    </row>
    <row r="101" spans="1:7">
      <c r="A101" s="13"/>
      <c r="B101" s="13"/>
      <c r="C101" s="50"/>
      <c r="D101" s="50"/>
    </row>
  </sheetData>
  <printOptions horizontalCentered="1" gridLines="1"/>
  <pageMargins left="0.27" right="0.25" top="0.6" bottom="0.56000000000000005" header="0.27" footer="0.21"/>
  <pageSetup scale="78" fitToHeight="16" orientation="landscape" r:id="rId1"/>
  <headerFooter alignWithMargins="0"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zoomScaleNormal="100" workbookViewId="0">
      <pane xSplit="1" ySplit="4" topLeftCell="B17" activePane="bottomRight" state="frozen"/>
      <selection activeCell="C18" sqref="C18"/>
      <selection pane="topRight" activeCell="C18" sqref="C18"/>
      <selection pane="bottomLeft" activeCell="C18" sqref="C18"/>
      <selection pane="bottomRight" activeCell="G60" sqref="G60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6.28515625" style="44" bestFit="1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80</v>
      </c>
      <c r="C3" s="45"/>
      <c r="D3" s="45"/>
      <c r="E3" s="46"/>
    </row>
    <row r="4" spans="1:7" s="3" customFormat="1" ht="29.25" customHeight="1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23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67"/>
      <c r="C10" s="52"/>
      <c r="D10" s="53"/>
      <c r="E10" s="52"/>
      <c r="F10" s="54"/>
      <c r="G10" s="54"/>
    </row>
    <row r="11" spans="1:7">
      <c r="A11" s="13"/>
      <c r="B11" s="14"/>
      <c r="C11" s="15"/>
      <c r="D11" s="16"/>
      <c r="E11" s="52"/>
      <c r="F11" s="54"/>
      <c r="G11" s="54"/>
    </row>
    <row r="12" spans="1:7">
      <c r="A12" s="13" t="s">
        <v>20</v>
      </c>
      <c r="B12" s="19">
        <v>946374.87999999989</v>
      </c>
      <c r="C12" s="88">
        <f>$B12/4</f>
        <v>236593.71999999997</v>
      </c>
      <c r="D12" s="88">
        <f>$B12/4</f>
        <v>236593.71999999997</v>
      </c>
      <c r="E12" s="88">
        <f>$B12/4</f>
        <v>236593.71999999997</v>
      </c>
      <c r="F12" s="88">
        <f>$B12/4</f>
        <v>236593.71999999997</v>
      </c>
      <c r="G12" s="88">
        <f>SUM(C12:F12)</f>
        <v>946374.87999999989</v>
      </c>
    </row>
    <row r="13" spans="1:7">
      <c r="A13" s="55" t="s">
        <v>1</v>
      </c>
      <c r="B13" s="65"/>
      <c r="C13" s="50"/>
      <c r="D13" s="56"/>
      <c r="E13" s="57"/>
    </row>
    <row r="14" spans="1:7">
      <c r="B14" s="67"/>
      <c r="C14" s="52"/>
      <c r="D14" s="53"/>
      <c r="E14" s="52"/>
      <c r="F14" s="54"/>
      <c r="G14" s="54"/>
    </row>
    <row r="15" spans="1:7">
      <c r="A15" s="13"/>
      <c r="B15" s="14"/>
      <c r="C15" s="15"/>
      <c r="D15" s="53"/>
      <c r="E15" s="52"/>
      <c r="F15" s="54"/>
      <c r="G15" s="54"/>
    </row>
    <row r="16" spans="1:7">
      <c r="B16" s="67"/>
      <c r="C16" s="52"/>
      <c r="D16" s="53"/>
      <c r="E16" s="52"/>
      <c r="F16" s="54"/>
      <c r="G16" s="54"/>
    </row>
    <row r="17" spans="1:8">
      <c r="A17" s="43" t="s">
        <v>20</v>
      </c>
      <c r="B17" s="85"/>
      <c r="C17" s="54"/>
      <c r="D17" s="54"/>
      <c r="E17" s="54"/>
      <c r="F17" s="54"/>
      <c r="G17" s="54"/>
    </row>
    <row r="18" spans="1:8">
      <c r="A18" s="55" t="s">
        <v>2</v>
      </c>
      <c r="B18" s="65"/>
      <c r="C18" s="52"/>
      <c r="D18" s="53"/>
      <c r="E18" s="52"/>
      <c r="F18" s="54"/>
      <c r="G18" s="54"/>
    </row>
    <row r="19" spans="1:8">
      <c r="B19" s="67"/>
      <c r="C19" s="52"/>
      <c r="D19" s="53"/>
      <c r="E19" s="52"/>
      <c r="F19" s="54"/>
      <c r="G19" s="54"/>
    </row>
    <row r="20" spans="1:8">
      <c r="A20" s="13"/>
      <c r="B20" s="14"/>
      <c r="C20" s="15"/>
      <c r="D20" s="53"/>
      <c r="E20" s="52"/>
      <c r="F20" s="54"/>
      <c r="G20" s="54"/>
    </row>
    <row r="21" spans="1:8">
      <c r="B21" s="67"/>
      <c r="C21" s="52"/>
      <c r="D21" s="53"/>
      <c r="E21" s="52"/>
      <c r="F21" s="54"/>
      <c r="G21" s="54"/>
    </row>
    <row r="22" spans="1:8">
      <c r="A22" s="13"/>
      <c r="B22" s="14"/>
      <c r="C22" s="17"/>
      <c r="D22" s="53"/>
      <c r="E22" s="58"/>
      <c r="F22" s="54"/>
      <c r="G22" s="54"/>
    </row>
    <row r="23" spans="1:8" ht="13.5" thickBot="1">
      <c r="A23" s="13" t="s">
        <v>20</v>
      </c>
      <c r="B23" s="14"/>
      <c r="C23" s="54"/>
      <c r="D23" s="54"/>
      <c r="E23" s="54"/>
      <c r="F23" s="54"/>
      <c r="G23" s="54"/>
    </row>
    <row r="24" spans="1:8" s="1" customFormat="1" ht="13.5" thickBot="1">
      <c r="A24" s="41" t="s">
        <v>4</v>
      </c>
      <c r="B24" s="14"/>
      <c r="C24" s="58"/>
      <c r="D24" s="52"/>
      <c r="E24" s="18"/>
      <c r="F24" s="19"/>
      <c r="G24" s="19"/>
    </row>
    <row r="25" spans="1:8" s="1" customFormat="1">
      <c r="A25" s="44"/>
      <c r="B25" s="67"/>
      <c r="C25" s="19"/>
      <c r="D25" s="15"/>
      <c r="E25" s="18"/>
      <c r="F25" s="19"/>
      <c r="G25" s="54"/>
    </row>
    <row r="26" spans="1:8" s="1" customFormat="1">
      <c r="A26" s="13" t="s">
        <v>20</v>
      </c>
      <c r="B26" s="19">
        <v>236593.73999999996</v>
      </c>
      <c r="C26" s="88">
        <f>$B26/4</f>
        <v>59148.43499999999</v>
      </c>
      <c r="D26" s="88">
        <f>$B26/4</f>
        <v>59148.43499999999</v>
      </c>
      <c r="E26" s="88">
        <f>$B26/4</f>
        <v>59148.43499999999</v>
      </c>
      <c r="F26" s="88">
        <f>$B26/4</f>
        <v>59148.43499999999</v>
      </c>
      <c r="G26" s="88">
        <f>SUM(C26:F26)</f>
        <v>236593.73999999996</v>
      </c>
    </row>
    <row r="27" spans="1:8" s="1" customFormat="1">
      <c r="A27" s="55" t="s">
        <v>3</v>
      </c>
      <c r="B27" s="65"/>
      <c r="C27" s="59"/>
      <c r="D27" s="52"/>
      <c r="E27" s="18"/>
      <c r="F27" s="19"/>
      <c r="G27" s="19"/>
    </row>
    <row r="28" spans="1:8">
      <c r="B28" s="67"/>
      <c r="C28" s="54"/>
      <c r="D28" s="54"/>
      <c r="E28" s="58"/>
      <c r="F28" s="54"/>
      <c r="G28" s="54"/>
    </row>
    <row r="29" spans="1:8">
      <c r="A29" s="13" t="s">
        <v>20</v>
      </c>
      <c r="B29" s="14"/>
      <c r="C29" s="54"/>
      <c r="D29" s="54"/>
      <c r="E29" s="54"/>
      <c r="F29" s="54"/>
      <c r="G29" s="54"/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9">
        <f>B26+B12</f>
        <v>1182968.6199999999</v>
      </c>
      <c r="C31" s="88">
        <f>C29+C26+C23+C17+C12</f>
        <v>295742.15499999997</v>
      </c>
      <c r="D31" s="88">
        <f>D29+D26+D23+D17+D12</f>
        <v>295742.15499999997</v>
      </c>
      <c r="E31" s="88">
        <f>E29+E26+E23+E17+E12</f>
        <v>295742.15499999997</v>
      </c>
      <c r="F31" s="88">
        <f>F29+F26+F23+F17+F12</f>
        <v>295742.15499999997</v>
      </c>
      <c r="G31" s="88">
        <f>G29+G26+G23+G17+G12</f>
        <v>1182968.6199999999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8"/>
      <c r="E36" s="62"/>
      <c r="F36" s="54"/>
      <c r="G36" s="54"/>
    </row>
    <row r="37" spans="1:8">
      <c r="A37" s="44" t="s">
        <v>24</v>
      </c>
      <c r="B37" s="54">
        <v>3000</v>
      </c>
      <c r="C37" s="87">
        <f>$B37/4</f>
        <v>750</v>
      </c>
      <c r="D37" s="87">
        <f>$B37/4</f>
        <v>750</v>
      </c>
      <c r="E37" s="87">
        <f>$B37/4</f>
        <v>750</v>
      </c>
      <c r="F37" s="87">
        <f>$B37/4</f>
        <v>750</v>
      </c>
      <c r="G37" s="87">
        <f>SUM(C37:F37)</f>
        <v>3000</v>
      </c>
      <c r="H37" s="86"/>
    </row>
    <row r="38" spans="1:8" ht="13.5" customHeight="1">
      <c r="B38" s="86"/>
      <c r="C38" s="86"/>
      <c r="D38" s="86"/>
      <c r="E38" s="86"/>
      <c r="F38" s="86"/>
      <c r="G38" s="86"/>
      <c r="H38" s="86"/>
    </row>
    <row r="39" spans="1:8" ht="13.5" thickBot="1">
      <c r="A39" s="13" t="s">
        <v>20</v>
      </c>
      <c r="B39" s="19">
        <f>B37</f>
        <v>3000</v>
      </c>
      <c r="C39" s="88">
        <f>SUM(C37:C38)</f>
        <v>750</v>
      </c>
      <c r="D39" s="88">
        <f>SUM(D37:D38)</f>
        <v>750</v>
      </c>
      <c r="E39" s="88">
        <f>SUM(E37:E38)</f>
        <v>750</v>
      </c>
      <c r="F39" s="88">
        <f>SUM(F37:F38)</f>
        <v>750</v>
      </c>
      <c r="G39" s="88">
        <f>SUM(G37:G38)</f>
        <v>3000</v>
      </c>
      <c r="H39" s="54"/>
    </row>
    <row r="40" spans="1:8" ht="13.5" thickBot="1">
      <c r="A40" s="41" t="s">
        <v>9</v>
      </c>
      <c r="B40" s="61"/>
      <c r="C40" s="58"/>
      <c r="D40" s="58"/>
      <c r="E40" s="58"/>
      <c r="F40" s="54"/>
      <c r="G40" s="54"/>
    </row>
    <row r="41" spans="1:8">
      <c r="A41" s="61"/>
      <c r="B41" s="61"/>
      <c r="C41" s="58"/>
      <c r="D41" s="58"/>
      <c r="E41" s="58"/>
      <c r="F41" s="54"/>
      <c r="G41" s="54"/>
    </row>
    <row r="42" spans="1:8">
      <c r="A42" s="44" t="s">
        <v>28</v>
      </c>
      <c r="B42" s="54">
        <v>175</v>
      </c>
      <c r="C42" s="87">
        <f>$B42/4</f>
        <v>43.75</v>
      </c>
      <c r="D42" s="87">
        <f>$B42/4</f>
        <v>43.75</v>
      </c>
      <c r="E42" s="87">
        <f>$B42/4</f>
        <v>43.75</v>
      </c>
      <c r="F42" s="87">
        <f>$B42/4</f>
        <v>43.75</v>
      </c>
      <c r="G42" s="87">
        <f>SUM(C42:F42)</f>
        <v>175</v>
      </c>
    </row>
    <row r="43" spans="1:8">
      <c r="A43" s="13"/>
      <c r="B43" s="13"/>
      <c r="C43" s="18"/>
      <c r="D43" s="58"/>
      <c r="E43" s="58"/>
      <c r="F43" s="54"/>
      <c r="G43" s="54"/>
    </row>
    <row r="44" spans="1:8" ht="13.5" thickBot="1">
      <c r="A44" s="13" t="s">
        <v>20</v>
      </c>
      <c r="B44" s="19">
        <f>B42</f>
        <v>175</v>
      </c>
      <c r="C44" s="88">
        <f>SUM(C41:C43)</f>
        <v>43.75</v>
      </c>
      <c r="D44" s="88">
        <f>SUM(D41:D43)</f>
        <v>43.75</v>
      </c>
      <c r="E44" s="88">
        <f>SUM(E41:E43)</f>
        <v>43.75</v>
      </c>
      <c r="F44" s="88">
        <f>SUM(F41:F43)</f>
        <v>43.75</v>
      </c>
      <c r="G44" s="88">
        <f>SUM(G41:G43)</f>
        <v>175</v>
      </c>
      <c r="H44" s="54"/>
    </row>
    <row r="45" spans="1:8" ht="13.5" thickBot="1">
      <c r="A45" s="41" t="s">
        <v>10</v>
      </c>
      <c r="B45" s="61"/>
      <c r="C45" s="58"/>
      <c r="D45" s="58"/>
      <c r="E45" s="58"/>
      <c r="F45" s="54"/>
      <c r="G45" s="54"/>
    </row>
    <row r="46" spans="1:8">
      <c r="A46" s="61"/>
      <c r="B46" s="61"/>
      <c r="C46" s="62"/>
      <c r="D46" s="58"/>
      <c r="E46" s="58"/>
      <c r="F46" s="54"/>
      <c r="G46" s="54"/>
    </row>
    <row r="47" spans="1:8">
      <c r="A47" s="44" t="s">
        <v>30</v>
      </c>
      <c r="B47" s="54">
        <v>3000</v>
      </c>
      <c r="C47" s="87">
        <f t="shared" ref="C47:F49" si="0">$B47/4</f>
        <v>750</v>
      </c>
      <c r="D47" s="87">
        <f t="shared" si="0"/>
        <v>750</v>
      </c>
      <c r="E47" s="87">
        <f t="shared" si="0"/>
        <v>750</v>
      </c>
      <c r="F47" s="87">
        <f t="shared" si="0"/>
        <v>750</v>
      </c>
      <c r="G47" s="87">
        <f>SUM(C47:F47)</f>
        <v>3000</v>
      </c>
    </row>
    <row r="48" spans="1:8">
      <c r="A48" s="44" t="s">
        <v>34</v>
      </c>
      <c r="B48" s="54">
        <v>348920.71</v>
      </c>
      <c r="C48" s="87">
        <f t="shared" si="0"/>
        <v>87230.177500000005</v>
      </c>
      <c r="D48" s="87">
        <f t="shared" si="0"/>
        <v>87230.177500000005</v>
      </c>
      <c r="E48" s="87">
        <f t="shared" si="0"/>
        <v>87230.177500000005</v>
      </c>
      <c r="F48" s="87">
        <f t="shared" si="0"/>
        <v>87230.177500000005</v>
      </c>
      <c r="G48" s="87">
        <f>SUM(C48:F48)</f>
        <v>348920.71</v>
      </c>
    </row>
    <row r="49" spans="1:8">
      <c r="A49" s="44" t="s">
        <v>40</v>
      </c>
      <c r="B49" s="54">
        <v>3000</v>
      </c>
      <c r="C49" s="87">
        <f t="shared" si="0"/>
        <v>750</v>
      </c>
      <c r="D49" s="87">
        <f t="shared" si="0"/>
        <v>750</v>
      </c>
      <c r="E49" s="87">
        <f t="shared" si="0"/>
        <v>750</v>
      </c>
      <c r="F49" s="87">
        <f t="shared" si="0"/>
        <v>750</v>
      </c>
      <c r="G49" s="87">
        <f>SUM(C49:F49)</f>
        <v>3000</v>
      </c>
    </row>
    <row r="50" spans="1:8">
      <c r="A50" s="61"/>
      <c r="B50" s="61"/>
      <c r="C50" s="62"/>
      <c r="D50" s="58"/>
      <c r="E50" s="58"/>
      <c r="F50" s="54"/>
      <c r="G50" s="54"/>
    </row>
    <row r="51" spans="1:8">
      <c r="A51" s="13" t="s">
        <v>20</v>
      </c>
      <c r="B51" s="19">
        <f t="shared" ref="B51:G51" si="1">SUM(B47:B50)</f>
        <v>354920.71</v>
      </c>
      <c r="C51" s="88">
        <f t="shared" si="1"/>
        <v>88730.177500000005</v>
      </c>
      <c r="D51" s="88">
        <f t="shared" si="1"/>
        <v>88730.177500000005</v>
      </c>
      <c r="E51" s="88">
        <f t="shared" si="1"/>
        <v>88730.177500000005</v>
      </c>
      <c r="F51" s="88">
        <f t="shared" si="1"/>
        <v>88730.177500000005</v>
      </c>
      <c r="G51" s="88">
        <f t="shared" si="1"/>
        <v>354920.71</v>
      </c>
      <c r="H51" s="54"/>
    </row>
    <row r="52" spans="1:8">
      <c r="A52" s="66" t="s">
        <v>13</v>
      </c>
      <c r="B52" s="61"/>
      <c r="C52" s="52"/>
      <c r="D52" s="15"/>
      <c r="E52" s="18"/>
      <c r="F52" s="54"/>
      <c r="G52" s="54"/>
    </row>
    <row r="53" spans="1:8">
      <c r="A53" s="61"/>
      <c r="B53" s="61"/>
      <c r="C53" s="52"/>
      <c r="D53" s="64"/>
      <c r="E53" s="52"/>
      <c r="F53" s="54"/>
      <c r="G53" s="54"/>
    </row>
    <row r="54" spans="1:8" s="67" customFormat="1">
      <c r="A54" s="44" t="s">
        <v>55</v>
      </c>
      <c r="B54" s="54">
        <v>5100</v>
      </c>
      <c r="C54" s="87">
        <f>$B54/4</f>
        <v>1275</v>
      </c>
      <c r="D54" s="87">
        <f>$B54/4</f>
        <v>1275</v>
      </c>
      <c r="E54" s="87">
        <f>$B54/4</f>
        <v>1275</v>
      </c>
      <c r="F54" s="87">
        <f>$B54/4</f>
        <v>1275</v>
      </c>
      <c r="G54" s="87">
        <f>SUM(C54:F54)</f>
        <v>5100</v>
      </c>
    </row>
    <row r="55" spans="1:8" s="67" customFormat="1">
      <c r="C55" s="68"/>
      <c r="D55" s="53"/>
      <c r="E55" s="68"/>
      <c r="F55" s="69"/>
      <c r="G55" s="69">
        <f>SUM(C55:F55)</f>
        <v>0</v>
      </c>
    </row>
    <row r="56" spans="1:8" s="1" customFormat="1">
      <c r="A56" s="13" t="s">
        <v>20</v>
      </c>
      <c r="B56" s="19">
        <f>B54</f>
        <v>5100</v>
      </c>
      <c r="C56" s="88">
        <f>SUM(C54:C55)</f>
        <v>1275</v>
      </c>
      <c r="D56" s="88">
        <f>SUM(D54:D55)</f>
        <v>1275</v>
      </c>
      <c r="E56" s="88">
        <f>SUM(E54:E55)</f>
        <v>1275</v>
      </c>
      <c r="F56" s="88">
        <f>SUM(F54:F55)</f>
        <v>1275</v>
      </c>
      <c r="G56" s="88">
        <f>SUM(G54:G55)</f>
        <v>5100</v>
      </c>
      <c r="H56" s="19"/>
    </row>
    <row r="57" spans="1:8" s="1" customFormat="1" ht="13.5" thickBot="1">
      <c r="A57" s="13"/>
      <c r="B57" s="13"/>
      <c r="C57" s="19"/>
      <c r="D57" s="19"/>
      <c r="E57" s="19"/>
      <c r="F57" s="19"/>
      <c r="G57" s="19"/>
      <c r="H57" s="19"/>
    </row>
    <row r="58" spans="1:8" ht="13.5" thickBot="1">
      <c r="A58" s="47" t="s">
        <v>22</v>
      </c>
      <c r="B58" s="19">
        <f>SUM(B39,B44,B51,B56)</f>
        <v>363195.71</v>
      </c>
      <c r="C58" s="88">
        <f>C56+C51+C44+C39</f>
        <v>90798.927500000005</v>
      </c>
      <c r="D58" s="88">
        <f>D56+D51+D44+D39</f>
        <v>90798.927500000005</v>
      </c>
      <c r="E58" s="88">
        <f>E56+E51+E44+E39</f>
        <v>90798.927500000005</v>
      </c>
      <c r="F58" s="88">
        <f>F56+F51+F44+F39</f>
        <v>90798.927500000005</v>
      </c>
      <c r="G58" s="88">
        <f>G56+G51+G44+G39</f>
        <v>363195.71</v>
      </c>
      <c r="H58" s="54"/>
    </row>
    <row r="59" spans="1:8" s="1" customFormat="1">
      <c r="A59" s="13"/>
      <c r="B59" s="13"/>
      <c r="C59" s="19"/>
      <c r="D59" s="19"/>
      <c r="E59" s="19"/>
      <c r="F59" s="19"/>
      <c r="G59" s="19"/>
      <c r="H59" s="19"/>
    </row>
    <row r="60" spans="1:8">
      <c r="A60" s="73" t="s">
        <v>85</v>
      </c>
      <c r="B60" s="74"/>
      <c r="C60" s="75">
        <f>C58+C31</f>
        <v>386541.08249999996</v>
      </c>
      <c r="D60" s="75">
        <f>D58+D31</f>
        <v>386541.08249999996</v>
      </c>
      <c r="E60" s="75">
        <f>E58+E31</f>
        <v>386541.08249999996</v>
      </c>
      <c r="F60" s="75">
        <f>F58+F31</f>
        <v>386541.08249999996</v>
      </c>
      <c r="G60" s="76">
        <f>G58+G31</f>
        <v>1546164.3299999998</v>
      </c>
    </row>
    <row r="64" spans="1:8">
      <c r="A64" s="13"/>
      <c r="B64" s="13"/>
      <c r="C64" s="50"/>
      <c r="D64" s="50"/>
    </row>
  </sheetData>
  <printOptions horizontalCentered="1" gridLines="1"/>
  <pageMargins left="0.27" right="0.25" top="0.6" bottom="0.56000000000000005" header="0.27" footer="0.21"/>
  <pageSetup scale="87" fitToHeight="15" orientation="landscape" r:id="rId1"/>
  <headerFooter alignWithMargins="0"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zoomScaleNormal="100" workbookViewId="0">
      <pane xSplit="1" ySplit="4" topLeftCell="B26" activePane="bottomRight" state="frozen"/>
      <selection activeCell="C18" sqref="C18"/>
      <selection pane="topRight" activeCell="C18" sqref="C18"/>
      <selection pane="bottomLeft" activeCell="C18" sqref="C18"/>
      <selection pane="bottomRight" activeCell="G60" sqref="G60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6.28515625" style="44" bestFit="1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80</v>
      </c>
      <c r="C3" s="45"/>
      <c r="D3" s="45"/>
      <c r="E3" s="46"/>
    </row>
    <row r="4" spans="1:7" s="3" customFormat="1" ht="26.25" thickBot="1">
      <c r="B4" s="22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23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67"/>
      <c r="C10" s="52"/>
      <c r="D10" s="53"/>
      <c r="E10" s="52"/>
      <c r="F10" s="54"/>
      <c r="G10" s="54"/>
    </row>
    <row r="11" spans="1:7">
      <c r="A11" s="13"/>
      <c r="B11" s="14"/>
      <c r="C11" s="15"/>
      <c r="D11" s="16"/>
      <c r="E11" s="52"/>
      <c r="F11" s="54"/>
      <c r="G11" s="54"/>
    </row>
    <row r="12" spans="1:7">
      <c r="A12" s="13" t="s">
        <v>20</v>
      </c>
      <c r="B12" s="94">
        <v>879210.46000000008</v>
      </c>
      <c r="C12" s="88">
        <v>233695.34000000011</v>
      </c>
      <c r="D12" s="88">
        <f>(B12-C12)/3-C17</f>
        <v>212973.61666666667</v>
      </c>
      <c r="E12" s="88">
        <f>(B12-C12)/3</f>
        <v>215171.70666666667</v>
      </c>
      <c r="F12" s="88">
        <f>E12</f>
        <v>215171.70666666667</v>
      </c>
      <c r="G12" s="88">
        <f>SUM(C12:F12)</f>
        <v>877012.37000000011</v>
      </c>
    </row>
    <row r="13" spans="1:7">
      <c r="A13" s="55" t="s">
        <v>1</v>
      </c>
      <c r="B13" s="65"/>
      <c r="C13" s="50"/>
      <c r="D13" s="56"/>
      <c r="E13" s="57"/>
    </row>
    <row r="14" spans="1:7">
      <c r="B14" s="67"/>
      <c r="C14" s="52"/>
      <c r="D14" s="53"/>
      <c r="E14" s="52"/>
      <c r="F14" s="54"/>
      <c r="G14" s="54"/>
    </row>
    <row r="15" spans="1:7">
      <c r="A15" s="13"/>
      <c r="B15" s="14"/>
      <c r="C15" s="15"/>
      <c r="D15" s="53"/>
      <c r="E15" s="52"/>
      <c r="F15" s="54"/>
      <c r="G15" s="54"/>
    </row>
    <row r="16" spans="1:7">
      <c r="B16" s="67"/>
      <c r="C16" s="52"/>
      <c r="D16" s="53"/>
      <c r="E16" s="52"/>
      <c r="F16" s="54"/>
      <c r="G16" s="54"/>
    </row>
    <row r="17" spans="1:8">
      <c r="A17" s="43" t="s">
        <v>20</v>
      </c>
      <c r="B17" s="85"/>
      <c r="C17" s="19">
        <v>2198.09</v>
      </c>
      <c r="D17" s="19">
        <v>0</v>
      </c>
      <c r="E17" s="19">
        <v>0</v>
      </c>
      <c r="F17" s="19">
        <v>0</v>
      </c>
      <c r="G17" s="19">
        <f>SUM(C17:F17)</f>
        <v>2198.09</v>
      </c>
    </row>
    <row r="18" spans="1:8">
      <c r="A18" s="55" t="s">
        <v>2</v>
      </c>
      <c r="B18" s="65"/>
      <c r="C18" s="52"/>
      <c r="D18" s="53"/>
      <c r="E18" s="52"/>
      <c r="F18" s="54"/>
      <c r="G18" s="54"/>
    </row>
    <row r="19" spans="1:8">
      <c r="B19" s="67"/>
      <c r="C19" s="52"/>
      <c r="D19" s="53"/>
      <c r="E19" s="52"/>
      <c r="F19" s="54"/>
      <c r="G19" s="54"/>
    </row>
    <row r="20" spans="1:8">
      <c r="A20" s="13"/>
      <c r="B20" s="14"/>
      <c r="C20" s="15"/>
      <c r="D20" s="53"/>
      <c r="E20" s="52"/>
      <c r="F20" s="54"/>
      <c r="G20" s="54"/>
    </row>
    <row r="21" spans="1:8">
      <c r="B21" s="67"/>
      <c r="C21" s="52"/>
      <c r="D21" s="53"/>
      <c r="E21" s="52"/>
      <c r="F21" s="54"/>
      <c r="G21" s="54"/>
    </row>
    <row r="22" spans="1:8">
      <c r="A22" s="13"/>
      <c r="B22" s="14"/>
      <c r="C22" s="17"/>
      <c r="D22" s="53"/>
      <c r="E22" s="58"/>
      <c r="F22" s="54"/>
      <c r="G22" s="54"/>
    </row>
    <row r="23" spans="1:8" ht="13.5" thickBot="1">
      <c r="A23" s="13" t="s">
        <v>20</v>
      </c>
      <c r="B23" s="14"/>
      <c r="C23" s="54">
        <f>SUM(C20:C22)</f>
        <v>0</v>
      </c>
      <c r="D23" s="54">
        <f>SUM(D20:D22)</f>
        <v>0</v>
      </c>
      <c r="E23" s="54">
        <f>SUM(E20:E22)</f>
        <v>0</v>
      </c>
      <c r="F23" s="54">
        <f>SUM(F20:F22)</f>
        <v>0</v>
      </c>
      <c r="G23" s="54">
        <f>SUM(G20:G22)</f>
        <v>0</v>
      </c>
    </row>
    <row r="24" spans="1:8" s="1" customFormat="1" ht="13.5" thickBot="1">
      <c r="A24" s="41" t="s">
        <v>4</v>
      </c>
      <c r="B24" s="14"/>
      <c r="C24" s="58"/>
      <c r="D24" s="52"/>
      <c r="E24" s="18"/>
      <c r="F24" s="19"/>
      <c r="G24" s="19"/>
    </row>
    <row r="25" spans="1:8" s="1" customFormat="1">
      <c r="A25" s="44"/>
      <c r="B25" s="67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224195.00000000006</v>
      </c>
      <c r="C26" s="88">
        <v>48063.770000000011</v>
      </c>
      <c r="D26" s="88">
        <f>(B26-C26)/3</f>
        <v>58710.410000000011</v>
      </c>
      <c r="E26" s="88">
        <f>D26</f>
        <v>58710.410000000011</v>
      </c>
      <c r="F26" s="88">
        <f>D26</f>
        <v>58710.410000000011</v>
      </c>
      <c r="G26" s="88">
        <f>SUM(C26:F26)</f>
        <v>224195.00000000003</v>
      </c>
    </row>
    <row r="27" spans="1:8" s="1" customFormat="1">
      <c r="A27" s="55" t="s">
        <v>3</v>
      </c>
      <c r="B27" s="65"/>
      <c r="C27" s="59"/>
      <c r="D27" s="52"/>
      <c r="E27" s="18"/>
      <c r="F27" s="19"/>
      <c r="G27" s="19"/>
    </row>
    <row r="28" spans="1:8">
      <c r="B28" s="67"/>
      <c r="C28" s="54"/>
      <c r="D28" s="54"/>
      <c r="E28" s="58"/>
      <c r="F28" s="54"/>
      <c r="G28" s="54"/>
    </row>
    <row r="29" spans="1:8">
      <c r="A29" s="13" t="s">
        <v>20</v>
      </c>
      <c r="B29" s="14"/>
      <c r="C29" s="54">
        <f>SUM(C27:C28)</f>
        <v>0</v>
      </c>
      <c r="D29" s="54">
        <f>SUM(D27:D28)</f>
        <v>0</v>
      </c>
      <c r="E29" s="54">
        <f>SUM(E27:E28)</f>
        <v>0</v>
      </c>
      <c r="F29" s="54">
        <f>SUM(F27:F28)</f>
        <v>0</v>
      </c>
      <c r="G29" s="54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96">
        <f>SUM(B12,B26)</f>
        <v>1103405.4600000002</v>
      </c>
      <c r="C31" s="17">
        <f>C29+C26+C23+C17+C12</f>
        <v>283957.20000000013</v>
      </c>
      <c r="D31" s="17">
        <f>D29+D26+D23+D17+D12</f>
        <v>271684.02666666667</v>
      </c>
      <c r="E31" s="17">
        <f>E29+E26+E23+E17+E12</f>
        <v>273882.1166666667</v>
      </c>
      <c r="F31" s="17">
        <f>F29+F26+F23+F17+F12</f>
        <v>273882.1166666667</v>
      </c>
      <c r="G31" s="17">
        <f>G29+G26+G23+G17+G12</f>
        <v>1103405.4600000002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8"/>
      <c r="E36" s="62"/>
      <c r="F36" s="54"/>
      <c r="G36" s="54"/>
    </row>
    <row r="37" spans="1:8">
      <c r="A37" s="44" t="s">
        <v>24</v>
      </c>
      <c r="B37" s="87">
        <v>3000</v>
      </c>
      <c r="C37" s="87">
        <v>0</v>
      </c>
      <c r="D37" s="87">
        <f>(B37-C37)/3</f>
        <v>1000</v>
      </c>
      <c r="E37" s="87">
        <v>1000</v>
      </c>
      <c r="F37" s="87">
        <v>1000</v>
      </c>
      <c r="G37" s="87">
        <f>SUM(C37:F37)</f>
        <v>3000</v>
      </c>
      <c r="H37" s="86"/>
    </row>
    <row r="38" spans="1:8" ht="13.5" customHeight="1">
      <c r="B38" s="86"/>
      <c r="C38" s="86"/>
      <c r="D38" s="86"/>
      <c r="E38" s="86"/>
      <c r="F38" s="86"/>
      <c r="G38" s="86"/>
      <c r="H38" s="86"/>
    </row>
    <row r="39" spans="1:8" ht="13.5" thickBot="1">
      <c r="A39" s="13" t="s">
        <v>20</v>
      </c>
      <c r="B39" s="88">
        <f>B37</f>
        <v>3000</v>
      </c>
      <c r="C39" s="88">
        <f>SUM(C37:C38)</f>
        <v>0</v>
      </c>
      <c r="D39" s="88">
        <f>SUM(D37:D38)</f>
        <v>1000</v>
      </c>
      <c r="E39" s="88">
        <f>SUM(E37:E38)</f>
        <v>1000</v>
      </c>
      <c r="F39" s="88">
        <f>SUM(F37:F38)</f>
        <v>1000</v>
      </c>
      <c r="G39" s="88">
        <f>SUM(G37:G38)</f>
        <v>3000</v>
      </c>
      <c r="H39" s="54"/>
    </row>
    <row r="40" spans="1:8" ht="13.5" thickBot="1">
      <c r="A40" s="41" t="s">
        <v>9</v>
      </c>
      <c r="B40" s="61"/>
      <c r="C40" s="58"/>
      <c r="D40" s="58"/>
      <c r="E40" s="58"/>
      <c r="F40" s="54"/>
      <c r="G40" s="54"/>
    </row>
    <row r="41" spans="1:8">
      <c r="A41" s="61"/>
      <c r="B41" s="61"/>
      <c r="C41" s="58"/>
      <c r="D41" s="58"/>
      <c r="E41" s="58"/>
      <c r="F41" s="54"/>
      <c r="G41" s="54"/>
    </row>
    <row r="42" spans="1:8">
      <c r="A42" s="44" t="s">
        <v>28</v>
      </c>
      <c r="B42" s="87">
        <v>1375</v>
      </c>
      <c r="C42" s="87">
        <v>0</v>
      </c>
      <c r="D42" s="87">
        <f>(B42-C42)/3</f>
        <v>458.33333333333331</v>
      </c>
      <c r="E42" s="87">
        <v>458.33333333333331</v>
      </c>
      <c r="F42" s="87">
        <v>458.33333333333331</v>
      </c>
      <c r="G42" s="87">
        <f>SUM(C42:F42)</f>
        <v>1375</v>
      </c>
    </row>
    <row r="43" spans="1:8">
      <c r="A43" s="13"/>
      <c r="B43" s="13"/>
      <c r="C43" s="18"/>
      <c r="D43" s="58"/>
      <c r="E43" s="58"/>
      <c r="F43" s="54"/>
      <c r="G43" s="54"/>
    </row>
    <row r="44" spans="1:8" ht="13.5" thickBot="1">
      <c r="A44" s="13" t="s">
        <v>20</v>
      </c>
      <c r="B44" s="88">
        <f>B42</f>
        <v>1375</v>
      </c>
      <c r="C44" s="88">
        <f>SUM(C41:C43)</f>
        <v>0</v>
      </c>
      <c r="D44" s="88">
        <f>SUM(D41:D43)</f>
        <v>458.33333333333331</v>
      </c>
      <c r="E44" s="88">
        <f>SUM(E41:E43)</f>
        <v>458.33333333333331</v>
      </c>
      <c r="F44" s="88">
        <f>SUM(F41:F43)</f>
        <v>458.33333333333331</v>
      </c>
      <c r="G44" s="88">
        <f>SUM(G41:G43)</f>
        <v>1375</v>
      </c>
      <c r="H44" s="54"/>
    </row>
    <row r="45" spans="1:8" ht="13.5" thickBot="1">
      <c r="A45" s="41" t="s">
        <v>10</v>
      </c>
      <c r="B45" s="61"/>
      <c r="C45" s="58"/>
      <c r="D45" s="58"/>
      <c r="E45" s="58"/>
      <c r="F45" s="54"/>
      <c r="G45" s="54"/>
    </row>
    <row r="46" spans="1:8">
      <c r="A46" s="61"/>
      <c r="B46" s="61"/>
      <c r="C46" s="62"/>
      <c r="D46" s="58"/>
      <c r="E46" s="58"/>
      <c r="F46" s="54"/>
      <c r="G46" s="54"/>
    </row>
    <row r="47" spans="1:8">
      <c r="A47" s="44" t="s">
        <v>30</v>
      </c>
      <c r="B47" s="87">
        <v>5000</v>
      </c>
      <c r="C47" s="87">
        <v>1142.1600000000001</v>
      </c>
      <c r="D47" s="87">
        <f>(B47-C47)/3</f>
        <v>1285.9466666666667</v>
      </c>
      <c r="E47" s="87">
        <v>1285.9466666666667</v>
      </c>
      <c r="F47" s="87">
        <v>1285.9466666666667</v>
      </c>
      <c r="G47" s="87">
        <f>SUM(C47:F47)</f>
        <v>5000</v>
      </c>
    </row>
    <row r="48" spans="1:8">
      <c r="A48" s="44" t="s">
        <v>34</v>
      </c>
      <c r="B48" s="87">
        <v>372439.83999999997</v>
      </c>
      <c r="C48" s="87">
        <v>0</v>
      </c>
      <c r="D48" s="87">
        <f>(B48-C48)/3</f>
        <v>124146.61333333333</v>
      </c>
      <c r="E48" s="87">
        <v>124146.61333333333</v>
      </c>
      <c r="F48" s="87">
        <v>124146.61333333333</v>
      </c>
      <c r="G48" s="87">
        <f>SUM(C48:F48)</f>
        <v>372439.83999999997</v>
      </c>
    </row>
    <row r="49" spans="1:8">
      <c r="A49" s="44" t="s">
        <v>40</v>
      </c>
      <c r="B49" s="87">
        <v>3000</v>
      </c>
      <c r="C49" s="87">
        <v>0</v>
      </c>
      <c r="D49" s="87">
        <f>(B49-C49)/3</f>
        <v>1000</v>
      </c>
      <c r="E49" s="87">
        <v>1000</v>
      </c>
      <c r="F49" s="87">
        <v>1000</v>
      </c>
      <c r="G49" s="87">
        <f>SUM(C49:F49)</f>
        <v>3000</v>
      </c>
    </row>
    <row r="50" spans="1:8">
      <c r="A50" s="61"/>
      <c r="B50" s="61"/>
      <c r="C50" s="62"/>
      <c r="D50" s="58"/>
      <c r="E50" s="58"/>
      <c r="F50" s="54"/>
      <c r="G50" s="54"/>
    </row>
    <row r="51" spans="1:8">
      <c r="A51" s="13" t="s">
        <v>20</v>
      </c>
      <c r="B51" s="88">
        <f t="shared" ref="B51:G51" si="0">SUM(B47:B50)</f>
        <v>380439.83999999997</v>
      </c>
      <c r="C51" s="88">
        <f t="shared" si="0"/>
        <v>1142.1600000000001</v>
      </c>
      <c r="D51" s="88">
        <f t="shared" si="0"/>
        <v>126432.56</v>
      </c>
      <c r="E51" s="88">
        <f t="shared" si="0"/>
        <v>126432.56</v>
      </c>
      <c r="F51" s="88">
        <f t="shared" si="0"/>
        <v>126432.56</v>
      </c>
      <c r="G51" s="88">
        <f t="shared" si="0"/>
        <v>380439.83999999997</v>
      </c>
      <c r="H51" s="54"/>
    </row>
    <row r="52" spans="1:8">
      <c r="A52" s="66" t="s">
        <v>13</v>
      </c>
      <c r="B52" s="61"/>
      <c r="C52" s="52"/>
      <c r="D52" s="15"/>
      <c r="E52" s="18"/>
      <c r="F52" s="54"/>
      <c r="G52" s="54"/>
    </row>
    <row r="53" spans="1:8">
      <c r="A53" s="61"/>
      <c r="B53" s="61"/>
      <c r="C53" s="52"/>
      <c r="D53" s="64"/>
      <c r="E53" s="52"/>
      <c r="F53" s="54"/>
      <c r="G53" s="54"/>
    </row>
    <row r="54" spans="1:8" s="67" customFormat="1">
      <c r="A54" s="44" t="s">
        <v>55</v>
      </c>
      <c r="B54" s="87">
        <v>6800</v>
      </c>
      <c r="C54" s="87">
        <v>0</v>
      </c>
      <c r="D54" s="87">
        <f>(B54-C54)/3</f>
        <v>2266.6666666666665</v>
      </c>
      <c r="E54" s="87">
        <v>2266.6666666666665</v>
      </c>
      <c r="F54" s="87">
        <v>2266.6666666666665</v>
      </c>
      <c r="G54" s="87">
        <f>SUM(C54:F54)</f>
        <v>6800</v>
      </c>
    </row>
    <row r="55" spans="1:8" s="67" customFormat="1">
      <c r="C55" s="68"/>
      <c r="D55" s="53"/>
      <c r="E55" s="68"/>
      <c r="F55" s="69"/>
      <c r="G55" s="69">
        <f>SUM(C55:F55)</f>
        <v>0</v>
      </c>
    </row>
    <row r="56" spans="1:8" s="1" customFormat="1">
      <c r="A56" s="13" t="s">
        <v>20</v>
      </c>
      <c r="B56" s="88">
        <f>B54</f>
        <v>6800</v>
      </c>
      <c r="C56" s="88">
        <f>SUM(C54:C55)</f>
        <v>0</v>
      </c>
      <c r="D56" s="88">
        <f>SUM(D54:D55)</f>
        <v>2266.6666666666665</v>
      </c>
      <c r="E56" s="88">
        <f>SUM(E54:E55)</f>
        <v>2266.6666666666665</v>
      </c>
      <c r="F56" s="88">
        <f>SUM(F54:F55)</f>
        <v>2266.6666666666665</v>
      </c>
      <c r="G56" s="88">
        <f>SUM(G54:G55)</f>
        <v>6800</v>
      </c>
      <c r="H56" s="19"/>
    </row>
    <row r="57" spans="1:8" s="1" customFormat="1" ht="13.5" thickBot="1">
      <c r="A57" s="13"/>
      <c r="B57" s="13"/>
      <c r="C57" s="19"/>
      <c r="D57" s="19"/>
      <c r="E57" s="19"/>
      <c r="F57" s="19"/>
      <c r="G57" s="19"/>
      <c r="H57" s="19"/>
    </row>
    <row r="58" spans="1:8" ht="13.5" thickBot="1">
      <c r="A58" s="47" t="s">
        <v>22</v>
      </c>
      <c r="B58" s="88">
        <f>SUM(B39,B44,B51,B56)</f>
        <v>391614.83999999997</v>
      </c>
      <c r="C58" s="88">
        <f>C56+C51+C44+C39</f>
        <v>1142.1600000000001</v>
      </c>
      <c r="D58" s="88">
        <f>D56+D51+D44+D39</f>
        <v>130157.56</v>
      </c>
      <c r="E58" s="88">
        <f>E56+E51+E44+E39</f>
        <v>130157.56</v>
      </c>
      <c r="F58" s="88">
        <f>F56+F51+F44+F39</f>
        <v>130157.56</v>
      </c>
      <c r="G58" s="88">
        <f>G56+G51+G44+G39</f>
        <v>391614.83999999997</v>
      </c>
      <c r="H58" s="54"/>
    </row>
    <row r="59" spans="1:8" s="1" customFormat="1">
      <c r="A59" s="13"/>
      <c r="B59" s="13"/>
      <c r="C59" s="19"/>
      <c r="D59" s="19"/>
      <c r="E59" s="19"/>
      <c r="F59" s="19"/>
      <c r="G59" s="19"/>
      <c r="H59" s="19"/>
    </row>
    <row r="60" spans="1:8">
      <c r="A60" s="73" t="s">
        <v>58</v>
      </c>
      <c r="B60" s="74"/>
      <c r="C60" s="75">
        <f>C58+C31</f>
        <v>285099.3600000001</v>
      </c>
      <c r="D60" s="75">
        <f>D58+D31</f>
        <v>401841.58666666667</v>
      </c>
      <c r="E60" s="75">
        <f>E58+E31</f>
        <v>404039.6766666667</v>
      </c>
      <c r="F60" s="75">
        <f>F58+F31</f>
        <v>404039.6766666667</v>
      </c>
      <c r="G60" s="76">
        <f>G58+G31</f>
        <v>1495020.3000000003</v>
      </c>
    </row>
    <row r="64" spans="1:8">
      <c r="A64" s="13"/>
      <c r="B64" s="13"/>
      <c r="C64" s="50"/>
      <c r="D64" s="50"/>
    </row>
  </sheetData>
  <printOptions horizontalCentered="1" gridLines="1"/>
  <pageMargins left="0.27" right="0.25" top="0.6" bottom="0.56000000000000005" header="0.27" footer="0.21"/>
  <pageSetup scale="87" fitToHeight="15" orientation="landscape" r:id="rId1"/>
  <headerFooter alignWithMargins="0">
    <oddFooter>&amp;L&amp;F&amp;RPage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zoomScaleNormal="100" workbookViewId="0">
      <pane xSplit="1" ySplit="4" topLeftCell="B59" activePane="bottomRight" state="frozen"/>
      <selection activeCell="C18" sqref="C18"/>
      <selection pane="topRight" activeCell="C18" sqref="C18"/>
      <selection pane="bottomLeft" activeCell="C18" sqref="C18"/>
      <selection pane="bottomRight" activeCell="G89" sqref="G89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4" width="16.28515625" style="42" bestFit="1" customWidth="1"/>
    <col min="5" max="5" width="16.28515625" style="43" bestFit="1" customWidth="1"/>
    <col min="6" max="6" width="16.28515625" style="44" bestFit="1" customWidth="1"/>
    <col min="7" max="7" width="18" style="44" bestFit="1" customWidth="1"/>
    <col min="8" max="16384" width="9.140625" style="44"/>
  </cols>
  <sheetData>
    <row r="1" spans="1:7">
      <c r="A1" s="1" t="s">
        <v>82</v>
      </c>
      <c r="B1" s="1"/>
    </row>
    <row r="2" spans="1:7">
      <c r="A2" s="1"/>
      <c r="B2" s="1"/>
    </row>
    <row r="3" spans="1:7" s="2" customFormat="1" ht="20.25" customHeight="1" thickBot="1">
      <c r="A3" s="2" t="s">
        <v>67</v>
      </c>
      <c r="C3" s="45"/>
      <c r="D3" s="45"/>
      <c r="E3" s="46"/>
    </row>
    <row r="4" spans="1:7" s="3" customFormat="1" ht="26.25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24"/>
      <c r="C10" s="52"/>
      <c r="D10" s="53"/>
      <c r="E10" s="52"/>
      <c r="F10" s="54"/>
      <c r="G10" s="54"/>
    </row>
    <row r="11" spans="1:7">
      <c r="A11" s="13"/>
      <c r="B11" s="14"/>
      <c r="C11" s="15"/>
      <c r="D11" s="16"/>
      <c r="E11" s="52"/>
      <c r="F11" s="54"/>
      <c r="G11" s="54"/>
    </row>
    <row r="12" spans="1:7">
      <c r="A12" s="13" t="s">
        <v>20</v>
      </c>
      <c r="B12" s="19">
        <v>4354204.7800000012</v>
      </c>
      <c r="C12" s="88">
        <f>$B12/4</f>
        <v>1088551.1950000003</v>
      </c>
      <c r="D12" s="88">
        <f>$B12/4</f>
        <v>1088551.1950000003</v>
      </c>
      <c r="E12" s="88">
        <f>$B12/4</f>
        <v>1088551.1950000003</v>
      </c>
      <c r="F12" s="88">
        <f>$B12/4</f>
        <v>1088551.1950000003</v>
      </c>
      <c r="G12" s="88">
        <f>SUM(C12:F12)</f>
        <v>4354204.7800000012</v>
      </c>
    </row>
    <row r="13" spans="1:7">
      <c r="A13" s="55" t="s">
        <v>1</v>
      </c>
      <c r="B13" s="23"/>
      <c r="C13" s="29"/>
      <c r="D13" s="30"/>
      <c r="E13" s="31"/>
      <c r="F13" s="1"/>
      <c r="G13" s="1"/>
    </row>
    <row r="14" spans="1:7">
      <c r="B14" s="24"/>
      <c r="C14" s="15"/>
      <c r="D14" s="16"/>
      <c r="E14" s="15"/>
      <c r="F14" s="19"/>
      <c r="G14" s="19"/>
    </row>
    <row r="15" spans="1:7">
      <c r="A15" s="13"/>
      <c r="B15" s="14"/>
      <c r="C15" s="15"/>
      <c r="D15" s="16"/>
      <c r="E15" s="15"/>
      <c r="F15" s="19"/>
      <c r="G15" s="19"/>
    </row>
    <row r="16" spans="1:7">
      <c r="B16" s="24"/>
      <c r="C16" s="15"/>
      <c r="D16" s="16"/>
      <c r="E16" s="15"/>
      <c r="F16" s="19"/>
      <c r="G16" s="19"/>
    </row>
    <row r="17" spans="1:8">
      <c r="A17" s="43" t="s">
        <v>20</v>
      </c>
      <c r="B17" s="19">
        <v>5422617.0699999994</v>
      </c>
      <c r="C17" s="88">
        <f>$B17/4</f>
        <v>1355654.2674999998</v>
      </c>
      <c r="D17" s="88">
        <f>$B17/4</f>
        <v>1355654.2674999998</v>
      </c>
      <c r="E17" s="88">
        <f>$B17/4</f>
        <v>1355654.2674999998</v>
      </c>
      <c r="F17" s="88">
        <f>$B17/4</f>
        <v>1355654.2674999998</v>
      </c>
      <c r="G17" s="88">
        <f>SUM(C17:F17)</f>
        <v>5422617.0699999994</v>
      </c>
    </row>
    <row r="18" spans="1:8">
      <c r="A18" s="55" t="s">
        <v>2</v>
      </c>
      <c r="B18" s="28"/>
      <c r="C18" s="15"/>
      <c r="D18" s="16"/>
      <c r="E18" s="15"/>
      <c r="F18" s="19"/>
      <c r="G18" s="19"/>
    </row>
    <row r="19" spans="1:8">
      <c r="B19" s="28"/>
      <c r="C19" s="15"/>
      <c r="D19" s="16"/>
      <c r="E19" s="15"/>
      <c r="F19" s="19"/>
      <c r="G19" s="19"/>
    </row>
    <row r="20" spans="1:8">
      <c r="A20" s="13"/>
      <c r="B20" s="28"/>
      <c r="C20" s="17"/>
      <c r="D20" s="16"/>
      <c r="E20" s="18"/>
      <c r="F20" s="19"/>
      <c r="G20" s="19"/>
    </row>
    <row r="21" spans="1:8" ht="13.5" thickBot="1">
      <c r="A21" s="13" t="s">
        <v>20</v>
      </c>
      <c r="B21" s="19">
        <v>15000</v>
      </c>
      <c r="C21" s="88">
        <f>$B21/4</f>
        <v>3750</v>
      </c>
      <c r="D21" s="88">
        <f>$B21/4</f>
        <v>3750</v>
      </c>
      <c r="E21" s="88">
        <f>$B21/4</f>
        <v>3750</v>
      </c>
      <c r="F21" s="88">
        <f>$B21/4</f>
        <v>3750</v>
      </c>
      <c r="G21" s="88">
        <f>SUM(C21:F21)</f>
        <v>15000</v>
      </c>
    </row>
    <row r="22" spans="1:8" s="1" customFormat="1" ht="13.5" thickBot="1">
      <c r="A22" s="41" t="s">
        <v>4</v>
      </c>
      <c r="B22" s="28"/>
      <c r="C22" s="18"/>
      <c r="D22" s="15"/>
      <c r="E22" s="18"/>
      <c r="F22" s="19"/>
      <c r="G22" s="19"/>
    </row>
    <row r="23" spans="1:8" s="1" customFormat="1">
      <c r="A23" s="44"/>
      <c r="B23" s="28"/>
      <c r="C23" s="19"/>
      <c r="D23" s="15"/>
      <c r="E23" s="18"/>
      <c r="F23" s="19"/>
      <c r="G23" s="19"/>
    </row>
    <row r="24" spans="1:8" s="1" customFormat="1">
      <c r="A24" s="13" t="s">
        <v>20</v>
      </c>
      <c r="B24" s="19">
        <v>2444205.66</v>
      </c>
      <c r="C24" s="88">
        <f>$B24/4</f>
        <v>611051.41500000004</v>
      </c>
      <c r="D24" s="88">
        <f>$B24/4</f>
        <v>611051.41500000004</v>
      </c>
      <c r="E24" s="88">
        <f>$B24/4</f>
        <v>611051.41500000004</v>
      </c>
      <c r="F24" s="88">
        <f>$B24/4</f>
        <v>611051.41500000004</v>
      </c>
      <c r="G24" s="88">
        <f>SUM(C24:F24)</f>
        <v>2444205.66</v>
      </c>
    </row>
    <row r="25" spans="1:8" s="1" customFormat="1">
      <c r="A25" s="55" t="s">
        <v>3</v>
      </c>
      <c r="B25" s="28"/>
      <c r="C25" s="20"/>
      <c r="D25" s="15"/>
      <c r="E25" s="18"/>
      <c r="F25" s="19"/>
      <c r="G25" s="19"/>
    </row>
    <row r="26" spans="1:8">
      <c r="B26" s="28"/>
      <c r="C26" s="19"/>
      <c r="D26" s="19"/>
      <c r="E26" s="18"/>
      <c r="F26" s="19"/>
      <c r="G26" s="19"/>
    </row>
    <row r="27" spans="1:8">
      <c r="A27" s="13" t="s">
        <v>20</v>
      </c>
      <c r="B27" s="19">
        <v>49500</v>
      </c>
      <c r="C27" s="88">
        <f>$B27/4</f>
        <v>12375</v>
      </c>
      <c r="D27" s="88">
        <f>$B27/4</f>
        <v>12375</v>
      </c>
      <c r="E27" s="88">
        <f>$B27/4</f>
        <v>12375</v>
      </c>
      <c r="F27" s="88">
        <f>$B27/4</f>
        <v>12375</v>
      </c>
      <c r="G27" s="88">
        <f>SUM(C27:F27)</f>
        <v>49500</v>
      </c>
    </row>
    <row r="28" spans="1:8" ht="13.5" thickBot="1">
      <c r="A28" s="13"/>
      <c r="B28" s="28"/>
      <c r="C28" s="54"/>
      <c r="D28" s="54"/>
      <c r="E28" s="54"/>
      <c r="F28" s="54"/>
      <c r="G28" s="54"/>
    </row>
    <row r="29" spans="1:8" ht="13.5" thickBot="1">
      <c r="A29" s="47" t="s">
        <v>21</v>
      </c>
      <c r="B29" s="19">
        <f t="shared" ref="B29:G29" si="0">B27+B24+B21+B17+B12</f>
        <v>12285527.510000002</v>
      </c>
      <c r="C29" s="88">
        <f t="shared" si="0"/>
        <v>3071381.8775000004</v>
      </c>
      <c r="D29" s="88">
        <f t="shared" si="0"/>
        <v>3071381.8775000004</v>
      </c>
      <c r="E29" s="88">
        <f t="shared" si="0"/>
        <v>3071381.8775000004</v>
      </c>
      <c r="F29" s="88">
        <f t="shared" si="0"/>
        <v>3071381.8775000004</v>
      </c>
      <c r="G29" s="88">
        <f t="shared" si="0"/>
        <v>12285527.510000002</v>
      </c>
      <c r="H29" s="54"/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5</v>
      </c>
      <c r="B31" s="23"/>
      <c r="C31" s="44"/>
      <c r="D31" s="44"/>
      <c r="E31" s="44"/>
    </row>
    <row r="32" spans="1:8" ht="13.5" thickBot="1">
      <c r="A32" s="60"/>
      <c r="B32" s="23"/>
      <c r="C32" s="59"/>
      <c r="D32" s="52"/>
      <c r="E32" s="58"/>
      <c r="F32" s="54"/>
      <c r="G32" s="54"/>
    </row>
    <row r="33" spans="1:8" ht="13.5" thickBot="1">
      <c r="A33" s="41" t="s">
        <v>7</v>
      </c>
      <c r="B33" s="61"/>
      <c r="C33" s="52"/>
      <c r="D33" s="52"/>
      <c r="E33" s="58"/>
      <c r="F33" s="54"/>
      <c r="G33" s="54"/>
    </row>
    <row r="34" spans="1:8">
      <c r="A34" s="44" t="s">
        <v>24</v>
      </c>
      <c r="B34" s="54">
        <v>42000</v>
      </c>
      <c r="C34" s="87">
        <f t="shared" ref="C34:F38" si="1">$B34/4</f>
        <v>10500</v>
      </c>
      <c r="D34" s="87">
        <f t="shared" si="1"/>
        <v>10500</v>
      </c>
      <c r="E34" s="87">
        <f t="shared" si="1"/>
        <v>10500</v>
      </c>
      <c r="F34" s="87">
        <f t="shared" si="1"/>
        <v>10500</v>
      </c>
      <c r="G34" s="87">
        <f t="shared" ref="G34:G37" si="2">SUM(C34:F34)</f>
        <v>42000</v>
      </c>
    </row>
    <row r="35" spans="1:8">
      <c r="A35" s="44" t="s">
        <v>60</v>
      </c>
      <c r="B35" s="54">
        <v>2000</v>
      </c>
      <c r="C35" s="87">
        <f t="shared" si="1"/>
        <v>500</v>
      </c>
      <c r="D35" s="87">
        <f t="shared" si="1"/>
        <v>500</v>
      </c>
      <c r="E35" s="87">
        <f t="shared" si="1"/>
        <v>500</v>
      </c>
      <c r="F35" s="87">
        <f t="shared" si="1"/>
        <v>500</v>
      </c>
      <c r="G35" s="87">
        <f t="shared" si="2"/>
        <v>2000</v>
      </c>
    </row>
    <row r="36" spans="1:8">
      <c r="A36" s="44" t="s">
        <v>61</v>
      </c>
      <c r="B36" s="54">
        <v>6800</v>
      </c>
      <c r="C36" s="87">
        <f t="shared" si="1"/>
        <v>1700</v>
      </c>
      <c r="D36" s="87">
        <f t="shared" si="1"/>
        <v>1700</v>
      </c>
      <c r="E36" s="87">
        <f t="shared" si="1"/>
        <v>1700</v>
      </c>
      <c r="F36" s="87">
        <f t="shared" si="1"/>
        <v>1700</v>
      </c>
      <c r="G36" s="87">
        <f t="shared" si="2"/>
        <v>6800</v>
      </c>
    </row>
    <row r="37" spans="1:8">
      <c r="A37" s="44" t="s">
        <v>63</v>
      </c>
      <c r="B37" s="54">
        <v>79175.549999999988</v>
      </c>
      <c r="C37" s="87">
        <f t="shared" si="1"/>
        <v>19793.887499999997</v>
      </c>
      <c r="D37" s="87">
        <f t="shared" si="1"/>
        <v>19793.887499999997</v>
      </c>
      <c r="E37" s="87">
        <f t="shared" si="1"/>
        <v>19793.887499999997</v>
      </c>
      <c r="F37" s="87">
        <f t="shared" si="1"/>
        <v>19793.887499999997</v>
      </c>
      <c r="G37" s="87">
        <f t="shared" si="2"/>
        <v>79175.549999999988</v>
      </c>
    </row>
    <row r="38" spans="1:8">
      <c r="A38" s="44" t="s">
        <v>25</v>
      </c>
      <c r="B38" s="54">
        <v>36500</v>
      </c>
      <c r="C38" s="87">
        <f t="shared" si="1"/>
        <v>9125</v>
      </c>
      <c r="D38" s="87">
        <f t="shared" si="1"/>
        <v>9125</v>
      </c>
      <c r="E38" s="87">
        <f t="shared" si="1"/>
        <v>9125</v>
      </c>
      <c r="F38" s="87">
        <f t="shared" si="1"/>
        <v>9125</v>
      </c>
      <c r="G38" s="87">
        <f t="shared" ref="G38" si="3">SUM(C38:F38)</f>
        <v>36500</v>
      </c>
    </row>
    <row r="39" spans="1:8">
      <c r="A39" s="13"/>
      <c r="B39" s="54"/>
      <c r="C39" s="87"/>
      <c r="D39" s="87"/>
      <c r="E39" s="87"/>
      <c r="F39" s="87"/>
      <c r="G39" s="87"/>
    </row>
    <row r="40" spans="1:8" ht="13.5" thickBot="1">
      <c r="A40" s="13" t="s">
        <v>20</v>
      </c>
      <c r="B40" s="19">
        <f t="shared" ref="B40:G40" si="4">SUM(B34:B39)</f>
        <v>166475.54999999999</v>
      </c>
      <c r="C40" s="88">
        <f t="shared" si="4"/>
        <v>41618.887499999997</v>
      </c>
      <c r="D40" s="88">
        <f t="shared" si="4"/>
        <v>41618.887499999997</v>
      </c>
      <c r="E40" s="88">
        <f t="shared" si="4"/>
        <v>41618.887499999997</v>
      </c>
      <c r="F40" s="88">
        <f t="shared" si="4"/>
        <v>41618.887499999997</v>
      </c>
      <c r="G40" s="88">
        <f t="shared" si="4"/>
        <v>166475.54999999999</v>
      </c>
      <c r="H40" s="54"/>
    </row>
    <row r="41" spans="1:8" ht="13.5" thickBot="1">
      <c r="A41" s="41" t="s">
        <v>9</v>
      </c>
      <c r="B41" s="61"/>
      <c r="C41" s="58"/>
      <c r="D41" s="58"/>
      <c r="E41" s="58"/>
      <c r="F41" s="54"/>
      <c r="G41" s="54"/>
    </row>
    <row r="42" spans="1:8">
      <c r="A42" s="61"/>
      <c r="B42" s="61"/>
      <c r="C42" s="58"/>
      <c r="D42" s="58"/>
      <c r="E42" s="58"/>
      <c r="F42" s="54"/>
      <c r="G42" s="54"/>
    </row>
    <row r="43" spans="1:8">
      <c r="A43" s="44" t="s">
        <v>28</v>
      </c>
      <c r="B43" s="54">
        <v>46409</v>
      </c>
      <c r="C43" s="87">
        <f>$B43/4</f>
        <v>11602.25</v>
      </c>
      <c r="D43" s="87">
        <f>$B43/4</f>
        <v>11602.25</v>
      </c>
      <c r="E43" s="87">
        <f>$B43/4</f>
        <v>11602.25</v>
      </c>
      <c r="F43" s="87">
        <f>$B43/4</f>
        <v>11602.25</v>
      </c>
      <c r="G43" s="87">
        <f>SUM(C43:F43)</f>
        <v>46409</v>
      </c>
    </row>
    <row r="44" spans="1:8">
      <c r="A44" s="13"/>
      <c r="B44" s="13"/>
      <c r="C44" s="18"/>
      <c r="D44" s="58"/>
      <c r="E44" s="58"/>
      <c r="F44" s="54"/>
      <c r="G44" s="54"/>
    </row>
    <row r="45" spans="1:8" ht="13.5" thickBot="1">
      <c r="A45" s="13" t="s">
        <v>20</v>
      </c>
      <c r="B45" s="19">
        <f>B43</f>
        <v>46409</v>
      </c>
      <c r="C45" s="88">
        <f>SUM(C42:C44)</f>
        <v>11602.25</v>
      </c>
      <c r="D45" s="88">
        <f>SUM(D42:D44)</f>
        <v>11602.25</v>
      </c>
      <c r="E45" s="88">
        <f>SUM(E42:E44)</f>
        <v>11602.25</v>
      </c>
      <c r="F45" s="88">
        <f>SUM(F42:F44)</f>
        <v>11602.25</v>
      </c>
      <c r="G45" s="88">
        <f>SUM(G42:G44)</f>
        <v>46409</v>
      </c>
      <c r="H45" s="19"/>
    </row>
    <row r="46" spans="1:8" ht="13.5" thickBot="1">
      <c r="A46" s="41" t="s">
        <v>10</v>
      </c>
      <c r="B46" s="61"/>
      <c r="C46" s="58"/>
      <c r="D46" s="58"/>
      <c r="E46" s="58"/>
      <c r="F46" s="54"/>
      <c r="G46" s="54"/>
    </row>
    <row r="47" spans="1:8">
      <c r="A47" s="61"/>
      <c r="B47" s="61"/>
      <c r="C47" s="62"/>
      <c r="D47" s="58"/>
      <c r="E47" s="58"/>
      <c r="F47" s="54"/>
      <c r="G47" s="54"/>
    </row>
    <row r="48" spans="1:8">
      <c r="A48" s="44" t="s">
        <v>29</v>
      </c>
      <c r="B48" s="54">
        <v>7000</v>
      </c>
      <c r="C48" s="87">
        <f t="shared" ref="C48:F62" si="5">$B48/4</f>
        <v>1750</v>
      </c>
      <c r="D48" s="87">
        <f t="shared" si="5"/>
        <v>1750</v>
      </c>
      <c r="E48" s="87">
        <f t="shared" si="5"/>
        <v>1750</v>
      </c>
      <c r="F48" s="87">
        <f t="shared" si="5"/>
        <v>1750</v>
      </c>
      <c r="G48" s="87">
        <f t="shared" ref="G48:G62" si="6">SUM(C48:F48)</f>
        <v>7000</v>
      </c>
    </row>
    <row r="49" spans="1:8">
      <c r="A49" s="44" t="s">
        <v>30</v>
      </c>
      <c r="B49" s="54">
        <v>99240.55</v>
      </c>
      <c r="C49" s="87">
        <f t="shared" si="5"/>
        <v>24810.137500000001</v>
      </c>
      <c r="D49" s="87">
        <f t="shared" si="5"/>
        <v>24810.137500000001</v>
      </c>
      <c r="E49" s="87">
        <f t="shared" si="5"/>
        <v>24810.137500000001</v>
      </c>
      <c r="F49" s="87">
        <f t="shared" si="5"/>
        <v>24810.137500000001</v>
      </c>
      <c r="G49" s="87">
        <f t="shared" si="6"/>
        <v>99240.55</v>
      </c>
    </row>
    <row r="50" spans="1:8">
      <c r="A50" s="44" t="s">
        <v>31</v>
      </c>
      <c r="B50" s="54">
        <v>1500</v>
      </c>
      <c r="C50" s="87">
        <f t="shared" si="5"/>
        <v>375</v>
      </c>
      <c r="D50" s="87">
        <f t="shared" si="5"/>
        <v>375</v>
      </c>
      <c r="E50" s="87">
        <f t="shared" si="5"/>
        <v>375</v>
      </c>
      <c r="F50" s="87">
        <f t="shared" si="5"/>
        <v>375</v>
      </c>
      <c r="G50" s="87">
        <f t="shared" ref="G50" si="7">SUM(C50:F50)</f>
        <v>1500</v>
      </c>
    </row>
    <row r="51" spans="1:8">
      <c r="A51" s="44" t="s">
        <v>33</v>
      </c>
      <c r="B51" s="54">
        <v>1000</v>
      </c>
      <c r="C51" s="87">
        <f t="shared" si="5"/>
        <v>250</v>
      </c>
      <c r="D51" s="87">
        <f t="shared" si="5"/>
        <v>250</v>
      </c>
      <c r="E51" s="87">
        <f t="shared" si="5"/>
        <v>250</v>
      </c>
      <c r="F51" s="87">
        <f t="shared" si="5"/>
        <v>250</v>
      </c>
      <c r="G51" s="87">
        <f t="shared" si="6"/>
        <v>1000</v>
      </c>
    </row>
    <row r="52" spans="1:8">
      <c r="A52" s="44" t="s">
        <v>34</v>
      </c>
      <c r="B52" s="54">
        <v>68029.19</v>
      </c>
      <c r="C52" s="87">
        <f t="shared" si="5"/>
        <v>17007.297500000001</v>
      </c>
      <c r="D52" s="87">
        <f t="shared" si="5"/>
        <v>17007.297500000001</v>
      </c>
      <c r="E52" s="87">
        <f t="shared" si="5"/>
        <v>17007.297500000001</v>
      </c>
      <c r="F52" s="87">
        <f t="shared" si="5"/>
        <v>17007.297500000001</v>
      </c>
      <c r="G52" s="87">
        <f t="shared" si="6"/>
        <v>68029.19</v>
      </c>
    </row>
    <row r="53" spans="1:8">
      <c r="A53" s="44" t="s">
        <v>35</v>
      </c>
      <c r="B53" s="54">
        <v>15000</v>
      </c>
      <c r="C53" s="87">
        <f t="shared" si="5"/>
        <v>3750</v>
      </c>
      <c r="D53" s="87">
        <f t="shared" si="5"/>
        <v>3750</v>
      </c>
      <c r="E53" s="87">
        <f t="shared" si="5"/>
        <v>3750</v>
      </c>
      <c r="F53" s="87">
        <f t="shared" si="5"/>
        <v>3750</v>
      </c>
      <c r="G53" s="87">
        <f t="shared" si="6"/>
        <v>15000</v>
      </c>
    </row>
    <row r="54" spans="1:8">
      <c r="A54" s="44" t="s">
        <v>36</v>
      </c>
      <c r="B54" s="54">
        <v>12200</v>
      </c>
      <c r="C54" s="87">
        <f t="shared" si="5"/>
        <v>3050</v>
      </c>
      <c r="D54" s="87">
        <f t="shared" si="5"/>
        <v>3050</v>
      </c>
      <c r="E54" s="87">
        <f t="shared" si="5"/>
        <v>3050</v>
      </c>
      <c r="F54" s="87">
        <f t="shared" si="5"/>
        <v>3050</v>
      </c>
      <c r="G54" s="87">
        <f t="shared" ref="G54" si="8">SUM(C54:F54)</f>
        <v>12200</v>
      </c>
    </row>
    <row r="55" spans="1:8">
      <c r="A55" s="44" t="s">
        <v>37</v>
      </c>
      <c r="B55" s="54">
        <v>2500</v>
      </c>
      <c r="C55" s="87">
        <f t="shared" si="5"/>
        <v>625</v>
      </c>
      <c r="D55" s="87">
        <f t="shared" si="5"/>
        <v>625</v>
      </c>
      <c r="E55" s="87">
        <f t="shared" si="5"/>
        <v>625</v>
      </c>
      <c r="F55" s="87">
        <f t="shared" si="5"/>
        <v>625</v>
      </c>
      <c r="G55" s="87">
        <f t="shared" si="6"/>
        <v>2500</v>
      </c>
    </row>
    <row r="56" spans="1:8">
      <c r="A56" s="44" t="s">
        <v>38</v>
      </c>
      <c r="B56" s="54">
        <v>1300</v>
      </c>
      <c r="C56" s="87">
        <f t="shared" si="5"/>
        <v>325</v>
      </c>
      <c r="D56" s="87">
        <f t="shared" si="5"/>
        <v>325</v>
      </c>
      <c r="E56" s="87">
        <f t="shared" si="5"/>
        <v>325</v>
      </c>
      <c r="F56" s="87">
        <f t="shared" si="5"/>
        <v>325</v>
      </c>
      <c r="G56" s="87">
        <f t="shared" si="6"/>
        <v>1300</v>
      </c>
    </row>
    <row r="57" spans="1:8">
      <c r="A57" s="44" t="s">
        <v>40</v>
      </c>
      <c r="B57" s="54">
        <v>12196.52</v>
      </c>
      <c r="C57" s="87">
        <f t="shared" si="5"/>
        <v>3049.13</v>
      </c>
      <c r="D57" s="87">
        <f t="shared" si="5"/>
        <v>3049.13</v>
      </c>
      <c r="E57" s="87">
        <f t="shared" si="5"/>
        <v>3049.13</v>
      </c>
      <c r="F57" s="87">
        <f t="shared" si="5"/>
        <v>3049.13</v>
      </c>
      <c r="G57" s="87">
        <f t="shared" si="6"/>
        <v>12196.52</v>
      </c>
    </row>
    <row r="58" spans="1:8">
      <c r="A58" s="44" t="s">
        <v>86</v>
      </c>
      <c r="B58" s="54">
        <v>1500</v>
      </c>
      <c r="C58" s="87">
        <f t="shared" si="5"/>
        <v>375</v>
      </c>
      <c r="D58" s="87">
        <f t="shared" si="5"/>
        <v>375</v>
      </c>
      <c r="E58" s="87">
        <f t="shared" si="5"/>
        <v>375</v>
      </c>
      <c r="F58" s="87">
        <f t="shared" si="5"/>
        <v>375</v>
      </c>
      <c r="G58" s="87">
        <f t="shared" ref="G58" si="9">SUM(C58:F58)</f>
        <v>1500</v>
      </c>
    </row>
    <row r="59" spans="1:8">
      <c r="A59" s="44" t="s">
        <v>41</v>
      </c>
      <c r="B59" s="54">
        <v>18500</v>
      </c>
      <c r="C59" s="87">
        <f t="shared" si="5"/>
        <v>4625</v>
      </c>
      <c r="D59" s="87">
        <f t="shared" si="5"/>
        <v>4625</v>
      </c>
      <c r="E59" s="87">
        <f t="shared" si="5"/>
        <v>4625</v>
      </c>
      <c r="F59" s="87">
        <f t="shared" si="5"/>
        <v>4625</v>
      </c>
      <c r="G59" s="87">
        <f t="shared" si="6"/>
        <v>18500</v>
      </c>
    </row>
    <row r="60" spans="1:8">
      <c r="A60" s="44" t="s">
        <v>42</v>
      </c>
      <c r="B60" s="54">
        <v>127842.95999999999</v>
      </c>
      <c r="C60" s="87">
        <f t="shared" si="5"/>
        <v>31960.739999999998</v>
      </c>
      <c r="D60" s="87">
        <f t="shared" si="5"/>
        <v>31960.739999999998</v>
      </c>
      <c r="E60" s="87">
        <f t="shared" si="5"/>
        <v>31960.739999999998</v>
      </c>
      <c r="F60" s="87">
        <f t="shared" si="5"/>
        <v>31960.739999999998</v>
      </c>
      <c r="G60" s="87">
        <f t="shared" si="6"/>
        <v>127842.95999999999</v>
      </c>
    </row>
    <row r="61" spans="1:8">
      <c r="A61" s="44" t="s">
        <v>44</v>
      </c>
      <c r="B61" s="54">
        <v>14800</v>
      </c>
      <c r="C61" s="87">
        <f t="shared" si="5"/>
        <v>3700</v>
      </c>
      <c r="D61" s="87">
        <f t="shared" si="5"/>
        <v>3700</v>
      </c>
      <c r="E61" s="87">
        <f t="shared" si="5"/>
        <v>3700</v>
      </c>
      <c r="F61" s="87">
        <f t="shared" si="5"/>
        <v>3700</v>
      </c>
      <c r="G61" s="87">
        <f t="shared" ref="G61" si="10">SUM(C61:F61)</f>
        <v>14800</v>
      </c>
    </row>
    <row r="62" spans="1:8">
      <c r="A62" s="44" t="s">
        <v>45</v>
      </c>
      <c r="B62" s="54">
        <v>6600</v>
      </c>
      <c r="C62" s="87">
        <f t="shared" si="5"/>
        <v>1650</v>
      </c>
      <c r="D62" s="87">
        <f t="shared" si="5"/>
        <v>1650</v>
      </c>
      <c r="E62" s="87">
        <f t="shared" si="5"/>
        <v>1650</v>
      </c>
      <c r="F62" s="87">
        <f t="shared" si="5"/>
        <v>1650</v>
      </c>
      <c r="G62" s="87">
        <f t="shared" si="6"/>
        <v>6600</v>
      </c>
    </row>
    <row r="63" spans="1:8">
      <c r="A63" s="61"/>
      <c r="B63" s="61"/>
      <c r="C63" s="62"/>
      <c r="D63" s="58"/>
      <c r="E63" s="58"/>
      <c r="F63" s="54"/>
      <c r="G63" s="54"/>
    </row>
    <row r="64" spans="1:8" ht="13.5" thickBot="1">
      <c r="A64" s="13" t="s">
        <v>20</v>
      </c>
      <c r="B64" s="19">
        <f>SUM(B48:B62)</f>
        <v>389209.22</v>
      </c>
      <c r="C64" s="88">
        <f>SUM(C48:C63)</f>
        <v>97302.304999999993</v>
      </c>
      <c r="D64" s="88">
        <f>SUM(D48:D63)</f>
        <v>97302.304999999993</v>
      </c>
      <c r="E64" s="88">
        <f>SUM(E48:E63)</f>
        <v>97302.304999999993</v>
      </c>
      <c r="F64" s="88">
        <f>SUM(F48:F63)</f>
        <v>97302.304999999993</v>
      </c>
      <c r="G64" s="88">
        <f>SUM(G48:G63)</f>
        <v>389209.22</v>
      </c>
      <c r="H64" s="54"/>
    </row>
    <row r="65" spans="1:8" ht="13.5" thickBot="1">
      <c r="A65" s="41" t="s">
        <v>11</v>
      </c>
      <c r="B65" s="61"/>
      <c r="C65" s="58"/>
      <c r="D65" s="58"/>
      <c r="E65" s="58"/>
      <c r="F65" s="54"/>
      <c r="G65" s="54"/>
    </row>
    <row r="66" spans="1:8">
      <c r="A66" s="61"/>
      <c r="B66" s="61"/>
      <c r="C66" s="62"/>
      <c r="D66" s="64"/>
      <c r="E66" s="58"/>
      <c r="F66" s="54"/>
      <c r="G66" s="54"/>
    </row>
    <row r="67" spans="1:8">
      <c r="A67" s="44" t="s">
        <v>46</v>
      </c>
      <c r="B67" s="54">
        <v>7616830.7999999998</v>
      </c>
      <c r="C67" s="87">
        <f t="shared" ref="C67:F68" si="11">$B67/4</f>
        <v>1904207.7</v>
      </c>
      <c r="D67" s="87">
        <f t="shared" si="11"/>
        <v>1904207.7</v>
      </c>
      <c r="E67" s="87">
        <f t="shared" si="11"/>
        <v>1904207.7</v>
      </c>
      <c r="F67" s="87">
        <f t="shared" si="11"/>
        <v>1904207.7</v>
      </c>
      <c r="G67" s="87">
        <f>SUM(C67:F67)</f>
        <v>7616830.7999999998</v>
      </c>
    </row>
    <row r="68" spans="1:8">
      <c r="A68" s="44" t="s">
        <v>47</v>
      </c>
      <c r="B68" s="54">
        <v>74150</v>
      </c>
      <c r="C68" s="87">
        <f t="shared" si="11"/>
        <v>18537.5</v>
      </c>
      <c r="D68" s="87">
        <f t="shared" si="11"/>
        <v>18537.5</v>
      </c>
      <c r="E68" s="87">
        <f t="shared" si="11"/>
        <v>18537.5</v>
      </c>
      <c r="F68" s="87">
        <f t="shared" si="11"/>
        <v>18537.5</v>
      </c>
      <c r="G68" s="87">
        <f>SUM(C68:F68)</f>
        <v>74150</v>
      </c>
    </row>
    <row r="69" spans="1:8">
      <c r="A69" s="61"/>
      <c r="B69" s="61"/>
      <c r="C69" s="62"/>
      <c r="D69" s="64"/>
      <c r="E69" s="58"/>
      <c r="F69" s="54"/>
      <c r="G69" s="54"/>
    </row>
    <row r="70" spans="1:8">
      <c r="A70" s="13" t="s">
        <v>20</v>
      </c>
      <c r="B70" s="19">
        <f t="shared" ref="B70:G70" si="12">SUM(B67:B69)</f>
        <v>7690980.7999999998</v>
      </c>
      <c r="C70" s="88">
        <f t="shared" si="12"/>
        <v>1922745.2</v>
      </c>
      <c r="D70" s="88">
        <f t="shared" si="12"/>
        <v>1922745.2</v>
      </c>
      <c r="E70" s="88">
        <f t="shared" si="12"/>
        <v>1922745.2</v>
      </c>
      <c r="F70" s="88">
        <f t="shared" si="12"/>
        <v>1922745.2</v>
      </c>
      <c r="G70" s="88">
        <f t="shared" si="12"/>
        <v>7690980.7999999998</v>
      </c>
      <c r="H70" s="54"/>
    </row>
    <row r="71" spans="1:8">
      <c r="A71" s="55" t="s">
        <v>12</v>
      </c>
      <c r="B71" s="65"/>
      <c r="C71" s="20"/>
      <c r="D71" s="64"/>
      <c r="E71" s="58"/>
      <c r="F71" s="54"/>
      <c r="G71" s="54"/>
    </row>
    <row r="72" spans="1:8">
      <c r="A72" s="61"/>
      <c r="B72" s="61"/>
      <c r="C72" s="62"/>
      <c r="D72" s="58"/>
      <c r="E72" s="58"/>
      <c r="F72" s="54"/>
      <c r="G72" s="54"/>
    </row>
    <row r="73" spans="1:8">
      <c r="A73" s="44" t="s">
        <v>49</v>
      </c>
      <c r="B73" s="54">
        <v>9440550</v>
      </c>
      <c r="C73" s="87">
        <f t="shared" ref="C73:F74" si="13">$B73/4</f>
        <v>2360137.5</v>
      </c>
      <c r="D73" s="87">
        <f t="shared" si="13"/>
        <v>2360137.5</v>
      </c>
      <c r="E73" s="87">
        <f t="shared" si="13"/>
        <v>2360137.5</v>
      </c>
      <c r="F73" s="87">
        <f t="shared" si="13"/>
        <v>2360137.5</v>
      </c>
      <c r="G73" s="87">
        <f>SUM(C73:F73)</f>
        <v>9440550</v>
      </c>
    </row>
    <row r="74" spans="1:8">
      <c r="A74" s="44" t="s">
        <v>51</v>
      </c>
      <c r="B74" s="54">
        <v>2089141.39</v>
      </c>
      <c r="C74" s="87">
        <f t="shared" si="13"/>
        <v>522285.34749999997</v>
      </c>
      <c r="D74" s="87">
        <f t="shared" si="13"/>
        <v>522285.34749999997</v>
      </c>
      <c r="E74" s="87">
        <f t="shared" si="13"/>
        <v>522285.34749999997</v>
      </c>
      <c r="F74" s="87">
        <f t="shared" si="13"/>
        <v>522285.34749999997</v>
      </c>
      <c r="G74" s="87">
        <f>SUM(C74:F74)</f>
        <v>2089141.39</v>
      </c>
    </row>
    <row r="75" spans="1:8">
      <c r="A75" s="13"/>
      <c r="B75" s="13"/>
      <c r="C75" s="21"/>
      <c r="D75" s="58"/>
      <c r="E75" s="58"/>
      <c r="F75" s="54"/>
      <c r="G75" s="54"/>
    </row>
    <row r="76" spans="1:8">
      <c r="A76" s="13" t="s">
        <v>20</v>
      </c>
      <c r="B76" s="19">
        <f t="shared" ref="B76:G76" si="14">SUM(B73:B75)</f>
        <v>11529691.390000001</v>
      </c>
      <c r="C76" s="88">
        <f t="shared" si="14"/>
        <v>2882422.8475000001</v>
      </c>
      <c r="D76" s="88">
        <f t="shared" si="14"/>
        <v>2882422.8475000001</v>
      </c>
      <c r="E76" s="88">
        <f t="shared" si="14"/>
        <v>2882422.8475000001</v>
      </c>
      <c r="F76" s="88">
        <f t="shared" si="14"/>
        <v>2882422.8475000001</v>
      </c>
      <c r="G76" s="88">
        <f t="shared" si="14"/>
        <v>11529691.390000001</v>
      </c>
      <c r="H76" s="54"/>
    </row>
    <row r="77" spans="1:8">
      <c r="A77" s="66" t="s">
        <v>13</v>
      </c>
      <c r="B77" s="61"/>
      <c r="C77" s="52"/>
      <c r="D77" s="15"/>
      <c r="E77" s="18"/>
      <c r="F77" s="54"/>
      <c r="G77" s="54"/>
    </row>
    <row r="78" spans="1:8">
      <c r="A78" s="61"/>
      <c r="B78" s="61"/>
      <c r="C78" s="52"/>
      <c r="D78" s="64"/>
      <c r="E78" s="52"/>
      <c r="F78" s="54"/>
      <c r="G78" s="54"/>
    </row>
    <row r="79" spans="1:8" s="67" customFormat="1">
      <c r="A79" s="44" t="s">
        <v>53</v>
      </c>
      <c r="B79" s="54">
        <v>50000</v>
      </c>
      <c r="C79" s="87">
        <f t="shared" ref="C79:F83" si="15">$B79/4</f>
        <v>12500</v>
      </c>
      <c r="D79" s="87">
        <f t="shared" si="15"/>
        <v>12500</v>
      </c>
      <c r="E79" s="87">
        <f t="shared" si="15"/>
        <v>12500</v>
      </c>
      <c r="F79" s="87">
        <f t="shared" si="15"/>
        <v>12500</v>
      </c>
      <c r="G79" s="87">
        <f>SUM(C79:F79)</f>
        <v>50000</v>
      </c>
    </row>
    <row r="80" spans="1:8" s="67" customFormat="1">
      <c r="A80" s="44" t="s">
        <v>54</v>
      </c>
      <c r="B80" s="54">
        <v>101112.39</v>
      </c>
      <c r="C80" s="87">
        <f t="shared" si="15"/>
        <v>25278.0975</v>
      </c>
      <c r="D80" s="87">
        <f t="shared" si="15"/>
        <v>25278.0975</v>
      </c>
      <c r="E80" s="87">
        <f t="shared" si="15"/>
        <v>25278.0975</v>
      </c>
      <c r="F80" s="87">
        <f t="shared" si="15"/>
        <v>25278.0975</v>
      </c>
      <c r="G80" s="87">
        <f>SUM(C80:F80)</f>
        <v>101112.39</v>
      </c>
    </row>
    <row r="81" spans="1:8" s="67" customFormat="1">
      <c r="A81" s="44" t="s">
        <v>87</v>
      </c>
      <c r="B81" s="54">
        <v>37000</v>
      </c>
      <c r="C81" s="87">
        <f t="shared" si="15"/>
        <v>9250</v>
      </c>
      <c r="D81" s="87">
        <f t="shared" si="15"/>
        <v>9250</v>
      </c>
      <c r="E81" s="87">
        <f t="shared" si="15"/>
        <v>9250</v>
      </c>
      <c r="F81" s="87">
        <f t="shared" si="15"/>
        <v>9250</v>
      </c>
      <c r="G81" s="87">
        <f>SUM(C81:F81)</f>
        <v>37000</v>
      </c>
    </row>
    <row r="82" spans="1:8" s="67" customFormat="1">
      <c r="A82" s="44" t="s">
        <v>55</v>
      </c>
      <c r="B82" s="54">
        <v>99642.420000000013</v>
      </c>
      <c r="C82" s="87">
        <f t="shared" si="15"/>
        <v>24910.605000000003</v>
      </c>
      <c r="D82" s="87">
        <f t="shared" si="15"/>
        <v>24910.605000000003</v>
      </c>
      <c r="E82" s="87">
        <f t="shared" si="15"/>
        <v>24910.605000000003</v>
      </c>
      <c r="F82" s="87">
        <f t="shared" si="15"/>
        <v>24910.605000000003</v>
      </c>
      <c r="G82" s="87">
        <f>SUM(C82:F82)</f>
        <v>99642.420000000013</v>
      </c>
    </row>
    <row r="83" spans="1:8" s="67" customFormat="1">
      <c r="A83" s="44" t="s">
        <v>56</v>
      </c>
      <c r="B83" s="54">
        <v>5500</v>
      </c>
      <c r="C83" s="87">
        <f t="shared" si="15"/>
        <v>1375</v>
      </c>
      <c r="D83" s="87">
        <f t="shared" si="15"/>
        <v>1375</v>
      </c>
      <c r="E83" s="87">
        <f t="shared" si="15"/>
        <v>1375</v>
      </c>
      <c r="F83" s="87">
        <f t="shared" si="15"/>
        <v>1375</v>
      </c>
      <c r="G83" s="87">
        <f>SUM(C83:F83)</f>
        <v>5500</v>
      </c>
    </row>
    <row r="84" spans="1:8" s="67" customFormat="1">
      <c r="C84" s="68"/>
      <c r="D84" s="53"/>
      <c r="E84" s="68"/>
      <c r="F84" s="69"/>
      <c r="G84" s="69"/>
    </row>
    <row r="85" spans="1:8" s="1" customFormat="1">
      <c r="A85" s="13" t="s">
        <v>20</v>
      </c>
      <c r="B85" s="19">
        <f t="shared" ref="B85:G85" si="16">SUM(B79:B84)</f>
        <v>293254.81000000006</v>
      </c>
      <c r="C85" s="88">
        <f t="shared" si="16"/>
        <v>73313.702500000014</v>
      </c>
      <c r="D85" s="88">
        <f t="shared" si="16"/>
        <v>73313.702500000014</v>
      </c>
      <c r="E85" s="88">
        <f t="shared" si="16"/>
        <v>73313.702500000014</v>
      </c>
      <c r="F85" s="88">
        <f t="shared" si="16"/>
        <v>73313.702500000014</v>
      </c>
      <c r="G85" s="88">
        <f t="shared" si="16"/>
        <v>293254.81000000006</v>
      </c>
      <c r="H85" s="19"/>
    </row>
    <row r="86" spans="1:8" s="1" customFormat="1" ht="13.5" thickBot="1">
      <c r="A86" s="13"/>
      <c r="B86" s="13"/>
      <c r="C86" s="19"/>
      <c r="D86" s="19"/>
      <c r="E86" s="19"/>
      <c r="F86" s="19"/>
      <c r="G86" s="19"/>
      <c r="H86" s="19"/>
    </row>
    <row r="87" spans="1:8" ht="13.5" thickBot="1">
      <c r="A87" s="47" t="s">
        <v>22</v>
      </c>
      <c r="B87" s="79"/>
      <c r="C87" s="17">
        <f>C85+C76+C70+C64+C45+C40</f>
        <v>5029005.1924999999</v>
      </c>
      <c r="D87" s="17">
        <f>D85+D76+D70+D64+D45+D40</f>
        <v>5029005.1924999999</v>
      </c>
      <c r="E87" s="17">
        <f>E85+E76+E70+E64+E45+E40</f>
        <v>5029005.1924999999</v>
      </c>
      <c r="F87" s="17">
        <f>F85+F76+F70+F64+F45+F40</f>
        <v>5029005.1924999999</v>
      </c>
      <c r="G87" s="17">
        <f>G85+G76+G70+G64+G45+G40</f>
        <v>20116020.77</v>
      </c>
      <c r="H87" s="54"/>
    </row>
    <row r="88" spans="1:8" s="1" customFormat="1">
      <c r="A88" s="13"/>
      <c r="B88" s="13"/>
      <c r="C88" s="19"/>
      <c r="D88" s="19"/>
      <c r="E88" s="19"/>
      <c r="F88" s="19"/>
      <c r="G88" s="19"/>
      <c r="H88" s="19"/>
    </row>
    <row r="89" spans="1:8">
      <c r="A89" s="73" t="s">
        <v>94</v>
      </c>
      <c r="B89" s="74"/>
      <c r="C89" s="75">
        <f>C87+C29</f>
        <v>8100387.0700000003</v>
      </c>
      <c r="D89" s="75">
        <f>D87+D29</f>
        <v>8100387.0700000003</v>
      </c>
      <c r="E89" s="75">
        <f>E87+E29</f>
        <v>8100387.0700000003</v>
      </c>
      <c r="F89" s="75">
        <f>F87+F29</f>
        <v>8100387.0700000003</v>
      </c>
      <c r="G89" s="76">
        <f>G87+G29</f>
        <v>32401548.280000001</v>
      </c>
    </row>
    <row r="93" spans="1:8">
      <c r="A93" s="13"/>
      <c r="B93" s="13"/>
      <c r="C93" s="50"/>
      <c r="D93" s="50"/>
    </row>
  </sheetData>
  <printOptions horizontalCentered="1" gridLines="1"/>
  <pageMargins left="0.27" right="0.25" top="0.6" bottom="0.56000000000000005" header="0.27" footer="0.21"/>
  <pageSetup scale="81" fitToHeight="14" orientation="landscape" r:id="rId1"/>
  <headerFooter alignWithMargins="0">
    <oddFooter>&amp;L&amp;F&amp;RPage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zoomScaleNormal="100" workbookViewId="0">
      <pane xSplit="1" ySplit="4" topLeftCell="B61" activePane="bottomRight" state="frozen"/>
      <selection activeCell="C18" sqref="C18"/>
      <selection pane="topRight" activeCell="C18" sqref="C18"/>
      <selection pane="bottomLeft" activeCell="C18" sqref="C18"/>
      <selection pane="bottomRight" activeCell="G86" sqref="G86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4" width="16.28515625" style="42" bestFit="1" customWidth="1"/>
    <col min="5" max="5" width="16.28515625" style="43" bestFit="1" customWidth="1"/>
    <col min="6" max="6" width="16.28515625" style="44" bestFit="1" customWidth="1"/>
    <col min="7" max="7" width="18" style="44" bestFit="1" customWidth="1"/>
    <col min="8" max="16384" width="9.140625" style="44"/>
  </cols>
  <sheetData>
    <row r="1" spans="1:7">
      <c r="A1" s="1" t="s">
        <v>82</v>
      </c>
      <c r="B1" s="1"/>
    </row>
    <row r="2" spans="1:7">
      <c r="A2" s="1"/>
      <c r="B2" s="1"/>
    </row>
    <row r="3" spans="1:7" s="2" customFormat="1" ht="20.25" customHeight="1" thickBot="1">
      <c r="A3" s="2" t="s">
        <v>67</v>
      </c>
      <c r="C3" s="45"/>
      <c r="D3" s="45"/>
      <c r="E3" s="46"/>
    </row>
    <row r="4" spans="1:7" s="3" customFormat="1" ht="26.25" thickBot="1">
      <c r="B4" s="22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24"/>
      <c r="C10" s="52"/>
      <c r="D10" s="53"/>
      <c r="E10" s="52"/>
      <c r="F10" s="54"/>
      <c r="G10" s="54"/>
    </row>
    <row r="11" spans="1:7">
      <c r="A11" s="13"/>
      <c r="B11" s="14"/>
      <c r="C11" s="15"/>
      <c r="D11" s="16"/>
      <c r="E11" s="52"/>
      <c r="F11" s="54"/>
      <c r="G11" s="54"/>
    </row>
    <row r="12" spans="1:7">
      <c r="A12" s="13" t="s">
        <v>20</v>
      </c>
      <c r="B12" s="94">
        <v>3880434.4700000007</v>
      </c>
      <c r="C12" s="88">
        <v>778383.17999999982</v>
      </c>
      <c r="D12" s="88">
        <f>(B12-C12)/3</f>
        <v>1034017.096666667</v>
      </c>
      <c r="E12" s="88">
        <f>D12</f>
        <v>1034017.096666667</v>
      </c>
      <c r="F12" s="88">
        <f>E12</f>
        <v>1034017.096666667</v>
      </c>
      <c r="G12" s="88">
        <f>SUM(C12:F12)</f>
        <v>3880434.4700000011</v>
      </c>
    </row>
    <row r="13" spans="1:7">
      <c r="A13" s="55" t="s">
        <v>1</v>
      </c>
      <c r="B13" s="23"/>
      <c r="C13" s="29"/>
      <c r="D13" s="30"/>
      <c r="E13" s="31"/>
      <c r="F13" s="1"/>
      <c r="G13" s="1"/>
    </row>
    <row r="14" spans="1:7">
      <c r="B14" s="24"/>
      <c r="C14" s="15"/>
      <c r="D14" s="16"/>
      <c r="E14" s="15"/>
      <c r="F14" s="19"/>
      <c r="G14" s="19"/>
    </row>
    <row r="15" spans="1:7">
      <c r="A15" s="13"/>
      <c r="B15" s="14"/>
      <c r="C15" s="15"/>
      <c r="D15" s="16"/>
      <c r="E15" s="15"/>
      <c r="F15" s="19"/>
      <c r="G15" s="19"/>
    </row>
    <row r="16" spans="1:7">
      <c r="B16" s="24"/>
      <c r="C16" s="15"/>
      <c r="D16" s="16"/>
      <c r="E16" s="15"/>
      <c r="F16" s="19"/>
      <c r="G16" s="19"/>
    </row>
    <row r="17" spans="1:8">
      <c r="A17" s="13" t="s">
        <v>20</v>
      </c>
      <c r="B17" s="94">
        <v>5250921.8399999989</v>
      </c>
      <c r="C17" s="88">
        <v>1155927.4699999997</v>
      </c>
      <c r="D17" s="88">
        <f>(B17-C17)/3</f>
        <v>1364998.1233333331</v>
      </c>
      <c r="E17" s="88">
        <f>D17</f>
        <v>1364998.1233333331</v>
      </c>
      <c r="F17" s="88">
        <f>E17</f>
        <v>1364998.1233333331</v>
      </c>
      <c r="G17" s="88">
        <f>SUM(C17:F17)</f>
        <v>5250921.8399999989</v>
      </c>
    </row>
    <row r="18" spans="1:8">
      <c r="A18" s="55" t="s">
        <v>2</v>
      </c>
      <c r="B18" s="28"/>
      <c r="C18" s="15"/>
      <c r="D18" s="16"/>
      <c r="E18" s="15"/>
      <c r="F18" s="19"/>
      <c r="G18" s="19"/>
    </row>
    <row r="19" spans="1:8">
      <c r="B19" s="28"/>
      <c r="C19" s="15"/>
      <c r="D19" s="16"/>
      <c r="E19" s="15"/>
      <c r="F19" s="19"/>
      <c r="G19" s="19"/>
    </row>
    <row r="20" spans="1:8">
      <c r="A20" s="13"/>
      <c r="B20" s="97" t="s">
        <v>14</v>
      </c>
      <c r="C20" s="17"/>
      <c r="D20" s="16"/>
      <c r="E20" s="18"/>
      <c r="F20" s="19"/>
      <c r="G20" s="19"/>
    </row>
    <row r="21" spans="1:8" ht="13.5" thickBot="1">
      <c r="A21" s="13" t="s">
        <v>20</v>
      </c>
      <c r="B21" s="94">
        <v>16536.64</v>
      </c>
      <c r="C21" s="88">
        <v>11912.930000000002</v>
      </c>
      <c r="D21" s="88">
        <f>(B21-C21)/3</f>
        <v>1541.2366666666658</v>
      </c>
      <c r="E21" s="88">
        <v>1541.2366666666658</v>
      </c>
      <c r="F21" s="88">
        <v>1541.2366666666658</v>
      </c>
      <c r="G21" s="88">
        <f>SUM(C21:F21)</f>
        <v>16536.64</v>
      </c>
    </row>
    <row r="22" spans="1:8" s="1" customFormat="1" ht="13.5" thickBot="1">
      <c r="A22" s="41" t="s">
        <v>4</v>
      </c>
      <c r="B22" s="28"/>
      <c r="C22" s="18"/>
      <c r="D22" s="15"/>
      <c r="E22" s="18"/>
      <c r="F22" s="19"/>
      <c r="G22" s="19"/>
    </row>
    <row r="23" spans="1:8" s="1" customFormat="1">
      <c r="A23" s="44"/>
      <c r="B23" s="28"/>
      <c r="C23" s="19"/>
      <c r="D23" s="15"/>
      <c r="E23" s="18"/>
      <c r="F23" s="19"/>
      <c r="G23" s="19"/>
    </row>
    <row r="24" spans="1:8" s="1" customFormat="1">
      <c r="A24" s="13" t="s">
        <v>20</v>
      </c>
      <c r="B24" s="94">
        <v>2328315.4200000009</v>
      </c>
      <c r="C24" s="88">
        <v>439951.54000000004</v>
      </c>
      <c r="D24" s="88">
        <f>(B24-C24)/3</f>
        <v>629454.62666666694</v>
      </c>
      <c r="E24" s="88">
        <f>D24</f>
        <v>629454.62666666694</v>
      </c>
      <c r="F24" s="88">
        <f>E24</f>
        <v>629454.62666666694</v>
      </c>
      <c r="G24" s="88">
        <f>SUM(C24:F24)</f>
        <v>2328315.4200000009</v>
      </c>
    </row>
    <row r="25" spans="1:8" s="1" customFormat="1">
      <c r="A25" s="55" t="s">
        <v>3</v>
      </c>
      <c r="B25" s="28"/>
      <c r="C25" s="20"/>
      <c r="D25" s="15"/>
      <c r="E25" s="18"/>
      <c r="F25" s="19"/>
      <c r="G25" s="19"/>
    </row>
    <row r="26" spans="1:8">
      <c r="B26" s="28"/>
      <c r="C26" s="19"/>
      <c r="D26" s="19"/>
      <c r="E26" s="18"/>
      <c r="F26" s="19"/>
      <c r="G26" s="19"/>
    </row>
    <row r="27" spans="1:8">
      <c r="A27" s="13" t="s">
        <v>20</v>
      </c>
      <c r="B27" s="94">
        <v>99219.81</v>
      </c>
      <c r="C27" s="88">
        <v>430.64</v>
      </c>
      <c r="D27" s="88">
        <f>(B27-C27)/3</f>
        <v>32929.723333333335</v>
      </c>
      <c r="E27" s="88">
        <v>32929.723333333335</v>
      </c>
      <c r="F27" s="88">
        <v>32929.723333333335</v>
      </c>
      <c r="G27" s="88">
        <f>SUM(C27:F27)</f>
        <v>99219.81</v>
      </c>
    </row>
    <row r="28" spans="1:8" ht="13.5" thickBot="1">
      <c r="A28" s="13"/>
      <c r="B28" s="28"/>
      <c r="C28" s="54"/>
      <c r="D28" s="54"/>
      <c r="E28" s="54"/>
      <c r="F28" s="54"/>
      <c r="G28" s="54"/>
    </row>
    <row r="29" spans="1:8" ht="13.5" thickBot="1">
      <c r="A29" s="47" t="s">
        <v>21</v>
      </c>
      <c r="B29" s="25">
        <f>SUM(B12,B17,B21,B24,B27)</f>
        <v>11575428.180000002</v>
      </c>
      <c r="C29" s="88">
        <f t="shared" ref="C29:G29" si="0">C27+C24+C21+C17+C12</f>
        <v>2386605.7599999998</v>
      </c>
      <c r="D29" s="88">
        <f t="shared" si="0"/>
        <v>3062940.8066666671</v>
      </c>
      <c r="E29" s="88">
        <f t="shared" si="0"/>
        <v>3062940.8066666671</v>
      </c>
      <c r="F29" s="88">
        <f t="shared" si="0"/>
        <v>3062940.8066666671</v>
      </c>
      <c r="G29" s="88">
        <f t="shared" si="0"/>
        <v>11575428.180000002</v>
      </c>
      <c r="H29" s="54"/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5</v>
      </c>
      <c r="B31" s="23"/>
      <c r="C31" s="44"/>
      <c r="D31" s="44"/>
      <c r="E31" s="44"/>
    </row>
    <row r="32" spans="1:8" ht="13.5" thickBot="1">
      <c r="A32" s="60"/>
      <c r="B32" s="23"/>
      <c r="C32" s="59"/>
      <c r="D32" s="52"/>
      <c r="E32" s="58"/>
      <c r="F32" s="54"/>
      <c r="G32" s="54"/>
    </row>
    <row r="33" spans="1:8" ht="13.5" thickBot="1">
      <c r="A33" s="41" t="s">
        <v>7</v>
      </c>
      <c r="B33" s="61"/>
      <c r="C33" s="52"/>
      <c r="D33" s="52"/>
      <c r="E33" s="58"/>
      <c r="F33" s="54"/>
      <c r="G33" s="54"/>
    </row>
    <row r="34" spans="1:8">
      <c r="A34" s="44" t="s">
        <v>24</v>
      </c>
      <c r="B34" s="94">
        <v>43598</v>
      </c>
      <c r="C34" s="87">
        <v>99</v>
      </c>
      <c r="D34" s="87">
        <f>(B34-C34)/3</f>
        <v>14499.666666666666</v>
      </c>
      <c r="E34" s="87">
        <f>D34</f>
        <v>14499.666666666666</v>
      </c>
      <c r="F34" s="87">
        <f>E34</f>
        <v>14499.666666666666</v>
      </c>
      <c r="G34" s="87">
        <f t="shared" ref="G34:G39" si="1">SUM(C34:F34)</f>
        <v>43598</v>
      </c>
    </row>
    <row r="35" spans="1:8">
      <c r="A35" s="44" t="s">
        <v>60</v>
      </c>
      <c r="B35" s="94">
        <v>2000</v>
      </c>
      <c r="C35" s="87">
        <v>546.15999999999985</v>
      </c>
      <c r="D35" s="87">
        <f t="shared" ref="D35:D39" si="2">(B35-C35)/3</f>
        <v>484.6133333333334</v>
      </c>
      <c r="E35" s="87">
        <v>484.6133333333334</v>
      </c>
      <c r="F35" s="87">
        <v>484.6133333333334</v>
      </c>
      <c r="G35" s="87">
        <f t="shared" si="1"/>
        <v>2000.0000000000002</v>
      </c>
    </row>
    <row r="36" spans="1:8">
      <c r="A36" s="44" t="s">
        <v>61</v>
      </c>
      <c r="B36" s="94">
        <v>17500</v>
      </c>
      <c r="C36" s="87">
        <v>0</v>
      </c>
      <c r="D36" s="87">
        <f t="shared" si="2"/>
        <v>5833.333333333333</v>
      </c>
      <c r="E36" s="87">
        <v>5833.333333333333</v>
      </c>
      <c r="F36" s="87">
        <v>5833.333333333333</v>
      </c>
      <c r="G36" s="87">
        <f t="shared" si="1"/>
        <v>17500</v>
      </c>
    </row>
    <row r="37" spans="1:8">
      <c r="A37" s="44" t="s">
        <v>62</v>
      </c>
      <c r="B37" s="94">
        <v>1500</v>
      </c>
      <c r="C37" s="87">
        <v>220.54</v>
      </c>
      <c r="D37" s="87">
        <f t="shared" si="2"/>
        <v>426.48666666666668</v>
      </c>
      <c r="E37" s="87">
        <v>426.48666666666668</v>
      </c>
      <c r="F37" s="87">
        <v>426.48666666666668</v>
      </c>
      <c r="G37" s="87">
        <f t="shared" si="1"/>
        <v>1500</v>
      </c>
    </row>
    <row r="38" spans="1:8">
      <c r="A38" s="44" t="s">
        <v>63</v>
      </c>
      <c r="B38" s="94">
        <v>87705.35</v>
      </c>
      <c r="C38" s="87">
        <v>0</v>
      </c>
      <c r="D38" s="87">
        <f t="shared" si="2"/>
        <v>29235.116666666669</v>
      </c>
      <c r="E38" s="87">
        <v>29235.116666666669</v>
      </c>
      <c r="F38" s="87">
        <v>29235.116666666669</v>
      </c>
      <c r="G38" s="87">
        <f t="shared" si="1"/>
        <v>87705.35</v>
      </c>
    </row>
    <row r="39" spans="1:8">
      <c r="A39" s="44" t="s">
        <v>25</v>
      </c>
      <c r="B39" s="94">
        <v>23190</v>
      </c>
      <c r="C39" s="87">
        <v>0</v>
      </c>
      <c r="D39" s="87">
        <f t="shared" si="2"/>
        <v>7730</v>
      </c>
      <c r="E39" s="87">
        <f>D39</f>
        <v>7730</v>
      </c>
      <c r="F39" s="87">
        <f>E39</f>
        <v>7730</v>
      </c>
      <c r="G39" s="87">
        <f t="shared" si="1"/>
        <v>23190</v>
      </c>
    </row>
    <row r="40" spans="1:8">
      <c r="A40" s="13"/>
      <c r="B40" s="19"/>
      <c r="C40" s="88"/>
      <c r="D40" s="88"/>
      <c r="E40" s="88"/>
      <c r="F40" s="88"/>
      <c r="G40" s="88"/>
    </row>
    <row r="41" spans="1:8" ht="13.5" thickBot="1">
      <c r="A41" s="13" t="s">
        <v>20</v>
      </c>
      <c r="B41" s="19">
        <f t="shared" ref="B41:G41" si="3">SUM(B34:B40)</f>
        <v>175493.35</v>
      </c>
      <c r="C41" s="88">
        <f t="shared" si="3"/>
        <v>865.69999999999982</v>
      </c>
      <c r="D41" s="88">
        <f t="shared" si="3"/>
        <v>58209.216666666667</v>
      </c>
      <c r="E41" s="88">
        <f t="shared" si="3"/>
        <v>58209.216666666667</v>
      </c>
      <c r="F41" s="88">
        <f t="shared" si="3"/>
        <v>58209.216666666667</v>
      </c>
      <c r="G41" s="88">
        <f t="shared" si="3"/>
        <v>175493.35</v>
      </c>
      <c r="H41" s="54"/>
    </row>
    <row r="42" spans="1:8" ht="13.5" thickBot="1">
      <c r="A42" s="41" t="s">
        <v>9</v>
      </c>
      <c r="B42" s="61"/>
      <c r="C42" s="58"/>
      <c r="D42" s="58"/>
      <c r="E42" s="58"/>
      <c r="F42" s="54"/>
      <c r="G42" s="54"/>
    </row>
    <row r="43" spans="1:8">
      <c r="A43" s="61"/>
      <c r="B43" s="61"/>
      <c r="C43" s="58"/>
      <c r="D43" s="58"/>
      <c r="E43" s="58"/>
      <c r="F43" s="54"/>
      <c r="G43" s="54"/>
    </row>
    <row r="44" spans="1:8">
      <c r="A44" s="44" t="s">
        <v>28</v>
      </c>
      <c r="B44" s="54">
        <v>66795</v>
      </c>
      <c r="C44" s="87">
        <v>0</v>
      </c>
      <c r="D44" s="87">
        <f t="shared" ref="D44" si="4">(B44-C44)/3</f>
        <v>22265</v>
      </c>
      <c r="E44" s="87">
        <v>22265</v>
      </c>
      <c r="F44" s="87">
        <v>22265</v>
      </c>
      <c r="G44" s="87">
        <f>SUM(C44:F44)</f>
        <v>66795</v>
      </c>
    </row>
    <row r="45" spans="1:8">
      <c r="A45" s="13"/>
      <c r="B45" s="19"/>
      <c r="C45" s="88"/>
      <c r="D45" s="88"/>
      <c r="E45" s="88"/>
      <c r="F45" s="88"/>
      <c r="G45" s="88"/>
    </row>
    <row r="46" spans="1:8" ht="13.5" thickBot="1">
      <c r="A46" s="13" t="s">
        <v>20</v>
      </c>
      <c r="B46" s="19">
        <f>B44</f>
        <v>66795</v>
      </c>
      <c r="C46" s="88">
        <f>SUM(C43:C45)</f>
        <v>0</v>
      </c>
      <c r="D46" s="88">
        <f>SUM(D43:D45)</f>
        <v>22265</v>
      </c>
      <c r="E46" s="88">
        <f>SUM(E43:E45)</f>
        <v>22265</v>
      </c>
      <c r="F46" s="88">
        <f>SUM(F43:F45)</f>
        <v>22265</v>
      </c>
      <c r="G46" s="88">
        <f>SUM(G43:G45)</f>
        <v>66795</v>
      </c>
      <c r="H46" s="19"/>
    </row>
    <row r="47" spans="1:8" ht="13.5" thickBot="1">
      <c r="A47" s="41" t="s">
        <v>10</v>
      </c>
      <c r="B47" s="61"/>
      <c r="C47" s="58"/>
      <c r="D47" s="58"/>
      <c r="E47" s="58"/>
      <c r="F47" s="54"/>
      <c r="G47" s="54"/>
    </row>
    <row r="48" spans="1:8">
      <c r="A48" s="61"/>
      <c r="B48" s="61"/>
      <c r="C48" s="62"/>
      <c r="D48" s="58"/>
      <c r="E48" s="58"/>
      <c r="F48" s="54"/>
      <c r="G48" s="54"/>
    </row>
    <row r="49" spans="1:8">
      <c r="A49" s="44" t="s">
        <v>29</v>
      </c>
      <c r="B49" s="94">
        <v>500</v>
      </c>
      <c r="C49" s="87">
        <v>50</v>
      </c>
      <c r="D49" s="87">
        <f t="shared" ref="D49:D58" si="5">(B49-C49)/3</f>
        <v>150</v>
      </c>
      <c r="E49" s="87">
        <f>D49</f>
        <v>150</v>
      </c>
      <c r="F49" s="87">
        <f>E49</f>
        <v>150</v>
      </c>
      <c r="G49" s="87">
        <f t="shared" ref="G49:G60" si="6">SUM(C49:F49)</f>
        <v>500</v>
      </c>
    </row>
    <row r="50" spans="1:8">
      <c r="A50" s="44" t="s">
        <v>30</v>
      </c>
      <c r="B50" s="94">
        <v>102270</v>
      </c>
      <c r="C50" s="87">
        <v>2859.45</v>
      </c>
      <c r="D50" s="87">
        <f t="shared" si="5"/>
        <v>33136.85</v>
      </c>
      <c r="E50" s="87">
        <f t="shared" ref="E50:F50" si="7">D50</f>
        <v>33136.85</v>
      </c>
      <c r="F50" s="87">
        <f t="shared" si="7"/>
        <v>33136.85</v>
      </c>
      <c r="G50" s="87">
        <f t="shared" si="6"/>
        <v>102270</v>
      </c>
    </row>
    <row r="51" spans="1:8">
      <c r="A51" s="44" t="s">
        <v>33</v>
      </c>
      <c r="B51" s="94">
        <v>5500</v>
      </c>
      <c r="C51" s="87">
        <v>0</v>
      </c>
      <c r="D51" s="87">
        <f t="shared" si="5"/>
        <v>1833.3333333333333</v>
      </c>
      <c r="E51" s="87">
        <f t="shared" ref="E51:F51" si="8">D51</f>
        <v>1833.3333333333333</v>
      </c>
      <c r="F51" s="87">
        <f t="shared" si="8"/>
        <v>1833.3333333333333</v>
      </c>
      <c r="G51" s="87">
        <f t="shared" si="6"/>
        <v>5500</v>
      </c>
    </row>
    <row r="52" spans="1:8">
      <c r="A52" s="44" t="s">
        <v>34</v>
      </c>
      <c r="B52" s="94">
        <v>110793.2</v>
      </c>
      <c r="C52" s="87">
        <v>8291.1099999999988</v>
      </c>
      <c r="D52" s="87">
        <f t="shared" si="5"/>
        <v>34167.363333333335</v>
      </c>
      <c r="E52" s="87">
        <f t="shared" ref="E52:F52" si="9">D52</f>
        <v>34167.363333333335</v>
      </c>
      <c r="F52" s="87">
        <f t="shared" si="9"/>
        <v>34167.363333333335</v>
      </c>
      <c r="G52" s="87">
        <f t="shared" si="6"/>
        <v>110793.20000000001</v>
      </c>
    </row>
    <row r="53" spans="1:8">
      <c r="A53" s="44" t="s">
        <v>35</v>
      </c>
      <c r="B53" s="94">
        <v>11000</v>
      </c>
      <c r="C53" s="87">
        <v>0</v>
      </c>
      <c r="D53" s="87">
        <f t="shared" si="5"/>
        <v>3666.6666666666665</v>
      </c>
      <c r="E53" s="87">
        <f t="shared" ref="E53:F53" si="10">D53</f>
        <v>3666.6666666666665</v>
      </c>
      <c r="F53" s="87">
        <f t="shared" si="10"/>
        <v>3666.6666666666665</v>
      </c>
      <c r="G53" s="87">
        <f t="shared" si="6"/>
        <v>11000</v>
      </c>
    </row>
    <row r="54" spans="1:8">
      <c r="A54" s="44" t="s">
        <v>37</v>
      </c>
      <c r="B54" s="94">
        <v>1300</v>
      </c>
      <c r="C54" s="87">
        <v>0</v>
      </c>
      <c r="D54" s="87">
        <f t="shared" si="5"/>
        <v>433.33333333333331</v>
      </c>
      <c r="E54" s="87">
        <f t="shared" ref="E54:F54" si="11">D54</f>
        <v>433.33333333333331</v>
      </c>
      <c r="F54" s="87">
        <f t="shared" si="11"/>
        <v>433.33333333333331</v>
      </c>
      <c r="G54" s="87">
        <f t="shared" si="6"/>
        <v>1300</v>
      </c>
    </row>
    <row r="55" spans="1:8">
      <c r="A55" s="44" t="s">
        <v>38</v>
      </c>
      <c r="B55" s="94">
        <v>1000</v>
      </c>
      <c r="C55" s="87">
        <v>82.53</v>
      </c>
      <c r="D55" s="87">
        <f t="shared" si="5"/>
        <v>305.82333333333332</v>
      </c>
      <c r="E55" s="87">
        <f t="shared" ref="E55:F55" si="12">D55</f>
        <v>305.82333333333332</v>
      </c>
      <c r="F55" s="87">
        <f t="shared" si="12"/>
        <v>305.82333333333332</v>
      </c>
      <c r="G55" s="87">
        <f t="shared" si="6"/>
        <v>1000</v>
      </c>
    </row>
    <row r="56" spans="1:8">
      <c r="A56" s="44" t="s">
        <v>40</v>
      </c>
      <c r="B56" s="94">
        <v>14000</v>
      </c>
      <c r="C56" s="87">
        <v>0</v>
      </c>
      <c r="D56" s="87">
        <f t="shared" si="5"/>
        <v>4666.666666666667</v>
      </c>
      <c r="E56" s="87">
        <f t="shared" ref="E56:F56" si="13">D56</f>
        <v>4666.666666666667</v>
      </c>
      <c r="F56" s="87">
        <f t="shared" si="13"/>
        <v>4666.666666666667</v>
      </c>
      <c r="G56" s="87">
        <f t="shared" si="6"/>
        <v>14000</v>
      </c>
    </row>
    <row r="57" spans="1:8">
      <c r="A57" s="44" t="s">
        <v>41</v>
      </c>
      <c r="B57" s="94">
        <v>11000</v>
      </c>
      <c r="C57" s="87">
        <v>0</v>
      </c>
      <c r="D57" s="87">
        <f t="shared" si="5"/>
        <v>3666.6666666666665</v>
      </c>
      <c r="E57" s="87">
        <f t="shared" ref="E57:F57" si="14">D57</f>
        <v>3666.6666666666665</v>
      </c>
      <c r="F57" s="87">
        <f t="shared" si="14"/>
        <v>3666.6666666666665</v>
      </c>
      <c r="G57" s="87">
        <f t="shared" si="6"/>
        <v>11000</v>
      </c>
    </row>
    <row r="58" spans="1:8">
      <c r="A58" s="44" t="s">
        <v>42</v>
      </c>
      <c r="B58" s="94">
        <v>77001</v>
      </c>
      <c r="C58" s="87">
        <v>33644.199999999997</v>
      </c>
      <c r="D58" s="87">
        <f t="shared" si="5"/>
        <v>14452.266666666668</v>
      </c>
      <c r="E58" s="87">
        <f t="shared" ref="E58:F58" si="15">D58</f>
        <v>14452.266666666668</v>
      </c>
      <c r="F58" s="87">
        <f t="shared" si="15"/>
        <v>14452.266666666668</v>
      </c>
      <c r="G58" s="87">
        <f t="shared" si="6"/>
        <v>77001</v>
      </c>
    </row>
    <row r="59" spans="1:8">
      <c r="A59" s="44" t="s">
        <v>91</v>
      </c>
      <c r="B59" s="54">
        <v>0</v>
      </c>
      <c r="C59" s="87">
        <v>1000</v>
      </c>
      <c r="D59" s="87">
        <v>0</v>
      </c>
      <c r="E59" s="87">
        <v>0</v>
      </c>
      <c r="F59" s="87">
        <v>0</v>
      </c>
      <c r="G59" s="87">
        <f t="shared" ref="G59" si="16">SUM(C59:F59)</f>
        <v>1000</v>
      </c>
    </row>
    <row r="60" spans="1:8">
      <c r="A60" s="44" t="s">
        <v>45</v>
      </c>
      <c r="B60" s="94">
        <v>18500</v>
      </c>
      <c r="C60" s="87">
        <v>0</v>
      </c>
      <c r="D60" s="89">
        <f>(B60-C60)/3-C59</f>
        <v>5166.666666666667</v>
      </c>
      <c r="E60" s="87">
        <f>D60+1000</f>
        <v>6166.666666666667</v>
      </c>
      <c r="F60" s="87">
        <f>E60</f>
        <v>6166.666666666667</v>
      </c>
      <c r="G60" s="87">
        <f t="shared" si="6"/>
        <v>17500</v>
      </c>
    </row>
    <row r="61" spans="1:8">
      <c r="A61" s="61"/>
      <c r="B61" s="61"/>
      <c r="C61" s="62"/>
      <c r="D61" s="58"/>
      <c r="E61" s="58"/>
      <c r="F61" s="54"/>
      <c r="G61" s="54"/>
    </row>
    <row r="62" spans="1:8" ht="13.5" thickBot="1">
      <c r="A62" s="13" t="s">
        <v>20</v>
      </c>
      <c r="B62" s="19">
        <f>SUM(B49:B60)</f>
        <v>352864.2</v>
      </c>
      <c r="C62" s="88">
        <f>SUM(C49:C61)</f>
        <v>45927.289999999994</v>
      </c>
      <c r="D62" s="88">
        <f>SUM(D49:D61)</f>
        <v>101645.63666666667</v>
      </c>
      <c r="E62" s="88">
        <f>SUM(E49:E61)</f>
        <v>102645.63666666667</v>
      </c>
      <c r="F62" s="88">
        <f>SUM(F49:F61)</f>
        <v>102645.63666666667</v>
      </c>
      <c r="G62" s="88">
        <f>SUM(G49:G61)</f>
        <v>352864.2</v>
      </c>
      <c r="H62" s="54"/>
    </row>
    <row r="63" spans="1:8" ht="13.5" thickBot="1">
      <c r="A63" s="41" t="s">
        <v>11</v>
      </c>
      <c r="B63" s="61"/>
      <c r="C63" s="58"/>
      <c r="D63" s="58"/>
      <c r="E63" s="58"/>
      <c r="F63" s="54"/>
      <c r="G63" s="54"/>
    </row>
    <row r="64" spans="1:8">
      <c r="A64" s="61"/>
      <c r="B64" s="61"/>
      <c r="C64" s="62"/>
      <c r="D64" s="64"/>
      <c r="E64" s="58"/>
      <c r="F64" s="54"/>
      <c r="G64" s="54"/>
    </row>
    <row r="65" spans="1:8">
      <c r="A65" s="44" t="s">
        <v>46</v>
      </c>
      <c r="B65" s="94">
        <v>5554878.2800000003</v>
      </c>
      <c r="C65" s="87">
        <v>3542274.17</v>
      </c>
      <c r="D65" s="89">
        <f>(B65-C65)/3+B66-C66</f>
        <v>561589.63666666672</v>
      </c>
      <c r="E65" s="87">
        <f>(B65-C65)/3</f>
        <v>670868.03666666674</v>
      </c>
      <c r="F65" s="87">
        <f>E65</f>
        <v>670868.03666666674</v>
      </c>
      <c r="G65" s="87">
        <f>SUM(C65:F65)</f>
        <v>5445599.8800000008</v>
      </c>
    </row>
    <row r="66" spans="1:8">
      <c r="A66" s="44" t="s">
        <v>47</v>
      </c>
      <c r="B66" s="94">
        <v>36500</v>
      </c>
      <c r="C66" s="87">
        <v>145778.4</v>
      </c>
      <c r="D66" s="87">
        <v>0</v>
      </c>
      <c r="E66" s="87">
        <v>0</v>
      </c>
      <c r="F66" s="87">
        <v>0</v>
      </c>
      <c r="G66" s="87">
        <f>SUM(C66:F66)</f>
        <v>145778.4</v>
      </c>
      <c r="H66" s="54"/>
    </row>
    <row r="67" spans="1:8">
      <c r="A67" s="61"/>
      <c r="B67" s="61"/>
      <c r="C67" s="62"/>
      <c r="D67" s="58"/>
      <c r="E67" s="58"/>
      <c r="F67" s="54"/>
      <c r="G67" s="54"/>
    </row>
    <row r="68" spans="1:8">
      <c r="A68" s="13" t="s">
        <v>20</v>
      </c>
      <c r="B68" s="19">
        <f t="shared" ref="B68:G68" si="17">SUM(B65:B67)</f>
        <v>5591378.2800000003</v>
      </c>
      <c r="C68" s="88">
        <f t="shared" si="17"/>
        <v>3688052.57</v>
      </c>
      <c r="D68" s="88">
        <f t="shared" si="17"/>
        <v>561589.63666666672</v>
      </c>
      <c r="E68" s="88">
        <f t="shared" si="17"/>
        <v>670868.03666666674</v>
      </c>
      <c r="F68" s="88">
        <f t="shared" si="17"/>
        <v>670868.03666666674</v>
      </c>
      <c r="G68" s="88">
        <f t="shared" si="17"/>
        <v>5591378.2800000012</v>
      </c>
      <c r="H68" s="54"/>
    </row>
    <row r="69" spans="1:8">
      <c r="A69" s="55" t="s">
        <v>12</v>
      </c>
      <c r="B69" s="65"/>
      <c r="C69" s="20"/>
      <c r="D69" s="64"/>
      <c r="E69" s="58"/>
      <c r="F69" s="54"/>
      <c r="G69" s="54"/>
    </row>
    <row r="70" spans="1:8">
      <c r="A70" s="61"/>
      <c r="B70" s="61"/>
      <c r="C70" s="62"/>
      <c r="D70" s="58"/>
      <c r="E70" s="58"/>
      <c r="F70" s="54"/>
      <c r="G70" s="54"/>
    </row>
    <row r="71" spans="1:8">
      <c r="A71" s="44" t="s">
        <v>49</v>
      </c>
      <c r="B71" s="94">
        <v>6121500</v>
      </c>
      <c r="C71" s="87">
        <v>3115258.4499999997</v>
      </c>
      <c r="D71" s="87">
        <f t="shared" ref="D71:D72" si="18">(B71-C71)/3</f>
        <v>1002080.5166666667</v>
      </c>
      <c r="E71" s="87">
        <f>D71</f>
        <v>1002080.5166666667</v>
      </c>
      <c r="F71" s="87">
        <f>E71</f>
        <v>1002080.5166666667</v>
      </c>
      <c r="G71" s="87">
        <f>SUM(C71:F71)</f>
        <v>6121500</v>
      </c>
    </row>
    <row r="72" spans="1:8">
      <c r="A72" s="44" t="s">
        <v>51</v>
      </c>
      <c r="B72" s="94">
        <v>1760299.4800000004</v>
      </c>
      <c r="C72" s="87">
        <v>395434.27</v>
      </c>
      <c r="D72" s="87">
        <f t="shared" si="18"/>
        <v>454955.07000000012</v>
      </c>
      <c r="E72" s="87">
        <f>D72</f>
        <v>454955.07000000012</v>
      </c>
      <c r="F72" s="87">
        <f>E72</f>
        <v>454955.07000000012</v>
      </c>
      <c r="G72" s="87">
        <f>SUM(C72:F72)</f>
        <v>1760299.4800000002</v>
      </c>
    </row>
    <row r="73" spans="1:8">
      <c r="A73" s="13"/>
      <c r="B73" s="61"/>
      <c r="C73" s="62"/>
      <c r="D73" s="58"/>
      <c r="E73" s="58"/>
      <c r="F73" s="54"/>
      <c r="G73" s="54"/>
    </row>
    <row r="74" spans="1:8">
      <c r="A74" s="13" t="s">
        <v>20</v>
      </c>
      <c r="B74" s="19">
        <f t="shared" ref="B74:G74" si="19">SUM(B71:B73)</f>
        <v>7881799.4800000004</v>
      </c>
      <c r="C74" s="88">
        <f t="shared" si="19"/>
        <v>3510692.7199999997</v>
      </c>
      <c r="D74" s="88">
        <f t="shared" si="19"/>
        <v>1457035.5866666669</v>
      </c>
      <c r="E74" s="88">
        <f t="shared" si="19"/>
        <v>1457035.5866666669</v>
      </c>
      <c r="F74" s="88">
        <f t="shared" si="19"/>
        <v>1457035.5866666669</v>
      </c>
      <c r="G74" s="88">
        <f t="shared" si="19"/>
        <v>7881799.4800000004</v>
      </c>
      <c r="H74" s="54"/>
    </row>
    <row r="75" spans="1:8">
      <c r="A75" s="66" t="s">
        <v>13</v>
      </c>
      <c r="B75" s="61"/>
      <c r="C75" s="52"/>
      <c r="D75" s="15"/>
      <c r="E75" s="18"/>
      <c r="F75" s="54"/>
      <c r="G75" s="54"/>
    </row>
    <row r="76" spans="1:8">
      <c r="A76" s="61"/>
      <c r="B76" s="61"/>
      <c r="C76" s="52"/>
      <c r="D76" s="64"/>
      <c r="E76" s="52"/>
      <c r="F76" s="54"/>
      <c r="G76" s="54"/>
    </row>
    <row r="77" spans="1:8" s="67" customFormat="1">
      <c r="A77" s="44" t="s">
        <v>53</v>
      </c>
      <c r="B77" s="94">
        <v>75000</v>
      </c>
      <c r="C77" s="87">
        <v>0</v>
      </c>
      <c r="D77" s="87">
        <f t="shared" ref="D77:D80" si="20">(B77-C77)/3</f>
        <v>25000</v>
      </c>
      <c r="E77" s="87">
        <f>D77</f>
        <v>25000</v>
      </c>
      <c r="F77" s="87">
        <f>E77</f>
        <v>25000</v>
      </c>
      <c r="G77" s="87">
        <f>SUM(C77:F77)</f>
        <v>75000</v>
      </c>
    </row>
    <row r="78" spans="1:8" s="67" customFormat="1">
      <c r="A78" s="44" t="s">
        <v>54</v>
      </c>
      <c r="B78" s="94">
        <v>195752</v>
      </c>
      <c r="C78" s="87">
        <v>9999.61</v>
      </c>
      <c r="D78" s="87">
        <f t="shared" si="20"/>
        <v>61917.46333333334</v>
      </c>
      <c r="E78" s="87">
        <f>D78</f>
        <v>61917.46333333334</v>
      </c>
      <c r="F78" s="87">
        <v>61917.46333333334</v>
      </c>
      <c r="G78" s="87">
        <f>SUM(C78:F78)</f>
        <v>195752.00000000003</v>
      </c>
    </row>
    <row r="79" spans="1:8" s="67" customFormat="1">
      <c r="A79" s="44" t="s">
        <v>55</v>
      </c>
      <c r="B79" s="94">
        <v>38500</v>
      </c>
      <c r="C79" s="87">
        <v>0</v>
      </c>
      <c r="D79" s="87">
        <f t="shared" si="20"/>
        <v>12833.333333333334</v>
      </c>
      <c r="E79" s="87">
        <f>D79</f>
        <v>12833.333333333334</v>
      </c>
      <c r="F79" s="87">
        <v>12833.333333333334</v>
      </c>
      <c r="G79" s="87">
        <f>SUM(C79:F79)</f>
        <v>38500</v>
      </c>
    </row>
    <row r="80" spans="1:8" s="67" customFormat="1">
      <c r="A80" s="44" t="s">
        <v>56</v>
      </c>
      <c r="B80" s="94">
        <v>6000</v>
      </c>
      <c r="C80" s="87">
        <v>0</v>
      </c>
      <c r="D80" s="87">
        <f t="shared" si="20"/>
        <v>2000</v>
      </c>
      <c r="E80" s="87">
        <v>2000</v>
      </c>
      <c r="F80" s="87">
        <v>2000</v>
      </c>
      <c r="G80" s="87">
        <f>SUM(C80:F80)</f>
        <v>6000</v>
      </c>
    </row>
    <row r="81" spans="1:8" s="67" customFormat="1">
      <c r="B81" s="61"/>
      <c r="C81" s="62"/>
      <c r="D81" s="58"/>
      <c r="E81" s="58"/>
      <c r="F81" s="54"/>
      <c r="G81" s="54"/>
    </row>
    <row r="82" spans="1:8" s="1" customFormat="1">
      <c r="A82" s="13" t="s">
        <v>20</v>
      </c>
      <c r="B82" s="19">
        <f t="shared" ref="B82:G82" si="21">SUM(B77:B81)</f>
        <v>315252</v>
      </c>
      <c r="C82" s="88">
        <f t="shared" si="21"/>
        <v>9999.61</v>
      </c>
      <c r="D82" s="88">
        <f t="shared" si="21"/>
        <v>101750.79666666668</v>
      </c>
      <c r="E82" s="88">
        <f t="shared" si="21"/>
        <v>101750.79666666668</v>
      </c>
      <c r="F82" s="88">
        <f t="shared" si="21"/>
        <v>101750.79666666668</v>
      </c>
      <c r="G82" s="88">
        <f t="shared" si="21"/>
        <v>315252</v>
      </c>
      <c r="H82" s="19"/>
    </row>
    <row r="83" spans="1:8" s="1" customFormat="1" ht="13.5" thickBot="1">
      <c r="A83" s="13"/>
      <c r="B83" s="13"/>
      <c r="C83" s="19"/>
      <c r="D83" s="19"/>
      <c r="E83" s="19"/>
      <c r="F83" s="19"/>
      <c r="G83" s="19"/>
      <c r="H83" s="19"/>
    </row>
    <row r="84" spans="1:8" ht="13.5" thickBot="1">
      <c r="A84" s="47" t="s">
        <v>22</v>
      </c>
      <c r="B84" s="19">
        <f>SUM(B82,B41,B46,B62,B68,B74)</f>
        <v>14383582.310000001</v>
      </c>
      <c r="C84" s="88">
        <f>C82+C74+C68+C62+C46+C41</f>
        <v>7255537.8899999997</v>
      </c>
      <c r="D84" s="88">
        <f>D82+D74+D68+D62+D46+D41</f>
        <v>2302495.873333334</v>
      </c>
      <c r="E84" s="88">
        <f>E82+E74+E68+E62+E46+E41</f>
        <v>2412774.2733333339</v>
      </c>
      <c r="F84" s="88">
        <f>F82+F74+F68+F62+F46+F41</f>
        <v>2412774.2733333339</v>
      </c>
      <c r="G84" s="88">
        <f>G82+G74+G68+G62+G46+G41</f>
        <v>14383582.310000001</v>
      </c>
      <c r="H84" s="54"/>
    </row>
    <row r="85" spans="1:8" s="1" customFormat="1">
      <c r="A85" s="13"/>
      <c r="B85" s="13"/>
      <c r="C85" s="19"/>
      <c r="D85" s="19"/>
      <c r="E85" s="19"/>
      <c r="F85" s="19"/>
      <c r="G85" s="19"/>
      <c r="H85" s="19"/>
    </row>
    <row r="86" spans="1:8">
      <c r="A86" s="73" t="s">
        <v>68</v>
      </c>
      <c r="B86" s="74"/>
      <c r="C86" s="75">
        <f>C84+C29</f>
        <v>9642143.6499999985</v>
      </c>
      <c r="D86" s="75">
        <f>D84+D29</f>
        <v>5365436.6800000016</v>
      </c>
      <c r="E86" s="75">
        <f>E84+E29</f>
        <v>5475715.080000001</v>
      </c>
      <c r="F86" s="75">
        <f>F84+F29</f>
        <v>5475715.080000001</v>
      </c>
      <c r="G86" s="76">
        <f>G84+G29</f>
        <v>25959010.490000002</v>
      </c>
    </row>
    <row r="90" spans="1:8">
      <c r="A90" s="13"/>
      <c r="B90" s="13"/>
      <c r="C90" s="50"/>
      <c r="D90" s="50"/>
    </row>
  </sheetData>
  <printOptions horizontalCentered="1" gridLines="1"/>
  <pageMargins left="0.27" right="0.25" top="0.6" bottom="0.56000000000000005" header="0.27" footer="0.21"/>
  <pageSetup scale="81" fitToHeight="14" orientation="landscape" r:id="rId1"/>
  <headerFooter alignWithMargins="0">
    <oddFooter>&amp;L&amp;F&amp;RPage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zoomScaleNormal="100" workbookViewId="0">
      <pane xSplit="1" ySplit="4" topLeftCell="B53" activePane="bottomRight" state="frozen"/>
      <selection activeCell="C18" sqref="C18"/>
      <selection pane="topRight" activeCell="C18" sqref="C18"/>
      <selection pane="bottomLeft" activeCell="C18" sqref="C18"/>
      <selection pane="bottomRight" activeCell="G86" sqref="G86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4" width="16.28515625" style="42" bestFit="1" customWidth="1"/>
    <col min="5" max="5" width="16.28515625" style="43" bestFit="1" customWidth="1"/>
    <col min="6" max="6" width="16.28515625" style="44" bestFit="1" customWidth="1"/>
    <col min="7" max="7" width="18" style="44" bestFit="1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66</v>
      </c>
      <c r="C3" s="45"/>
      <c r="D3" s="45"/>
      <c r="E3" s="46"/>
    </row>
    <row r="4" spans="1:7" s="3" customFormat="1" ht="26.25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6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17">
        <v>2641779.87</v>
      </c>
      <c r="C12" s="19">
        <f>$B12/4</f>
        <v>660444.96750000003</v>
      </c>
      <c r="D12" s="19">
        <f>$B12/4</f>
        <v>660444.96750000003</v>
      </c>
      <c r="E12" s="19">
        <f>$B12/4</f>
        <v>660444.96750000003</v>
      </c>
      <c r="F12" s="19">
        <f>$B12/4</f>
        <v>660444.96750000003</v>
      </c>
      <c r="G12" s="19">
        <f>SUM(C12:F12)</f>
        <v>2641779.87</v>
      </c>
    </row>
    <row r="13" spans="1:7">
      <c r="A13" s="55" t="s">
        <v>1</v>
      </c>
      <c r="B13" s="17"/>
      <c r="C13" s="50"/>
      <c r="D13" s="56"/>
      <c r="E13" s="57"/>
      <c r="G13" s="54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17">
        <v>4136405.21</v>
      </c>
      <c r="C17" s="19">
        <f>$B17/4</f>
        <v>1034101.3025</v>
      </c>
      <c r="D17" s="19">
        <f>$B17/4</f>
        <v>1034101.3025</v>
      </c>
      <c r="E17" s="19">
        <f>$B17/4</f>
        <v>1034101.3025</v>
      </c>
      <c r="F17" s="19">
        <f>$B17/4</f>
        <v>1034101.3025</v>
      </c>
      <c r="G17" s="19">
        <f>SUM(C17:F17)</f>
        <v>4136405.21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/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SUM(C23:F23)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54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17">
        <v>1694546.44</v>
      </c>
      <c r="C26" s="19">
        <f>$B26/4</f>
        <v>423636.61</v>
      </c>
      <c r="D26" s="19">
        <f>$B26/4</f>
        <v>423636.61</v>
      </c>
      <c r="E26" s="19">
        <f>$B26/4</f>
        <v>423636.61</v>
      </c>
      <c r="F26" s="19">
        <f>$B26/4</f>
        <v>423636.61</v>
      </c>
      <c r="G26" s="19">
        <f>SUM(C26:F26)</f>
        <v>1694546.44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54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4"/>
      <c r="C29" s="54">
        <f>SUM(C27:C28)</f>
        <v>0</v>
      </c>
      <c r="D29" s="54">
        <f>SUM(D27:D28)</f>
        <v>0</v>
      </c>
      <c r="E29" s="54">
        <f>SUM(E27:E28)</f>
        <v>0</v>
      </c>
      <c r="F29" s="54">
        <f>SUM(F27:F28)</f>
        <v>0</v>
      </c>
      <c r="G29" s="54">
        <f>SUM(C29:F29)</f>
        <v>0</v>
      </c>
    </row>
    <row r="30" spans="1:8" ht="13.5" thickBot="1">
      <c r="A30" s="13"/>
      <c r="B30" s="17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SUM(B11:B30)</f>
        <v>8472731.5199999996</v>
      </c>
      <c r="C31" s="19">
        <f>C29+C26+C23+C17+C12</f>
        <v>2118182.88</v>
      </c>
      <c r="D31" s="19">
        <f>D29+D26+D23+D17+D12</f>
        <v>2118182.88</v>
      </c>
      <c r="E31" s="19">
        <f>E29+E26+E23+E17+E12</f>
        <v>2118182.88</v>
      </c>
      <c r="F31" s="19">
        <f>F29+F26+F23+F17+F12</f>
        <v>2118182.88</v>
      </c>
      <c r="G31" s="19">
        <f>SUM(C31:F31)</f>
        <v>8472731.5199999996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2"/>
      <c r="E36" s="58"/>
      <c r="F36" s="54"/>
      <c r="G36" s="54"/>
    </row>
    <row r="37" spans="1:8">
      <c r="A37" s="44" t="s">
        <v>24</v>
      </c>
      <c r="B37" s="70">
        <v>67375.31</v>
      </c>
      <c r="C37" s="54">
        <f t="shared" ref="C37:F40" si="0">$B37/4</f>
        <v>16843.827499999999</v>
      </c>
      <c r="D37" s="54">
        <f t="shared" si="0"/>
        <v>16843.827499999999</v>
      </c>
      <c r="E37" s="54">
        <f t="shared" si="0"/>
        <v>16843.827499999999</v>
      </c>
      <c r="F37" s="54">
        <f t="shared" si="0"/>
        <v>16843.827499999999</v>
      </c>
      <c r="G37" s="54">
        <f t="shared" ref="G37:G40" si="1">SUM(C37:F37)</f>
        <v>67375.31</v>
      </c>
    </row>
    <row r="38" spans="1:8">
      <c r="A38" s="44" t="s">
        <v>60</v>
      </c>
      <c r="B38" s="70">
        <v>55426</v>
      </c>
      <c r="C38" s="54">
        <f t="shared" si="0"/>
        <v>13856.5</v>
      </c>
      <c r="D38" s="54">
        <f t="shared" si="0"/>
        <v>13856.5</v>
      </c>
      <c r="E38" s="54">
        <f t="shared" si="0"/>
        <v>13856.5</v>
      </c>
      <c r="F38" s="54">
        <f t="shared" si="0"/>
        <v>13856.5</v>
      </c>
      <c r="G38" s="54">
        <f t="shared" si="1"/>
        <v>55426</v>
      </c>
    </row>
    <row r="39" spans="1:8">
      <c r="A39" s="44" t="s">
        <v>62</v>
      </c>
      <c r="B39" s="70">
        <v>10500</v>
      </c>
      <c r="C39" s="54">
        <f t="shared" si="0"/>
        <v>2625</v>
      </c>
      <c r="D39" s="54">
        <f t="shared" si="0"/>
        <v>2625</v>
      </c>
      <c r="E39" s="54">
        <f t="shared" si="0"/>
        <v>2625</v>
      </c>
      <c r="F39" s="54">
        <f t="shared" si="0"/>
        <v>2625</v>
      </c>
      <c r="G39" s="54">
        <f t="shared" si="1"/>
        <v>10500</v>
      </c>
    </row>
    <row r="40" spans="1:8">
      <c r="A40" s="44" t="s">
        <v>25</v>
      </c>
      <c r="B40" s="70">
        <v>3500</v>
      </c>
      <c r="C40" s="54">
        <f t="shared" si="0"/>
        <v>875</v>
      </c>
      <c r="D40" s="54">
        <f t="shared" si="0"/>
        <v>875</v>
      </c>
      <c r="E40" s="54">
        <f t="shared" si="0"/>
        <v>875</v>
      </c>
      <c r="F40" s="54">
        <f t="shared" si="0"/>
        <v>875</v>
      </c>
      <c r="G40" s="54">
        <f t="shared" si="1"/>
        <v>3500</v>
      </c>
    </row>
    <row r="41" spans="1:8">
      <c r="A41" s="13"/>
      <c r="B41" s="13"/>
      <c r="C41" s="20"/>
      <c r="D41" s="52"/>
      <c r="E41" s="58"/>
      <c r="F41" s="54"/>
      <c r="G41" s="54" t="s">
        <v>14</v>
      </c>
    </row>
    <row r="42" spans="1:8" ht="13.5" thickBot="1">
      <c r="A42" s="13" t="s">
        <v>20</v>
      </c>
      <c r="B42" s="17">
        <f>SUM(B37:B41)</f>
        <v>136801.31</v>
      </c>
      <c r="C42" s="19">
        <f>SUM(C37:C41)</f>
        <v>34200.327499999999</v>
      </c>
      <c r="D42" s="19">
        <f>SUM(D37:D41)</f>
        <v>34200.327499999999</v>
      </c>
      <c r="E42" s="19">
        <f>SUM(E37:E41)</f>
        <v>34200.327499999999</v>
      </c>
      <c r="F42" s="19">
        <f>SUM(F37:F41)</f>
        <v>34200.327499999999</v>
      </c>
      <c r="G42" s="19">
        <f>SUM(G37:G40)</f>
        <v>136801.31</v>
      </c>
      <c r="H42" s="54"/>
    </row>
    <row r="43" spans="1:8" ht="13.5" thickBot="1">
      <c r="A43" s="41" t="s">
        <v>9</v>
      </c>
      <c r="B43" s="61"/>
      <c r="C43" s="58"/>
      <c r="D43" s="58"/>
      <c r="E43" s="58"/>
      <c r="F43" s="54"/>
      <c r="G43" s="54"/>
    </row>
    <row r="44" spans="1:8">
      <c r="A44" s="61"/>
      <c r="B44" s="61"/>
      <c r="C44" s="58"/>
      <c r="D44" s="58"/>
      <c r="E44" s="58"/>
      <c r="F44" s="54"/>
      <c r="G44" s="54"/>
    </row>
    <row r="45" spans="1:8">
      <c r="A45" s="44" t="s">
        <v>28</v>
      </c>
      <c r="B45" s="70">
        <v>14250</v>
      </c>
      <c r="C45" s="54">
        <f>$B45/4</f>
        <v>3562.5</v>
      </c>
      <c r="D45" s="54">
        <f>$B45/4</f>
        <v>3562.5</v>
      </c>
      <c r="E45" s="54">
        <f>$B45/4</f>
        <v>3562.5</v>
      </c>
      <c r="F45" s="54">
        <f>$B45/4</f>
        <v>3562.5</v>
      </c>
      <c r="G45" s="54">
        <f>SUM(C45:F45)</f>
        <v>14250</v>
      </c>
    </row>
    <row r="46" spans="1:8">
      <c r="A46" s="13"/>
      <c r="B46" s="13"/>
      <c r="C46" s="54"/>
      <c r="D46" s="54"/>
      <c r="E46" s="54"/>
      <c r="F46" s="54"/>
      <c r="G46" s="54"/>
    </row>
    <row r="47" spans="1:8" ht="13.5" thickBot="1">
      <c r="A47" s="13" t="s">
        <v>20</v>
      </c>
      <c r="B47" s="17">
        <f>SUM(B45:B46)</f>
        <v>14250</v>
      </c>
      <c r="C47" s="19">
        <f t="shared" ref="C47:F47" si="2">$B47/4</f>
        <v>3562.5</v>
      </c>
      <c r="D47" s="19">
        <f t="shared" si="2"/>
        <v>3562.5</v>
      </c>
      <c r="E47" s="19">
        <f t="shared" si="2"/>
        <v>3562.5</v>
      </c>
      <c r="F47" s="19">
        <f t="shared" si="2"/>
        <v>3562.5</v>
      </c>
      <c r="G47" s="19">
        <f t="shared" ref="G47" si="3">SUM(C47:F47)</f>
        <v>14250</v>
      </c>
      <c r="H47" s="54"/>
    </row>
    <row r="48" spans="1:8" ht="13.5" thickBot="1">
      <c r="A48" s="41" t="s">
        <v>10</v>
      </c>
      <c r="B48" s="61"/>
      <c r="C48" s="58"/>
      <c r="D48" s="58"/>
      <c r="E48" s="58"/>
      <c r="F48" s="54"/>
      <c r="G48" s="54"/>
    </row>
    <row r="49" spans="1:8">
      <c r="A49" s="61"/>
      <c r="B49" s="61"/>
      <c r="C49" s="62"/>
      <c r="D49" s="58"/>
      <c r="E49" s="58"/>
      <c r="F49" s="54"/>
      <c r="G49" s="54"/>
    </row>
    <row r="50" spans="1:8">
      <c r="A50" s="44" t="s">
        <v>30</v>
      </c>
      <c r="B50" s="70">
        <v>97859</v>
      </c>
      <c r="C50" s="54">
        <f t="shared" ref="C50:F61" si="4">$B50/4</f>
        <v>24464.75</v>
      </c>
      <c r="D50" s="54">
        <f t="shared" si="4"/>
        <v>24464.75</v>
      </c>
      <c r="E50" s="54">
        <f t="shared" si="4"/>
        <v>24464.75</v>
      </c>
      <c r="F50" s="54">
        <f t="shared" si="4"/>
        <v>24464.75</v>
      </c>
      <c r="G50" s="54">
        <f>SUM(C50:F50)</f>
        <v>97859</v>
      </c>
    </row>
    <row r="51" spans="1:8">
      <c r="A51" s="44" t="s">
        <v>31</v>
      </c>
      <c r="B51" s="70">
        <v>3000</v>
      </c>
      <c r="C51" s="54">
        <f t="shared" si="4"/>
        <v>750</v>
      </c>
      <c r="D51" s="54">
        <f t="shared" si="4"/>
        <v>750</v>
      </c>
      <c r="E51" s="54">
        <f t="shared" si="4"/>
        <v>750</v>
      </c>
      <c r="F51" s="54">
        <f t="shared" si="4"/>
        <v>750</v>
      </c>
      <c r="G51" s="54">
        <f t="shared" ref="G51:G61" si="5">SUM(C51:F51)</f>
        <v>3000</v>
      </c>
    </row>
    <row r="52" spans="1:8">
      <c r="A52" s="44" t="s">
        <v>32</v>
      </c>
      <c r="B52" s="70">
        <v>10000</v>
      </c>
      <c r="C52" s="54">
        <f t="shared" si="4"/>
        <v>2500</v>
      </c>
      <c r="D52" s="54">
        <f t="shared" si="4"/>
        <v>2500</v>
      </c>
      <c r="E52" s="54">
        <f t="shared" si="4"/>
        <v>2500</v>
      </c>
      <c r="F52" s="54">
        <f t="shared" si="4"/>
        <v>2500</v>
      </c>
      <c r="G52" s="54">
        <f t="shared" si="5"/>
        <v>10000</v>
      </c>
    </row>
    <row r="53" spans="1:8">
      <c r="A53" s="44" t="s">
        <v>33</v>
      </c>
      <c r="B53" s="70">
        <v>15000</v>
      </c>
      <c r="C53" s="54">
        <f t="shared" si="4"/>
        <v>3750</v>
      </c>
      <c r="D53" s="54">
        <f t="shared" si="4"/>
        <v>3750</v>
      </c>
      <c r="E53" s="54">
        <f t="shared" si="4"/>
        <v>3750</v>
      </c>
      <c r="F53" s="54">
        <f t="shared" si="4"/>
        <v>3750</v>
      </c>
      <c r="G53" s="54">
        <f t="shared" ref="G53" si="6">SUM(C53:F53)</f>
        <v>15000</v>
      </c>
    </row>
    <row r="54" spans="1:8">
      <c r="A54" s="44" t="s">
        <v>34</v>
      </c>
      <c r="B54" s="70">
        <v>104000</v>
      </c>
      <c r="C54" s="54">
        <f t="shared" si="4"/>
        <v>26000</v>
      </c>
      <c r="D54" s="54">
        <f t="shared" si="4"/>
        <v>26000</v>
      </c>
      <c r="E54" s="54">
        <f t="shared" si="4"/>
        <v>26000</v>
      </c>
      <c r="F54" s="54">
        <f t="shared" si="4"/>
        <v>26000</v>
      </c>
      <c r="G54" s="54">
        <f t="shared" si="5"/>
        <v>104000</v>
      </c>
    </row>
    <row r="55" spans="1:8">
      <c r="A55" s="44" t="s">
        <v>35</v>
      </c>
      <c r="B55" s="70">
        <v>55500</v>
      </c>
      <c r="C55" s="54">
        <f t="shared" si="4"/>
        <v>13875</v>
      </c>
      <c r="D55" s="54">
        <f t="shared" si="4"/>
        <v>13875</v>
      </c>
      <c r="E55" s="54">
        <f t="shared" si="4"/>
        <v>13875</v>
      </c>
      <c r="F55" s="54">
        <f t="shared" si="4"/>
        <v>13875</v>
      </c>
      <c r="G55" s="54">
        <f t="shared" ref="G55" si="7">SUM(C55:F55)</f>
        <v>55500</v>
      </c>
    </row>
    <row r="56" spans="1:8">
      <c r="A56" s="44" t="s">
        <v>36</v>
      </c>
      <c r="B56" s="70">
        <v>11500</v>
      </c>
      <c r="C56" s="54">
        <f t="shared" si="4"/>
        <v>2875</v>
      </c>
      <c r="D56" s="54">
        <f t="shared" si="4"/>
        <v>2875</v>
      </c>
      <c r="E56" s="54">
        <f t="shared" si="4"/>
        <v>2875</v>
      </c>
      <c r="F56" s="54">
        <f t="shared" si="4"/>
        <v>2875</v>
      </c>
      <c r="G56" s="54">
        <f t="shared" si="5"/>
        <v>11500</v>
      </c>
    </row>
    <row r="57" spans="1:8">
      <c r="A57" s="44" t="s">
        <v>38</v>
      </c>
      <c r="B57" s="70">
        <v>1000</v>
      </c>
      <c r="C57" s="54">
        <f t="shared" si="4"/>
        <v>250</v>
      </c>
      <c r="D57" s="54">
        <f t="shared" si="4"/>
        <v>250</v>
      </c>
      <c r="E57" s="54">
        <f t="shared" si="4"/>
        <v>250</v>
      </c>
      <c r="F57" s="54">
        <f t="shared" si="4"/>
        <v>250</v>
      </c>
      <c r="G57" s="54">
        <f t="shared" ref="G57" si="8">SUM(C57:F57)</f>
        <v>1000</v>
      </c>
    </row>
    <row r="58" spans="1:8">
      <c r="A58" s="44" t="s">
        <v>40</v>
      </c>
      <c r="B58" s="70">
        <v>18700</v>
      </c>
      <c r="C58" s="54">
        <f t="shared" si="4"/>
        <v>4675</v>
      </c>
      <c r="D58" s="54">
        <f t="shared" si="4"/>
        <v>4675</v>
      </c>
      <c r="E58" s="54">
        <f t="shared" si="4"/>
        <v>4675</v>
      </c>
      <c r="F58" s="54">
        <f t="shared" si="4"/>
        <v>4675</v>
      </c>
      <c r="G58" s="54">
        <f t="shared" si="5"/>
        <v>18700</v>
      </c>
    </row>
    <row r="59" spans="1:8">
      <c r="A59" s="44" t="s">
        <v>41</v>
      </c>
      <c r="B59" s="70">
        <v>12000</v>
      </c>
      <c r="C59" s="54">
        <f t="shared" si="4"/>
        <v>3000</v>
      </c>
      <c r="D59" s="54">
        <f t="shared" si="4"/>
        <v>3000</v>
      </c>
      <c r="E59" s="54">
        <f t="shared" si="4"/>
        <v>3000</v>
      </c>
      <c r="F59" s="54">
        <f t="shared" si="4"/>
        <v>3000</v>
      </c>
      <c r="G59" s="54">
        <f t="shared" si="5"/>
        <v>12000</v>
      </c>
    </row>
    <row r="60" spans="1:8">
      <c r="A60" s="44" t="s">
        <v>42</v>
      </c>
      <c r="B60" s="70">
        <v>25520</v>
      </c>
      <c r="C60" s="54">
        <f t="shared" si="4"/>
        <v>6380</v>
      </c>
      <c r="D60" s="54">
        <f t="shared" si="4"/>
        <v>6380</v>
      </c>
      <c r="E60" s="54">
        <f t="shared" si="4"/>
        <v>6380</v>
      </c>
      <c r="F60" s="54">
        <f t="shared" si="4"/>
        <v>6380</v>
      </c>
      <c r="G60" s="54">
        <f t="shared" si="5"/>
        <v>25520</v>
      </c>
    </row>
    <row r="61" spans="1:8">
      <c r="A61" s="44" t="s">
        <v>44</v>
      </c>
      <c r="B61" s="70">
        <v>4500</v>
      </c>
      <c r="C61" s="54">
        <f t="shared" si="4"/>
        <v>1125</v>
      </c>
      <c r="D61" s="54">
        <f t="shared" si="4"/>
        <v>1125</v>
      </c>
      <c r="E61" s="54">
        <f t="shared" si="4"/>
        <v>1125</v>
      </c>
      <c r="F61" s="54">
        <f t="shared" si="4"/>
        <v>1125</v>
      </c>
      <c r="G61" s="54">
        <f t="shared" si="5"/>
        <v>4500</v>
      </c>
    </row>
    <row r="62" spans="1:8">
      <c r="A62" s="61"/>
      <c r="B62" s="61"/>
      <c r="C62" s="62"/>
      <c r="D62" s="58"/>
      <c r="E62" s="58"/>
      <c r="F62" s="54"/>
      <c r="G62" s="54"/>
    </row>
    <row r="63" spans="1:8" ht="13.5" thickBot="1">
      <c r="A63" s="13" t="s">
        <v>20</v>
      </c>
      <c r="B63" s="17">
        <f>SUM(B50:B62)</f>
        <v>358579</v>
      </c>
      <c r="C63" s="19">
        <f>SUM(C50:C62)</f>
        <v>89644.75</v>
      </c>
      <c r="D63" s="19">
        <f>SUM(D50:D62)</f>
        <v>89644.75</v>
      </c>
      <c r="E63" s="19">
        <f>SUM(E50:E62)</f>
        <v>89644.75</v>
      </c>
      <c r="F63" s="19">
        <f>SUM(F50:F62)</f>
        <v>89644.75</v>
      </c>
      <c r="G63" s="19">
        <f>SUM(C63:F63)</f>
        <v>358579</v>
      </c>
      <c r="H63" s="54"/>
    </row>
    <row r="64" spans="1:8" ht="13.5" thickBot="1">
      <c r="A64" s="41" t="s">
        <v>11</v>
      </c>
      <c r="B64" s="61"/>
      <c r="C64" s="58"/>
      <c r="D64" s="58"/>
      <c r="E64" s="58"/>
      <c r="F64" s="54"/>
      <c r="G64" s="54"/>
    </row>
    <row r="65" spans="1:8">
      <c r="A65" s="61"/>
      <c r="B65" s="61"/>
      <c r="C65" s="62"/>
      <c r="D65" s="64"/>
      <c r="E65" s="58"/>
      <c r="F65" s="54"/>
      <c r="G65" s="54"/>
    </row>
    <row r="66" spans="1:8">
      <c r="A66" s="44" t="s">
        <v>46</v>
      </c>
      <c r="B66" s="70">
        <v>1410000</v>
      </c>
      <c r="C66" s="54">
        <f t="shared" ref="C66:F67" si="9">$B66/4</f>
        <v>352500</v>
      </c>
      <c r="D66" s="54">
        <f t="shared" si="9"/>
        <v>352500</v>
      </c>
      <c r="E66" s="54">
        <f t="shared" si="9"/>
        <v>352500</v>
      </c>
      <c r="F66" s="54">
        <f t="shared" si="9"/>
        <v>352500</v>
      </c>
      <c r="G66" s="54">
        <f>SUM(C66:F66)</f>
        <v>1410000</v>
      </c>
    </row>
    <row r="67" spans="1:8">
      <c r="A67" s="44" t="s">
        <v>47</v>
      </c>
      <c r="B67" s="70">
        <v>95000</v>
      </c>
      <c r="C67" s="54">
        <f t="shared" si="9"/>
        <v>23750</v>
      </c>
      <c r="D67" s="54">
        <f t="shared" si="9"/>
        <v>23750</v>
      </c>
      <c r="E67" s="54">
        <f t="shared" si="9"/>
        <v>23750</v>
      </c>
      <c r="F67" s="54">
        <f t="shared" si="9"/>
        <v>23750</v>
      </c>
      <c r="G67" s="54">
        <f>SUM(C67:F67)</f>
        <v>95000</v>
      </c>
    </row>
    <row r="68" spans="1:8">
      <c r="A68" s="13" t="s">
        <v>14</v>
      </c>
      <c r="B68" s="13"/>
      <c r="C68" s="20"/>
      <c r="D68" s="64"/>
      <c r="E68" s="58"/>
      <c r="F68" s="54"/>
      <c r="G68" s="54"/>
    </row>
    <row r="69" spans="1:8">
      <c r="A69" s="13" t="s">
        <v>20</v>
      </c>
      <c r="B69" s="17">
        <f t="shared" ref="B69:G69" si="10">SUM(B66:B68)</f>
        <v>1505000</v>
      </c>
      <c r="C69" s="19">
        <f t="shared" si="10"/>
        <v>376250</v>
      </c>
      <c r="D69" s="19">
        <f t="shared" si="10"/>
        <v>376250</v>
      </c>
      <c r="E69" s="19">
        <f t="shared" si="10"/>
        <v>376250</v>
      </c>
      <c r="F69" s="19">
        <f t="shared" si="10"/>
        <v>376250</v>
      </c>
      <c r="G69" s="19">
        <f t="shared" si="10"/>
        <v>1505000</v>
      </c>
      <c r="H69" s="54"/>
    </row>
    <row r="70" spans="1:8">
      <c r="A70" s="55" t="s">
        <v>12</v>
      </c>
      <c r="B70" s="65"/>
      <c r="C70" s="20"/>
      <c r="D70" s="64"/>
      <c r="E70" s="58"/>
      <c r="F70" s="54"/>
      <c r="G70" s="54"/>
    </row>
    <row r="71" spans="1:8">
      <c r="A71" s="61"/>
      <c r="B71" s="61"/>
      <c r="C71" s="62"/>
      <c r="D71" s="58"/>
      <c r="E71" s="58"/>
      <c r="F71" s="54"/>
      <c r="G71" s="54"/>
    </row>
    <row r="72" spans="1:8">
      <c r="A72" s="44" t="s">
        <v>49</v>
      </c>
      <c r="B72" s="70">
        <v>9850</v>
      </c>
      <c r="C72" s="54">
        <f t="shared" ref="C72:F73" si="11">$B72/4</f>
        <v>2462.5</v>
      </c>
      <c r="D72" s="54">
        <f t="shared" si="11"/>
        <v>2462.5</v>
      </c>
      <c r="E72" s="54">
        <f t="shared" si="11"/>
        <v>2462.5</v>
      </c>
      <c r="F72" s="54">
        <f t="shared" si="11"/>
        <v>2462.5</v>
      </c>
      <c r="G72" s="54">
        <f>SUM(C72:F72)</f>
        <v>9850</v>
      </c>
    </row>
    <row r="73" spans="1:8">
      <c r="A73" s="44" t="s">
        <v>51</v>
      </c>
      <c r="B73" s="70">
        <v>1761750.1099999999</v>
      </c>
      <c r="C73" s="54">
        <f t="shared" si="11"/>
        <v>440437.52749999997</v>
      </c>
      <c r="D73" s="54">
        <f t="shared" si="11"/>
        <v>440437.52749999997</v>
      </c>
      <c r="E73" s="54">
        <f t="shared" si="11"/>
        <v>440437.52749999997</v>
      </c>
      <c r="F73" s="54">
        <f t="shared" si="11"/>
        <v>440437.52749999997</v>
      </c>
      <c r="G73" s="54">
        <f>SUM(C73:F73)</f>
        <v>1761750.1099999999</v>
      </c>
    </row>
    <row r="74" spans="1:8">
      <c r="A74" s="13"/>
      <c r="B74" s="13"/>
      <c r="C74" s="21"/>
      <c r="D74" s="58"/>
      <c r="E74" s="58"/>
      <c r="F74" s="54"/>
      <c r="G74" s="54">
        <f>SUM(C74:F74)</f>
        <v>0</v>
      </c>
    </row>
    <row r="75" spans="1:8">
      <c r="A75" s="13" t="s">
        <v>20</v>
      </c>
      <c r="B75" s="17">
        <f t="shared" ref="B75:G75" si="12">SUM(B72:B74)</f>
        <v>1771600.1099999999</v>
      </c>
      <c r="C75" s="19">
        <f t="shared" si="12"/>
        <v>442900.02749999997</v>
      </c>
      <c r="D75" s="19">
        <f t="shared" si="12"/>
        <v>442900.02749999997</v>
      </c>
      <c r="E75" s="19">
        <f t="shared" si="12"/>
        <v>442900.02749999997</v>
      </c>
      <c r="F75" s="19">
        <f t="shared" si="12"/>
        <v>442900.02749999997</v>
      </c>
      <c r="G75" s="19">
        <f t="shared" si="12"/>
        <v>1771600.1099999999</v>
      </c>
      <c r="H75" s="54"/>
    </row>
    <row r="76" spans="1:8">
      <c r="A76" s="66" t="s">
        <v>13</v>
      </c>
      <c r="B76" s="61"/>
      <c r="C76" s="52"/>
      <c r="D76" s="15"/>
      <c r="E76" s="18"/>
      <c r="F76" s="54"/>
      <c r="G76" s="54"/>
    </row>
    <row r="77" spans="1:8">
      <c r="A77" s="61"/>
      <c r="B77" s="61"/>
      <c r="C77" s="52"/>
      <c r="D77" s="64"/>
      <c r="E77" s="52"/>
      <c r="F77" s="54"/>
      <c r="G77" s="54"/>
    </row>
    <row r="78" spans="1:8">
      <c r="A78" s="44" t="s">
        <v>88</v>
      </c>
      <c r="B78" s="70">
        <v>6800</v>
      </c>
      <c r="C78" s="54">
        <f t="shared" ref="C78:F79" si="13">$B78/4</f>
        <v>1700</v>
      </c>
      <c r="D78" s="54">
        <f t="shared" si="13"/>
        <v>1700</v>
      </c>
      <c r="E78" s="54">
        <f t="shared" si="13"/>
        <v>1700</v>
      </c>
      <c r="F78" s="54">
        <f t="shared" si="13"/>
        <v>1700</v>
      </c>
      <c r="G78" s="54">
        <f>SUM(C78:F78)</f>
        <v>6800</v>
      </c>
    </row>
    <row r="79" spans="1:8" s="67" customFormat="1">
      <c r="A79" s="44" t="s">
        <v>52</v>
      </c>
      <c r="B79" s="70">
        <v>85853</v>
      </c>
      <c r="C79" s="54">
        <f t="shared" si="13"/>
        <v>21463.25</v>
      </c>
      <c r="D79" s="54">
        <f t="shared" si="13"/>
        <v>21463.25</v>
      </c>
      <c r="E79" s="54">
        <f t="shared" si="13"/>
        <v>21463.25</v>
      </c>
      <c r="F79" s="54">
        <f t="shared" si="13"/>
        <v>21463.25</v>
      </c>
      <c r="G79" s="54">
        <f>SUM(C79:F79)</f>
        <v>85853</v>
      </c>
    </row>
    <row r="80" spans="1:8" s="67" customFormat="1">
      <c r="A80" s="44" t="s">
        <v>55</v>
      </c>
      <c r="B80" s="70">
        <v>33134.400000000001</v>
      </c>
      <c r="C80" s="54">
        <f t="shared" ref="C80:F80" si="14">$B80/4</f>
        <v>8283.6</v>
      </c>
      <c r="D80" s="54">
        <f t="shared" si="14"/>
        <v>8283.6</v>
      </c>
      <c r="E80" s="54">
        <f t="shared" si="14"/>
        <v>8283.6</v>
      </c>
      <c r="F80" s="54">
        <f t="shared" si="14"/>
        <v>8283.6</v>
      </c>
      <c r="G80" s="54">
        <f>SUM(C80:F80)</f>
        <v>33134.400000000001</v>
      </c>
    </row>
    <row r="81" spans="1:8" s="67" customFormat="1">
      <c r="C81" s="68"/>
      <c r="D81" s="53"/>
      <c r="E81" s="68"/>
      <c r="F81" s="69"/>
      <c r="G81" s="69">
        <f>SUM(C81:F81)</f>
        <v>0</v>
      </c>
    </row>
    <row r="82" spans="1:8" s="1" customFormat="1">
      <c r="A82" s="13" t="s">
        <v>20</v>
      </c>
      <c r="B82" s="17">
        <f t="shared" ref="B82:G82" si="15">SUM(B78:B81)</f>
        <v>125787.4</v>
      </c>
      <c r="C82" s="19">
        <f t="shared" si="15"/>
        <v>31446.85</v>
      </c>
      <c r="D82" s="19">
        <f t="shared" si="15"/>
        <v>31446.85</v>
      </c>
      <c r="E82" s="19">
        <f t="shared" si="15"/>
        <v>31446.85</v>
      </c>
      <c r="F82" s="19">
        <f t="shared" si="15"/>
        <v>31446.85</v>
      </c>
      <c r="G82" s="19">
        <f t="shared" si="15"/>
        <v>125787.4</v>
      </c>
      <c r="H82" s="19"/>
    </row>
    <row r="83" spans="1:8" s="1" customFormat="1" ht="13.5" thickBot="1">
      <c r="A83" s="13"/>
      <c r="B83" s="13"/>
      <c r="C83" s="19"/>
      <c r="D83" s="19"/>
      <c r="E83" s="19"/>
      <c r="F83" s="19"/>
      <c r="G83" s="19"/>
      <c r="H83" s="19"/>
    </row>
    <row r="84" spans="1:8" ht="13.5" thickBot="1">
      <c r="A84" s="47" t="s">
        <v>22</v>
      </c>
      <c r="B84" s="17">
        <f t="shared" ref="B84:G84" si="16">B82+B75+B69+B63+B47+B42</f>
        <v>3912017.82</v>
      </c>
      <c r="C84" s="19">
        <f t="shared" si="16"/>
        <v>978004.45499999996</v>
      </c>
      <c r="D84" s="19">
        <f t="shared" si="16"/>
        <v>978004.45499999996</v>
      </c>
      <c r="E84" s="19">
        <f t="shared" si="16"/>
        <v>978004.45499999996</v>
      </c>
      <c r="F84" s="19">
        <f t="shared" si="16"/>
        <v>978004.45499999996</v>
      </c>
      <c r="G84" s="19">
        <f t="shared" si="16"/>
        <v>3912017.82</v>
      </c>
      <c r="H84" s="54"/>
    </row>
    <row r="85" spans="1:8" s="1" customFormat="1">
      <c r="A85" s="13"/>
      <c r="B85" s="13"/>
      <c r="C85" s="19"/>
      <c r="D85" s="19"/>
      <c r="E85" s="19"/>
      <c r="F85" s="19"/>
      <c r="G85" s="19"/>
      <c r="H85" s="19"/>
    </row>
    <row r="86" spans="1:8">
      <c r="A86" s="73" t="s">
        <v>95</v>
      </c>
      <c r="B86" s="75" t="s">
        <v>14</v>
      </c>
      <c r="C86" s="75">
        <f>C84+C31</f>
        <v>3096187.335</v>
      </c>
      <c r="D86" s="75">
        <f>D84+D31</f>
        <v>3096187.335</v>
      </c>
      <c r="E86" s="75">
        <f>E84+E31</f>
        <v>3096187.335</v>
      </c>
      <c r="F86" s="75">
        <f>F84+F31</f>
        <v>3096187.335</v>
      </c>
      <c r="G86" s="76">
        <f>G84+G31</f>
        <v>12384749.34</v>
      </c>
    </row>
    <row r="90" spans="1:8">
      <c r="A90" s="13"/>
      <c r="B90" s="13"/>
      <c r="C90" s="50"/>
      <c r="D90" s="50"/>
    </row>
  </sheetData>
  <printOptions horizontalCentered="1" gridLines="1"/>
  <pageMargins left="0.27" right="0.25" top="0.6" bottom="0.56000000000000005" header="0.27" footer="0.21"/>
  <pageSetup scale="81" fitToHeight="11" orientation="landscape" r:id="rId1"/>
  <headerFooter alignWithMargins="0">
    <oddFooter>&amp;L&amp;F&amp;RPage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zoomScaleNormal="100" workbookViewId="0">
      <pane xSplit="1" ySplit="4" topLeftCell="B59" activePane="bottomRight" state="frozen"/>
      <selection activeCell="C18" sqref="C18"/>
      <selection pane="topRight" activeCell="C18" sqref="C18"/>
      <selection pane="bottomLeft" activeCell="C18" sqref="C18"/>
      <selection pane="bottomRight" activeCell="G89" sqref="G89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4" width="16.28515625" style="42" bestFit="1" customWidth="1"/>
    <col min="5" max="5" width="16.28515625" style="43" bestFit="1" customWidth="1"/>
    <col min="6" max="6" width="16.28515625" style="44" bestFit="1" customWidth="1"/>
    <col min="7" max="7" width="18" style="44" bestFit="1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66</v>
      </c>
      <c r="C3" s="45"/>
      <c r="D3" s="45"/>
      <c r="E3" s="46"/>
    </row>
    <row r="4" spans="1:7" s="3" customFormat="1" ht="26.25" thickBot="1">
      <c r="B4" s="22" t="s">
        <v>23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6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94">
        <v>2960514.1800000006</v>
      </c>
      <c r="C12" s="19">
        <v>712365.76999999932</v>
      </c>
      <c r="D12" s="19">
        <f t="shared" ref="D12" si="0">(B12-C12)/3</f>
        <v>749382.80333333369</v>
      </c>
      <c r="E12" s="19">
        <f>D12</f>
        <v>749382.80333333369</v>
      </c>
      <c r="F12" s="19">
        <f>E12</f>
        <v>749382.80333333369</v>
      </c>
      <c r="G12" s="19">
        <f>SUM(C12:F12)</f>
        <v>2960514.1800000006</v>
      </c>
    </row>
    <row r="13" spans="1:7">
      <c r="A13" s="55" t="s">
        <v>1</v>
      </c>
      <c r="B13" s="17"/>
      <c r="C13" s="50"/>
      <c r="D13" s="56"/>
      <c r="E13" s="57"/>
      <c r="G13" s="54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94">
        <v>3819668.8900000006</v>
      </c>
      <c r="C17" s="19">
        <v>838783.03999999969</v>
      </c>
      <c r="D17" s="19">
        <f>(B17-C17)/3-1790</f>
        <v>991838.61666666705</v>
      </c>
      <c r="E17" s="19">
        <f>(B17-C17)/3</f>
        <v>993628.61666666705</v>
      </c>
      <c r="F17" s="19">
        <f>E17</f>
        <v>993628.61666666705</v>
      </c>
      <c r="G17" s="19">
        <f>SUM(C17:F17)</f>
        <v>3817878.8900000011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>
        <v>0</v>
      </c>
      <c r="C23" s="19">
        <v>1790.2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SUM(C23:F23)</f>
        <v>1790.2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54"/>
    </row>
    <row r="25" spans="1:8" s="1" customFormat="1">
      <c r="A25" s="44"/>
      <c r="B25" s="94"/>
      <c r="C25" s="19"/>
      <c r="D25" s="15"/>
      <c r="E25" s="18"/>
      <c r="F25" s="19"/>
      <c r="G25" s="54"/>
    </row>
    <row r="26" spans="1:8" s="1" customFormat="1">
      <c r="A26" s="13" t="s">
        <v>20</v>
      </c>
      <c r="B26" s="94">
        <v>1729187.48</v>
      </c>
      <c r="C26" s="19">
        <v>308211.01999999996</v>
      </c>
      <c r="D26" s="19">
        <f t="shared" ref="D26" si="1">(B26-C26)/3</f>
        <v>473658.82</v>
      </c>
      <c r="E26" s="19">
        <f>D26</f>
        <v>473658.82</v>
      </c>
      <c r="F26" s="19">
        <f>E26</f>
        <v>473658.82</v>
      </c>
      <c r="G26" s="19">
        <f>SUM(C26:F26)</f>
        <v>1729187.48</v>
      </c>
    </row>
    <row r="27" spans="1:8" s="1" customFormat="1">
      <c r="A27" s="55" t="s">
        <v>3</v>
      </c>
      <c r="B27" s="17"/>
      <c r="C27" s="59"/>
      <c r="D27" s="52"/>
      <c r="E27" s="18"/>
      <c r="F27" s="19"/>
      <c r="G27" s="54"/>
    </row>
    <row r="28" spans="1:8">
      <c r="B28" s="17"/>
      <c r="C28" s="54"/>
      <c r="D28" s="54"/>
      <c r="E28" s="58"/>
      <c r="F28" s="54"/>
      <c r="G28" s="54"/>
    </row>
    <row r="29" spans="1:8">
      <c r="A29" s="13" t="s">
        <v>20</v>
      </c>
      <c r="B29" s="17">
        <v>0</v>
      </c>
      <c r="C29" s="19">
        <f>SUM(C27:C28)</f>
        <v>0</v>
      </c>
      <c r="D29" s="19">
        <f t="shared" ref="D29" si="2">(B29-C29)/3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7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SUM(B11:B30)</f>
        <v>8509370.5500000007</v>
      </c>
      <c r="C31" s="17">
        <f>C29+C26+C23+C17+C12</f>
        <v>1861150.0299999991</v>
      </c>
      <c r="D31" s="17">
        <f>D29+D26+D23+D17+D12</f>
        <v>2214880.2400000007</v>
      </c>
      <c r="E31" s="17">
        <f>E29+E26+E23+E17+E12</f>
        <v>2216670.2400000007</v>
      </c>
      <c r="F31" s="17">
        <f>F29+F26+F23+F17+F12</f>
        <v>2216670.2400000007</v>
      </c>
      <c r="G31" s="19">
        <f>SUM(C31:F31)</f>
        <v>8509370.75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/>
      <c r="B36" s="61"/>
      <c r="C36" s="52"/>
      <c r="D36" s="52"/>
      <c r="E36" s="58"/>
      <c r="F36" s="54"/>
      <c r="G36" s="54"/>
    </row>
    <row r="37" spans="1:8">
      <c r="A37" s="44" t="s">
        <v>24</v>
      </c>
      <c r="B37" s="94">
        <v>118331.84</v>
      </c>
      <c r="C37" s="93">
        <v>0</v>
      </c>
      <c r="D37" s="54">
        <f t="shared" ref="D37:D42" si="3">(B37-C37)/3</f>
        <v>39443.946666666663</v>
      </c>
      <c r="E37" s="54">
        <f>D37</f>
        <v>39443.946666666663</v>
      </c>
      <c r="F37" s="54">
        <f>E37</f>
        <v>39443.946666666663</v>
      </c>
      <c r="G37" s="54">
        <f t="shared" ref="G37:G42" si="4">SUM(C37:F37)</f>
        <v>118331.84</v>
      </c>
    </row>
    <row r="38" spans="1:8">
      <c r="A38" s="44" t="s">
        <v>60</v>
      </c>
      <c r="B38" s="94">
        <v>93612</v>
      </c>
      <c r="C38" s="54">
        <v>21221.34</v>
      </c>
      <c r="D38" s="54">
        <f t="shared" si="3"/>
        <v>24130.22</v>
      </c>
      <c r="E38" s="54">
        <f t="shared" ref="E38:F38" si="5">D38</f>
        <v>24130.22</v>
      </c>
      <c r="F38" s="54">
        <f t="shared" si="5"/>
        <v>24130.22</v>
      </c>
      <c r="G38" s="54">
        <f t="shared" si="4"/>
        <v>93612</v>
      </c>
    </row>
    <row r="39" spans="1:8">
      <c r="A39" s="44" t="s">
        <v>62</v>
      </c>
      <c r="B39" s="94">
        <v>21200</v>
      </c>
      <c r="C39" s="54">
        <v>0</v>
      </c>
      <c r="D39" s="54">
        <f t="shared" si="3"/>
        <v>7066.666666666667</v>
      </c>
      <c r="E39" s="54">
        <f t="shared" ref="E39:F39" si="6">D39</f>
        <v>7066.666666666667</v>
      </c>
      <c r="F39" s="54">
        <f t="shared" si="6"/>
        <v>7066.666666666667</v>
      </c>
      <c r="G39" s="54">
        <f t="shared" si="4"/>
        <v>21200</v>
      </c>
    </row>
    <row r="40" spans="1:8">
      <c r="A40" s="44" t="s">
        <v>63</v>
      </c>
      <c r="B40" s="94">
        <v>2500</v>
      </c>
      <c r="C40" s="54">
        <v>2060.16</v>
      </c>
      <c r="D40" s="54">
        <f t="shared" si="3"/>
        <v>146.61333333333337</v>
      </c>
      <c r="E40" s="54">
        <f t="shared" ref="E40:F40" si="7">D40</f>
        <v>146.61333333333337</v>
      </c>
      <c r="F40" s="54">
        <f t="shared" si="7"/>
        <v>146.61333333333337</v>
      </c>
      <c r="G40" s="54">
        <f t="shared" si="4"/>
        <v>2499.9999999999995</v>
      </c>
    </row>
    <row r="41" spans="1:8">
      <c r="A41" s="44" t="s">
        <v>64</v>
      </c>
      <c r="B41" s="94">
        <v>1200</v>
      </c>
      <c r="C41" s="54">
        <v>0</v>
      </c>
      <c r="D41" s="54">
        <f t="shared" si="3"/>
        <v>400</v>
      </c>
      <c r="E41" s="54">
        <f t="shared" ref="E41:F41" si="8">D41</f>
        <v>400</v>
      </c>
      <c r="F41" s="54">
        <f t="shared" si="8"/>
        <v>400</v>
      </c>
      <c r="G41" s="54">
        <f t="shared" si="4"/>
        <v>1200</v>
      </c>
    </row>
    <row r="42" spans="1:8">
      <c r="A42" s="44" t="s">
        <v>25</v>
      </c>
      <c r="B42" s="94">
        <v>6400</v>
      </c>
      <c r="C42" s="54">
        <v>0</v>
      </c>
      <c r="D42" s="54">
        <f t="shared" si="3"/>
        <v>2133.3333333333335</v>
      </c>
      <c r="E42" s="54">
        <f t="shared" ref="E42:F42" si="9">D42</f>
        <v>2133.3333333333335</v>
      </c>
      <c r="F42" s="54">
        <f t="shared" si="9"/>
        <v>2133.3333333333335</v>
      </c>
      <c r="G42" s="54">
        <f t="shared" si="4"/>
        <v>6400</v>
      </c>
    </row>
    <row r="43" spans="1:8">
      <c r="A43" s="13"/>
      <c r="B43" s="13"/>
      <c r="C43" s="21"/>
      <c r="D43" s="58"/>
      <c r="E43" s="58"/>
      <c r="F43" s="54"/>
      <c r="G43" s="54" t="s">
        <v>14</v>
      </c>
    </row>
    <row r="44" spans="1:8" ht="13.5" thickBot="1">
      <c r="A44" s="13" t="s">
        <v>20</v>
      </c>
      <c r="B44" s="19">
        <f>SUM(B37:B43)</f>
        <v>243243.84</v>
      </c>
      <c r="C44" s="19">
        <f>SUM(C37:C43)</f>
        <v>23281.5</v>
      </c>
      <c r="D44" s="19">
        <f>SUM(D37:D43)</f>
        <v>73320.779999999984</v>
      </c>
      <c r="E44" s="19">
        <f>SUM(E37:E43)</f>
        <v>73320.779999999984</v>
      </c>
      <c r="F44" s="19">
        <f>SUM(F37:F43)</f>
        <v>73320.779999999984</v>
      </c>
      <c r="G44" s="19">
        <f>SUM(G37:G42)</f>
        <v>243243.84</v>
      </c>
      <c r="H44" s="54"/>
    </row>
    <row r="45" spans="1:8" ht="13.5" thickBot="1">
      <c r="A45" s="41" t="s">
        <v>9</v>
      </c>
      <c r="B45" s="61"/>
      <c r="C45" s="58"/>
      <c r="D45" s="58"/>
      <c r="E45" s="58"/>
      <c r="F45" s="54"/>
      <c r="G45" s="54"/>
    </row>
    <row r="46" spans="1:8">
      <c r="A46" s="61"/>
      <c r="B46" s="61"/>
      <c r="C46" s="58"/>
      <c r="D46" s="58"/>
      <c r="E46" s="58"/>
      <c r="F46" s="54"/>
      <c r="G46" s="54"/>
    </row>
    <row r="47" spans="1:8">
      <c r="A47" s="44" t="s">
        <v>28</v>
      </c>
      <c r="B47" s="94">
        <v>6859</v>
      </c>
      <c r="C47" s="54">
        <v>0</v>
      </c>
      <c r="D47" s="54">
        <f>B47/3</f>
        <v>2286.3333333333335</v>
      </c>
      <c r="E47" s="54">
        <f>D47</f>
        <v>2286.3333333333335</v>
      </c>
      <c r="F47" s="54">
        <f>E47</f>
        <v>2286.3333333333335</v>
      </c>
      <c r="G47" s="54">
        <f>SUM(C47:F47)</f>
        <v>6859</v>
      </c>
    </row>
    <row r="48" spans="1:8">
      <c r="A48" s="13"/>
      <c r="B48" s="13"/>
      <c r="C48" s="21"/>
      <c r="D48" s="58"/>
      <c r="E48" s="58"/>
      <c r="F48" s="54"/>
      <c r="G48" s="54"/>
    </row>
    <row r="49" spans="1:8" ht="13.5" thickBot="1">
      <c r="A49" s="13" t="s">
        <v>20</v>
      </c>
      <c r="B49" s="19">
        <f>SUM(B47:B48)</f>
        <v>6859</v>
      </c>
      <c r="C49" s="19">
        <f>SUM(C47:C48)</f>
        <v>0</v>
      </c>
      <c r="D49" s="19">
        <f>SUM(D47)</f>
        <v>2286.3333333333335</v>
      </c>
      <c r="E49" s="19">
        <f t="shared" ref="E49:F49" si="10">SUM(E47)</f>
        <v>2286.3333333333335</v>
      </c>
      <c r="F49" s="19">
        <f t="shared" si="10"/>
        <v>2286.3333333333335</v>
      </c>
      <c r="G49" s="19">
        <f>SUM(G47:G48)</f>
        <v>6859</v>
      </c>
      <c r="H49" s="54"/>
    </row>
    <row r="50" spans="1:8" ht="13.5" thickBot="1">
      <c r="A50" s="41" t="s">
        <v>10</v>
      </c>
      <c r="B50" s="61"/>
      <c r="C50" s="58"/>
      <c r="D50" s="58"/>
      <c r="E50" s="58"/>
      <c r="F50" s="54"/>
      <c r="G50" s="54"/>
    </row>
    <row r="51" spans="1:8">
      <c r="A51" s="61"/>
      <c r="B51" s="61"/>
      <c r="C51" s="62"/>
      <c r="D51" s="58"/>
      <c r="E51" s="58"/>
      <c r="F51" s="54"/>
      <c r="G51" s="54"/>
    </row>
    <row r="52" spans="1:8">
      <c r="A52" s="44" t="s">
        <v>30</v>
      </c>
      <c r="B52" s="94">
        <v>72400.03</v>
      </c>
      <c r="C52" s="54">
        <v>1209.69</v>
      </c>
      <c r="D52" s="54">
        <f>(B52-C52)/3-300</f>
        <v>23430.113333333331</v>
      </c>
      <c r="E52" s="54">
        <v>23730.113333333331</v>
      </c>
      <c r="F52" s="54">
        <v>23730.113333333331</v>
      </c>
      <c r="G52" s="54">
        <f>SUM(C52:F52)</f>
        <v>72100.029999999984</v>
      </c>
    </row>
    <row r="53" spans="1:8">
      <c r="A53" s="91" t="s">
        <v>92</v>
      </c>
      <c r="B53" s="54">
        <v>0</v>
      </c>
      <c r="C53" s="54">
        <v>300</v>
      </c>
      <c r="D53" s="54">
        <v>0</v>
      </c>
      <c r="E53" s="54">
        <v>0</v>
      </c>
      <c r="F53" s="54">
        <v>0</v>
      </c>
      <c r="G53" s="54">
        <f>SUM(C53:F53)</f>
        <v>300</v>
      </c>
    </row>
    <row r="54" spans="1:8">
      <c r="A54" s="44" t="s">
        <v>31</v>
      </c>
      <c r="B54" s="94">
        <v>4850</v>
      </c>
      <c r="C54" s="54">
        <v>0</v>
      </c>
      <c r="D54" s="54">
        <f t="shared" ref="D54:D65" si="11">(B54-C54)/3</f>
        <v>1616.6666666666667</v>
      </c>
      <c r="E54" s="54">
        <f>D54</f>
        <v>1616.6666666666667</v>
      </c>
      <c r="F54" s="54">
        <f>E54</f>
        <v>1616.6666666666667</v>
      </c>
      <c r="G54" s="54">
        <f t="shared" ref="G54:G65" si="12">SUM(C54:F54)</f>
        <v>4850</v>
      </c>
    </row>
    <row r="55" spans="1:8">
      <c r="A55" s="44" t="s">
        <v>32</v>
      </c>
      <c r="B55" s="94">
        <v>5000</v>
      </c>
      <c r="C55" s="54">
        <v>2341</v>
      </c>
      <c r="D55" s="54">
        <f t="shared" si="11"/>
        <v>886.33333333333337</v>
      </c>
      <c r="E55" s="54">
        <v>886.33333333333337</v>
      </c>
      <c r="F55" s="54">
        <v>886.33333333333337</v>
      </c>
      <c r="G55" s="54">
        <f t="shared" si="12"/>
        <v>5000</v>
      </c>
    </row>
    <row r="56" spans="1:8">
      <c r="A56" s="91" t="s">
        <v>33</v>
      </c>
      <c r="B56" s="54">
        <v>0</v>
      </c>
      <c r="C56" s="54">
        <v>2500</v>
      </c>
      <c r="D56" s="54">
        <v>0</v>
      </c>
      <c r="E56" s="54">
        <v>0</v>
      </c>
      <c r="F56" s="54">
        <v>0</v>
      </c>
      <c r="G56" s="54">
        <f t="shared" ref="G56" si="13">SUM(C56:F56)</f>
        <v>2500</v>
      </c>
    </row>
    <row r="57" spans="1:8">
      <c r="A57" s="44" t="s">
        <v>34</v>
      </c>
      <c r="B57" s="94">
        <v>59000</v>
      </c>
      <c r="C57" s="54">
        <v>18217.129999999997</v>
      </c>
      <c r="D57" s="92">
        <f>(B57-C57)/3-C56</f>
        <v>11094.29</v>
      </c>
      <c r="E57" s="54">
        <f>(B57-C57)/3</f>
        <v>13594.29</v>
      </c>
      <c r="F57" s="54">
        <f>E57</f>
        <v>13594.29</v>
      </c>
      <c r="G57" s="54">
        <f t="shared" si="12"/>
        <v>56500</v>
      </c>
    </row>
    <row r="58" spans="1:8">
      <c r="A58" s="44" t="s">
        <v>36</v>
      </c>
      <c r="B58" s="94">
        <v>27500</v>
      </c>
      <c r="C58" s="54">
        <v>8750</v>
      </c>
      <c r="D58" s="54">
        <f t="shared" si="11"/>
        <v>6250</v>
      </c>
      <c r="E58" s="54">
        <f>D58</f>
        <v>6250</v>
      </c>
      <c r="F58" s="54">
        <f>E58</f>
        <v>6250</v>
      </c>
      <c r="G58" s="54">
        <f t="shared" si="12"/>
        <v>27500</v>
      </c>
    </row>
    <row r="59" spans="1:8">
      <c r="A59" s="44" t="s">
        <v>37</v>
      </c>
      <c r="B59" s="94">
        <v>7272.48</v>
      </c>
      <c r="C59" s="54">
        <v>0</v>
      </c>
      <c r="D59" s="54">
        <f>(B59-C59)/3-C60</f>
        <v>1846.2199999999998</v>
      </c>
      <c r="E59" s="54">
        <f>(B59-C59)/3</f>
        <v>2424.16</v>
      </c>
      <c r="F59" s="54">
        <f>E59</f>
        <v>2424.16</v>
      </c>
      <c r="G59" s="54">
        <f t="shared" si="12"/>
        <v>6694.5399999999991</v>
      </c>
    </row>
    <row r="60" spans="1:8">
      <c r="A60" s="91" t="s">
        <v>38</v>
      </c>
      <c r="B60" s="54">
        <v>0</v>
      </c>
      <c r="C60" s="54">
        <v>577.94000000000005</v>
      </c>
      <c r="D60" s="54">
        <v>0</v>
      </c>
      <c r="E60" s="54">
        <v>0</v>
      </c>
      <c r="F60" s="54">
        <v>0</v>
      </c>
      <c r="G60" s="54">
        <f t="shared" ref="G60" si="14">SUM(C60:F60)</f>
        <v>577.94000000000005</v>
      </c>
    </row>
    <row r="61" spans="1:8">
      <c r="A61" s="44" t="s">
        <v>40</v>
      </c>
      <c r="B61" s="94">
        <v>12640</v>
      </c>
      <c r="C61" s="54">
        <v>5550</v>
      </c>
      <c r="D61" s="54">
        <f t="shared" si="11"/>
        <v>2363.3333333333335</v>
      </c>
      <c r="E61" s="54">
        <f t="shared" ref="E61:F63" si="15">D61</f>
        <v>2363.3333333333335</v>
      </c>
      <c r="F61" s="54">
        <f t="shared" si="15"/>
        <v>2363.3333333333335</v>
      </c>
      <c r="G61" s="54">
        <f t="shared" si="12"/>
        <v>12640.000000000002</v>
      </c>
    </row>
    <row r="62" spans="1:8">
      <c r="A62" s="44" t="s">
        <v>41</v>
      </c>
      <c r="B62" s="94">
        <v>29640.059999999998</v>
      </c>
      <c r="C62" s="54">
        <v>0</v>
      </c>
      <c r="D62" s="54">
        <f t="shared" si="11"/>
        <v>9880.0199999999986</v>
      </c>
      <c r="E62" s="54">
        <f t="shared" si="15"/>
        <v>9880.0199999999986</v>
      </c>
      <c r="F62" s="54">
        <f t="shared" si="15"/>
        <v>9880.0199999999986</v>
      </c>
      <c r="G62" s="54">
        <f t="shared" si="12"/>
        <v>29640.059999999998</v>
      </c>
    </row>
    <row r="63" spans="1:8">
      <c r="A63" s="44" t="s">
        <v>42</v>
      </c>
      <c r="B63" s="94">
        <v>27100</v>
      </c>
      <c r="C63" s="54">
        <v>3000</v>
      </c>
      <c r="D63" s="54">
        <f t="shared" si="11"/>
        <v>8033.333333333333</v>
      </c>
      <c r="E63" s="54">
        <f t="shared" si="15"/>
        <v>8033.333333333333</v>
      </c>
      <c r="F63" s="54">
        <f t="shared" si="15"/>
        <v>8033.333333333333</v>
      </c>
      <c r="G63" s="54">
        <f t="shared" si="12"/>
        <v>27099.999999999996</v>
      </c>
    </row>
    <row r="64" spans="1:8">
      <c r="A64" s="44" t="s">
        <v>44</v>
      </c>
      <c r="B64" s="94">
        <v>4000</v>
      </c>
      <c r="C64" s="54">
        <v>1818.7199999999998</v>
      </c>
      <c r="D64" s="54">
        <f t="shared" si="11"/>
        <v>727.09333333333336</v>
      </c>
      <c r="E64" s="54">
        <v>727.09333333333336</v>
      </c>
      <c r="F64" s="54">
        <v>727.09333333333336</v>
      </c>
      <c r="G64" s="54">
        <f t="shared" si="12"/>
        <v>3999.9999999999995</v>
      </c>
    </row>
    <row r="65" spans="1:8">
      <c r="A65" s="44" t="s">
        <v>45</v>
      </c>
      <c r="B65" s="94">
        <v>27500</v>
      </c>
      <c r="C65" s="54">
        <v>13778.08</v>
      </c>
      <c r="D65" s="54">
        <f t="shared" si="11"/>
        <v>4573.9733333333334</v>
      </c>
      <c r="E65" s="54">
        <v>4573.9733333333334</v>
      </c>
      <c r="F65" s="54">
        <v>4573.9733333333334</v>
      </c>
      <c r="G65" s="54">
        <f t="shared" si="12"/>
        <v>27500</v>
      </c>
    </row>
    <row r="66" spans="1:8">
      <c r="A66" s="61"/>
      <c r="B66" s="62"/>
      <c r="C66" s="62"/>
      <c r="D66" s="58"/>
      <c r="E66" s="58"/>
      <c r="F66" s="54"/>
      <c r="G66" s="54"/>
    </row>
    <row r="67" spans="1:8" ht="13.5" thickBot="1">
      <c r="A67" s="13" t="s">
        <v>20</v>
      </c>
      <c r="B67" s="19">
        <f>SUM(B52:B66)</f>
        <v>276902.57</v>
      </c>
      <c r="C67" s="19">
        <f>SUM(C52:C66)</f>
        <v>58042.560000000005</v>
      </c>
      <c r="D67" s="19">
        <f>SUM(D52:D66)</f>
        <v>70701.376666666663</v>
      </c>
      <c r="E67" s="19">
        <f>SUM(E52:E66)</f>
        <v>74079.316666666666</v>
      </c>
      <c r="F67" s="19">
        <f>SUM(F52:F66)</f>
        <v>74079.316666666666</v>
      </c>
      <c r="G67" s="19">
        <f>SUM(C67:F67)</f>
        <v>276902.57</v>
      </c>
      <c r="H67" s="54"/>
    </row>
    <row r="68" spans="1:8" ht="13.5" thickBot="1">
      <c r="A68" s="41" t="s">
        <v>11</v>
      </c>
      <c r="B68" s="61"/>
      <c r="C68" s="58"/>
      <c r="D68" s="58"/>
      <c r="E68" s="58"/>
      <c r="F68" s="54"/>
      <c r="G68" s="54"/>
    </row>
    <row r="69" spans="1:8">
      <c r="A69" s="61"/>
      <c r="B69" s="61"/>
      <c r="C69" s="62"/>
      <c r="D69" s="64"/>
      <c r="E69" s="58"/>
      <c r="F69" s="54"/>
      <c r="G69" s="54"/>
    </row>
    <row r="70" spans="1:8">
      <c r="A70" s="44" t="s">
        <v>46</v>
      </c>
      <c r="B70" s="94">
        <v>1181897.58</v>
      </c>
      <c r="C70" s="54">
        <v>713711.21999999986</v>
      </c>
      <c r="D70" s="54">
        <f t="shared" ref="D70" si="16">(B70-C70)/3</f>
        <v>156062.12000000008</v>
      </c>
      <c r="E70" s="54">
        <v>156062.12000000008</v>
      </c>
      <c r="F70" s="54">
        <v>156062.12000000008</v>
      </c>
      <c r="G70" s="54">
        <f>SUM(C70:F70)</f>
        <v>1181897.58</v>
      </c>
    </row>
    <row r="71" spans="1:8">
      <c r="A71" s="13" t="s">
        <v>14</v>
      </c>
      <c r="B71" s="13"/>
      <c r="C71" s="21"/>
      <c r="D71" s="58"/>
      <c r="E71" s="58"/>
      <c r="F71" s="54"/>
      <c r="G71" s="54"/>
    </row>
    <row r="72" spans="1:8">
      <c r="A72" s="13" t="s">
        <v>20</v>
      </c>
      <c r="B72" s="19">
        <f t="shared" ref="B72:G72" si="17">SUM(B70:B71)</f>
        <v>1181897.58</v>
      </c>
      <c r="C72" s="19">
        <f t="shared" si="17"/>
        <v>713711.21999999986</v>
      </c>
      <c r="D72" s="19">
        <f t="shared" si="17"/>
        <v>156062.12000000008</v>
      </c>
      <c r="E72" s="19">
        <f t="shared" si="17"/>
        <v>156062.12000000008</v>
      </c>
      <c r="F72" s="19">
        <f t="shared" si="17"/>
        <v>156062.12000000008</v>
      </c>
      <c r="G72" s="19">
        <f t="shared" si="17"/>
        <v>1181897.58</v>
      </c>
      <c r="H72" s="54"/>
    </row>
    <row r="73" spans="1:8">
      <c r="A73" s="55" t="s">
        <v>12</v>
      </c>
      <c r="B73" s="65"/>
      <c r="C73" s="20"/>
      <c r="D73" s="64"/>
      <c r="E73" s="58"/>
      <c r="F73" s="54"/>
      <c r="G73" s="54"/>
    </row>
    <row r="74" spans="1:8">
      <c r="A74" s="61"/>
      <c r="B74" s="61"/>
      <c r="C74" s="62"/>
      <c r="D74" s="58"/>
      <c r="E74" s="58"/>
      <c r="F74" s="54"/>
      <c r="G74" s="54"/>
    </row>
    <row r="75" spans="1:8">
      <c r="A75" s="44" t="s">
        <v>49</v>
      </c>
      <c r="B75" s="94">
        <v>77212.12</v>
      </c>
      <c r="C75" s="54">
        <v>75000</v>
      </c>
      <c r="D75" s="54">
        <f t="shared" ref="D75:D76" si="18">(B75-C75)/3</f>
        <v>737.37333333333174</v>
      </c>
      <c r="E75" s="54">
        <f>D75</f>
        <v>737.37333333333174</v>
      </c>
      <c r="F75" s="54">
        <f>E75</f>
        <v>737.37333333333174</v>
      </c>
      <c r="G75" s="54">
        <f>SUM(C75:F75)</f>
        <v>77212.12000000001</v>
      </c>
    </row>
    <row r="76" spans="1:8">
      <c r="A76" s="44" t="s">
        <v>51</v>
      </c>
      <c r="B76" s="94">
        <v>1827181.84</v>
      </c>
      <c r="C76" s="54">
        <v>312540.92999999993</v>
      </c>
      <c r="D76" s="54">
        <f t="shared" si="18"/>
        <v>504880.3033333334</v>
      </c>
      <c r="E76" s="54">
        <f>D76</f>
        <v>504880.3033333334</v>
      </c>
      <c r="F76" s="54">
        <f>E76</f>
        <v>504880.3033333334</v>
      </c>
      <c r="G76" s="54">
        <f>SUM(C76:F76)</f>
        <v>1827181.8400000003</v>
      </c>
    </row>
    <row r="77" spans="1:8">
      <c r="A77" s="13"/>
      <c r="B77" s="97" t="s">
        <v>14</v>
      </c>
      <c r="C77" s="21"/>
      <c r="D77" s="58"/>
      <c r="E77" s="58"/>
      <c r="F77" s="54"/>
      <c r="G77" s="54"/>
    </row>
    <row r="78" spans="1:8">
      <c r="A78" s="13" t="s">
        <v>20</v>
      </c>
      <c r="B78" s="19">
        <f t="shared" ref="B78:G78" si="19">SUM(B75:B77)</f>
        <v>1904393.96</v>
      </c>
      <c r="C78" s="19">
        <f t="shared" si="19"/>
        <v>387540.92999999993</v>
      </c>
      <c r="D78" s="19">
        <f t="shared" si="19"/>
        <v>505617.67666666675</v>
      </c>
      <c r="E78" s="19">
        <f t="shared" si="19"/>
        <v>505617.67666666675</v>
      </c>
      <c r="F78" s="19">
        <f t="shared" si="19"/>
        <v>505617.67666666675</v>
      </c>
      <c r="G78" s="19">
        <f t="shared" si="19"/>
        <v>1904393.9600000004</v>
      </c>
      <c r="H78" s="54"/>
    </row>
    <row r="79" spans="1:8">
      <c r="A79" s="66" t="s">
        <v>13</v>
      </c>
      <c r="B79" s="61"/>
      <c r="C79" s="52"/>
      <c r="D79" s="15"/>
      <c r="E79" s="18"/>
      <c r="F79" s="54"/>
      <c r="G79" s="54"/>
    </row>
    <row r="80" spans="1:8">
      <c r="A80" s="61"/>
      <c r="B80" s="61"/>
      <c r="C80" s="52"/>
      <c r="D80" s="64"/>
      <c r="E80" s="52"/>
      <c r="F80" s="54"/>
      <c r="G80" s="54"/>
    </row>
    <row r="81" spans="1:8" s="67" customFormat="1">
      <c r="A81" s="44" t="s">
        <v>52</v>
      </c>
      <c r="B81" s="94">
        <v>160000</v>
      </c>
      <c r="C81" s="54">
        <v>12463.2</v>
      </c>
      <c r="D81" s="92">
        <f>(B81-C81)/3-C82</f>
        <v>5402.933333333327</v>
      </c>
      <c r="E81" s="54">
        <f>(B81-C81)/3</f>
        <v>49178.933333333327</v>
      </c>
      <c r="F81" s="54">
        <f>E81</f>
        <v>49178.933333333327</v>
      </c>
      <c r="G81" s="54">
        <f>SUM(C81:F81)</f>
        <v>116223.99999999997</v>
      </c>
    </row>
    <row r="82" spans="1:8" s="67" customFormat="1">
      <c r="A82" s="78" t="s">
        <v>54</v>
      </c>
      <c r="B82" s="54">
        <v>0</v>
      </c>
      <c r="C82" s="54">
        <v>43776</v>
      </c>
      <c r="D82" s="54">
        <v>0</v>
      </c>
      <c r="E82" s="54">
        <v>0</v>
      </c>
      <c r="F82" s="54">
        <v>0</v>
      </c>
      <c r="G82" s="54">
        <f>SUM(C82:F82)</f>
        <v>43776</v>
      </c>
    </row>
    <row r="83" spans="1:8" s="67" customFormat="1">
      <c r="A83" s="44" t="s">
        <v>55</v>
      </c>
      <c r="B83" s="94">
        <v>11700</v>
      </c>
      <c r="C83" s="54">
        <v>4074.5599999999995</v>
      </c>
      <c r="D83" s="54">
        <f t="shared" ref="D83" si="20">(B83-C83)/3</f>
        <v>2541.8133333333335</v>
      </c>
      <c r="E83" s="54">
        <f>(B83-C83)/3</f>
        <v>2541.8133333333335</v>
      </c>
      <c r="F83" s="54">
        <f>E83</f>
        <v>2541.8133333333335</v>
      </c>
      <c r="G83" s="54">
        <f>SUM(C83:F83)</f>
        <v>11700</v>
      </c>
    </row>
    <row r="84" spans="1:8" s="67" customFormat="1">
      <c r="B84" s="69"/>
      <c r="C84" s="68"/>
      <c r="D84" s="53"/>
      <c r="E84" s="68"/>
      <c r="F84" s="69"/>
      <c r="G84" s="69"/>
    </row>
    <row r="85" spans="1:8" s="1" customFormat="1">
      <c r="A85" s="13" t="s">
        <v>20</v>
      </c>
      <c r="B85" s="19">
        <f t="shared" ref="B85:G85" si="21">SUM(B81:B84)</f>
        <v>171700</v>
      </c>
      <c r="C85" s="19">
        <f t="shared" si="21"/>
        <v>60313.759999999995</v>
      </c>
      <c r="D85" s="19">
        <f t="shared" si="21"/>
        <v>7944.7466666666605</v>
      </c>
      <c r="E85" s="19">
        <f t="shared" si="21"/>
        <v>51720.746666666659</v>
      </c>
      <c r="F85" s="19">
        <f t="shared" si="21"/>
        <v>51720.746666666659</v>
      </c>
      <c r="G85" s="19">
        <f t="shared" si="21"/>
        <v>171699.99999999997</v>
      </c>
      <c r="H85" s="19"/>
    </row>
    <row r="86" spans="1:8" s="1" customFormat="1" ht="13.5" thickBot="1">
      <c r="A86" s="13"/>
      <c r="B86" s="13"/>
      <c r="C86" s="19"/>
      <c r="D86" s="19"/>
      <c r="E86" s="19"/>
      <c r="F86" s="19"/>
      <c r="G86" s="19"/>
      <c r="H86" s="19"/>
    </row>
    <row r="87" spans="1:8" ht="13.5" thickBot="1">
      <c r="A87" s="47" t="s">
        <v>22</v>
      </c>
      <c r="B87" s="17">
        <f>SUM(B44,B49,B67,B72,B78,B85)</f>
        <v>3784996.95</v>
      </c>
      <c r="C87" s="17">
        <f>SUM(C44,C49,C67,C72,C78,C85)</f>
        <v>1242889.9699999997</v>
      </c>
      <c r="D87" s="17">
        <f>SUM(D44,D49,D67,D72,D78,D85)</f>
        <v>815933.03333333356</v>
      </c>
      <c r="E87" s="17">
        <f>SUM(E44,E49,E67,E72,E78,E85)</f>
        <v>863086.9733333335</v>
      </c>
      <c r="F87" s="17">
        <f>SUM(F44,F49,F67,F72,F78,F85)</f>
        <v>863086.9733333335</v>
      </c>
      <c r="G87" s="17">
        <f>G85+G78+G72+G67+G49+G44</f>
        <v>3784996.95</v>
      </c>
      <c r="H87" s="54"/>
    </row>
    <row r="88" spans="1:8" s="1" customFormat="1">
      <c r="A88" s="13"/>
      <c r="B88" s="13"/>
      <c r="C88" s="19"/>
      <c r="D88" s="19"/>
      <c r="E88" s="19"/>
      <c r="F88" s="19"/>
      <c r="G88" s="19"/>
      <c r="H88" s="19"/>
    </row>
    <row r="89" spans="1:8">
      <c r="A89" s="73" t="s">
        <v>65</v>
      </c>
      <c r="B89" s="75" t="s">
        <v>14</v>
      </c>
      <c r="C89" s="75">
        <f>C87+C31</f>
        <v>3104039.9999999991</v>
      </c>
      <c r="D89" s="75">
        <f>D87+D31</f>
        <v>3030813.2733333344</v>
      </c>
      <c r="E89" s="75">
        <f>E87+E31</f>
        <v>3079757.2133333343</v>
      </c>
      <c r="F89" s="75">
        <f>F87+F31</f>
        <v>3079757.2133333343</v>
      </c>
      <c r="G89" s="76">
        <f>G87+G31</f>
        <v>12294367.699999999</v>
      </c>
    </row>
    <row r="93" spans="1:8">
      <c r="A93" s="13"/>
      <c r="B93" s="13"/>
      <c r="C93" s="50"/>
      <c r="D93" s="50"/>
    </row>
  </sheetData>
  <printOptions horizontalCentered="1" gridLines="1"/>
  <pageMargins left="0.27" right="0.25" top="0.6" bottom="0.56000000000000005" header="0.27" footer="0.21"/>
  <pageSetup scale="81" fitToHeight="11" orientation="landscape" r:id="rId1"/>
  <headerFooter alignWithMargins="0">
    <oddFooter>&amp;L&amp;F&amp;RPage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6"/>
  <sheetViews>
    <sheetView zoomScaleNormal="100" workbookViewId="0">
      <pane xSplit="1" ySplit="4" topLeftCell="B44" activePane="bottomRight" state="frozen"/>
      <selection activeCell="C18" sqref="C18"/>
      <selection pane="topRight" activeCell="C18" sqref="C18"/>
      <selection pane="bottomLeft" activeCell="C18" sqref="C18"/>
      <selection pane="bottomRight" activeCell="B12" sqref="B12:B31"/>
    </sheetView>
  </sheetViews>
  <sheetFormatPr defaultColWidth="9.140625" defaultRowHeight="12.75"/>
  <cols>
    <col min="1" max="1" width="62.85546875" style="44" bestFit="1" customWidth="1"/>
    <col min="2" max="2" width="20.7109375" style="44" bestFit="1" customWidth="1"/>
    <col min="3" max="3" width="14" style="42" customWidth="1"/>
    <col min="4" max="4" width="14" style="42" bestFit="1" customWidth="1"/>
    <col min="5" max="5" width="14" style="43" bestFit="1" customWidth="1"/>
    <col min="6" max="6" width="14" style="44" bestFit="1" customWidth="1"/>
    <col min="7" max="7" width="18.140625" style="44" customWidth="1"/>
    <col min="8" max="16384" width="9.140625" style="44"/>
  </cols>
  <sheetData>
    <row r="1" spans="1:7">
      <c r="A1" s="1" t="s">
        <v>59</v>
      </c>
      <c r="B1" s="1"/>
    </row>
    <row r="2" spans="1:7">
      <c r="A2" s="1"/>
      <c r="B2" s="1"/>
    </row>
    <row r="3" spans="1:7" s="2" customFormat="1" ht="20.25" customHeight="1" thickBot="1">
      <c r="A3" s="2" t="s">
        <v>70</v>
      </c>
      <c r="C3" s="45"/>
      <c r="D3" s="45"/>
      <c r="E3" s="46"/>
    </row>
    <row r="4" spans="1:7" s="3" customFormat="1" ht="26.25" thickBot="1">
      <c r="B4" s="22" t="s">
        <v>83</v>
      </c>
      <c r="C4" s="4" t="s">
        <v>15</v>
      </c>
      <c r="D4" s="5" t="s">
        <v>16</v>
      </c>
      <c r="E4" s="6" t="s">
        <v>17</v>
      </c>
      <c r="F4" s="7" t="s">
        <v>18</v>
      </c>
      <c r="G4" s="7" t="s">
        <v>19</v>
      </c>
    </row>
    <row r="5" spans="1:7" s="3" customFormat="1" ht="13.5" thickBot="1">
      <c r="B5" s="8"/>
      <c r="C5" s="9"/>
      <c r="D5" s="9"/>
      <c r="E5" s="10"/>
      <c r="F5" s="10"/>
      <c r="G5" s="10"/>
    </row>
    <row r="6" spans="1:7" s="3" customFormat="1" ht="13.5" thickBot="1">
      <c r="A6" s="47" t="s">
        <v>6</v>
      </c>
      <c r="B6" s="23"/>
      <c r="C6" s="11"/>
      <c r="D6" s="11"/>
      <c r="E6" s="12"/>
    </row>
    <row r="7" spans="1:7" s="3" customFormat="1" ht="13.5" thickBot="1">
      <c r="A7" s="48"/>
    </row>
    <row r="8" spans="1:7" s="51" customFormat="1" ht="13.5" thickBot="1">
      <c r="A8" s="49" t="s">
        <v>0</v>
      </c>
      <c r="B8" s="65"/>
      <c r="C8" s="50"/>
      <c r="D8" s="50"/>
      <c r="E8" s="43"/>
    </row>
    <row r="9" spans="1:7">
      <c r="B9" s="67"/>
      <c r="C9" s="52"/>
      <c r="D9" s="53"/>
      <c r="E9" s="52"/>
      <c r="F9" s="54"/>
      <c r="G9" s="54"/>
    </row>
    <row r="10" spans="1:7">
      <c r="B10" s="67"/>
      <c r="C10" s="52"/>
      <c r="D10" s="53"/>
      <c r="E10" s="52"/>
      <c r="F10" s="54"/>
      <c r="G10" s="54"/>
    </row>
    <row r="11" spans="1:7">
      <c r="A11" s="13"/>
      <c r="B11" s="17"/>
      <c r="C11" s="15"/>
      <c r="D11" s="16"/>
      <c r="E11" s="52"/>
      <c r="F11" s="54"/>
      <c r="G11" s="54"/>
    </row>
    <row r="12" spans="1:7">
      <c r="A12" s="13" t="s">
        <v>20</v>
      </c>
      <c r="B12" s="28">
        <v>476450.75</v>
      </c>
      <c r="C12" s="19">
        <f>$B12/4</f>
        <v>119112.6875</v>
      </c>
      <c r="D12" s="19">
        <f>$B12/4</f>
        <v>119112.6875</v>
      </c>
      <c r="E12" s="19">
        <f>$B12/4</f>
        <v>119112.6875</v>
      </c>
      <c r="F12" s="19">
        <f>$B12/4</f>
        <v>119112.6875</v>
      </c>
      <c r="G12" s="19">
        <f>SUM(C12:F12)</f>
        <v>476450.75</v>
      </c>
    </row>
    <row r="13" spans="1:7">
      <c r="A13" s="55" t="s">
        <v>1</v>
      </c>
      <c r="B13" s="17"/>
      <c r="C13" s="50"/>
      <c r="D13" s="56"/>
      <c r="E13" s="57"/>
    </row>
    <row r="14" spans="1:7">
      <c r="B14" s="17"/>
      <c r="C14" s="52"/>
      <c r="D14" s="53"/>
      <c r="E14" s="52"/>
      <c r="F14" s="54"/>
      <c r="G14" s="54"/>
    </row>
    <row r="15" spans="1:7">
      <c r="A15" s="13"/>
      <c r="B15" s="17"/>
      <c r="C15" s="15"/>
      <c r="D15" s="53"/>
      <c r="E15" s="52"/>
      <c r="F15" s="54"/>
      <c r="G15" s="54"/>
    </row>
    <row r="16" spans="1:7">
      <c r="B16" s="17"/>
      <c r="C16" s="52"/>
      <c r="D16" s="53"/>
      <c r="E16" s="52"/>
      <c r="F16" s="54"/>
      <c r="G16" s="54"/>
    </row>
    <row r="17" spans="1:8">
      <c r="A17" s="43" t="s">
        <v>20</v>
      </c>
      <c r="B17" s="17">
        <v>255265.53999999998</v>
      </c>
      <c r="C17" s="19">
        <f>$B17/4</f>
        <v>63816.384999999995</v>
      </c>
      <c r="D17" s="19">
        <f>$B17/4</f>
        <v>63816.384999999995</v>
      </c>
      <c r="E17" s="19">
        <f>$B17/4</f>
        <v>63816.384999999995</v>
      </c>
      <c r="F17" s="19">
        <f>$B17/4</f>
        <v>63816.384999999995</v>
      </c>
      <c r="G17" s="19">
        <f>SUM(C17:F17)</f>
        <v>255265.53999999998</v>
      </c>
    </row>
    <row r="18" spans="1:8">
      <c r="A18" s="55" t="s">
        <v>2</v>
      </c>
      <c r="B18" s="17"/>
      <c r="C18" s="52"/>
      <c r="D18" s="53"/>
      <c r="E18" s="52"/>
      <c r="F18" s="54"/>
      <c r="G18" s="54"/>
    </row>
    <row r="19" spans="1:8">
      <c r="B19" s="17"/>
      <c r="C19" s="52"/>
      <c r="D19" s="53"/>
      <c r="E19" s="52"/>
      <c r="F19" s="54"/>
      <c r="G19" s="54"/>
    </row>
    <row r="20" spans="1:8">
      <c r="A20" s="13"/>
      <c r="B20" s="17"/>
      <c r="C20" s="15"/>
      <c r="D20" s="53"/>
      <c r="E20" s="52"/>
      <c r="F20" s="54"/>
      <c r="G20" s="54"/>
    </row>
    <row r="21" spans="1:8">
      <c r="B21" s="17"/>
      <c r="C21" s="52"/>
      <c r="D21" s="53"/>
      <c r="E21" s="52"/>
      <c r="F21" s="54"/>
      <c r="G21" s="54"/>
    </row>
    <row r="22" spans="1:8">
      <c r="A22" s="13"/>
      <c r="B22" s="17"/>
      <c r="C22" s="17"/>
      <c r="D22" s="53"/>
      <c r="E22" s="58"/>
      <c r="F22" s="54"/>
      <c r="G22" s="54"/>
    </row>
    <row r="23" spans="1:8" ht="13.5" thickBot="1">
      <c r="A23" s="13" t="s">
        <v>20</v>
      </c>
      <c r="B23" s="17"/>
      <c r="C23" s="19">
        <f>SUM(C20:C22)</f>
        <v>0</v>
      </c>
      <c r="D23" s="19">
        <f>SUM(D20:D22)</f>
        <v>0</v>
      </c>
      <c r="E23" s="19">
        <f>SUM(E20:E22)</f>
        <v>0</v>
      </c>
      <c r="F23" s="19">
        <f>SUM(F20:F22)</f>
        <v>0</v>
      </c>
      <c r="G23" s="19">
        <f>SUM(G20:G22)</f>
        <v>0</v>
      </c>
    </row>
    <row r="24" spans="1:8" s="1" customFormat="1" ht="13.5" thickBot="1">
      <c r="A24" s="41" t="s">
        <v>4</v>
      </c>
      <c r="B24" s="17"/>
      <c r="C24" s="58"/>
      <c r="D24" s="52"/>
      <c r="E24" s="18"/>
      <c r="F24" s="19"/>
      <c r="G24" s="19"/>
    </row>
    <row r="25" spans="1:8" s="1" customFormat="1">
      <c r="A25" s="44"/>
      <c r="B25" s="17"/>
      <c r="C25" s="19"/>
      <c r="D25" s="15"/>
      <c r="E25" s="18"/>
      <c r="F25" s="19"/>
      <c r="G25" s="54"/>
    </row>
    <row r="26" spans="1:8" s="1" customFormat="1">
      <c r="A26" s="13" t="s">
        <v>20</v>
      </c>
      <c r="B26" s="28">
        <v>182929.07</v>
      </c>
      <c r="C26" s="19">
        <f>$B26/4</f>
        <v>45732.267500000002</v>
      </c>
      <c r="D26" s="19">
        <f>$B26/4</f>
        <v>45732.267500000002</v>
      </c>
      <c r="E26" s="19">
        <f>$B26/4</f>
        <v>45732.267500000002</v>
      </c>
      <c r="F26" s="19">
        <f>$B26/4</f>
        <v>45732.267500000002</v>
      </c>
      <c r="G26" s="19">
        <f>SUM(C26:F26)</f>
        <v>182929.07</v>
      </c>
    </row>
    <row r="27" spans="1:8" s="1" customFormat="1">
      <c r="A27" s="55" t="s">
        <v>3</v>
      </c>
      <c r="B27" s="23"/>
      <c r="C27" s="59"/>
      <c r="D27" s="52"/>
      <c r="E27" s="18"/>
      <c r="F27" s="19"/>
      <c r="G27" s="19"/>
    </row>
    <row r="28" spans="1:8">
      <c r="B28" s="24"/>
      <c r="C28" s="54"/>
      <c r="D28" s="54"/>
      <c r="E28" s="58"/>
      <c r="F28" s="54"/>
      <c r="G28" s="54"/>
    </row>
    <row r="29" spans="1:8">
      <c r="A29" s="13" t="s">
        <v>20</v>
      </c>
      <c r="B29" s="17"/>
      <c r="C29" s="19">
        <f>SUM(C27:C28)</f>
        <v>0</v>
      </c>
      <c r="D29" s="19">
        <f>SUM(D27:D28)</f>
        <v>0</v>
      </c>
      <c r="E29" s="19">
        <f>SUM(E27:E28)</f>
        <v>0</v>
      </c>
      <c r="F29" s="19">
        <f>SUM(F27:F28)</f>
        <v>0</v>
      </c>
      <c r="G29" s="19">
        <f>SUM(C29:F29)</f>
        <v>0</v>
      </c>
    </row>
    <row r="30" spans="1:8" ht="13.5" thickBot="1">
      <c r="A30" s="13"/>
      <c r="B30" s="14"/>
      <c r="C30" s="54"/>
      <c r="D30" s="54"/>
      <c r="E30" s="54"/>
      <c r="F30" s="54"/>
      <c r="G30" s="54"/>
    </row>
    <row r="31" spans="1:8" ht="13.5" thickBot="1">
      <c r="A31" s="47" t="s">
        <v>21</v>
      </c>
      <c r="B31" s="17">
        <f>SUM(B9:B29)</f>
        <v>914645.3600000001</v>
      </c>
      <c r="C31" s="19">
        <f>C29+C26+C23+C17+C12</f>
        <v>228661.34</v>
      </c>
      <c r="D31" s="19">
        <f>D29+D26+D23+D17+D12</f>
        <v>228661.34</v>
      </c>
      <c r="E31" s="19">
        <f>E29+E26+E23+E17+E12</f>
        <v>228661.34</v>
      </c>
      <c r="F31" s="19">
        <f>F29+F26+F23+F17+F12</f>
        <v>228661.34</v>
      </c>
      <c r="G31" s="19">
        <f>G29+G26+G23+G17+G12</f>
        <v>914645.36</v>
      </c>
      <c r="H31" s="54"/>
    </row>
    <row r="32" spans="1:8" ht="13.5" thickBot="1">
      <c r="A32" s="13"/>
      <c r="B32" s="14"/>
      <c r="C32" s="54"/>
      <c r="D32" s="54"/>
      <c r="E32" s="54"/>
      <c r="F32" s="54"/>
      <c r="G32" s="54"/>
    </row>
    <row r="33" spans="1:8" ht="13.5" thickBot="1">
      <c r="A33" s="47" t="s">
        <v>5</v>
      </c>
      <c r="B33" s="23"/>
      <c r="C33" s="44"/>
      <c r="D33" s="44"/>
      <c r="E33" s="44"/>
    </row>
    <row r="34" spans="1:8" ht="13.5" thickBot="1">
      <c r="A34" s="60"/>
      <c r="B34" s="23"/>
      <c r="C34" s="59"/>
      <c r="D34" s="52"/>
      <c r="E34" s="58"/>
      <c r="F34" s="54"/>
      <c r="G34" s="54"/>
    </row>
    <row r="35" spans="1:8" ht="13.5" thickBot="1">
      <c r="A35" s="41" t="s">
        <v>7</v>
      </c>
      <c r="B35" s="61"/>
      <c r="C35" s="52"/>
      <c r="D35" s="52"/>
      <c r="E35" s="58"/>
      <c r="F35" s="54"/>
      <c r="G35" s="54"/>
    </row>
    <row r="36" spans="1:8">
      <c r="A36" s="61" t="s">
        <v>14</v>
      </c>
      <c r="B36" s="61"/>
      <c r="C36" s="52"/>
      <c r="D36" s="58"/>
      <c r="E36" s="62"/>
      <c r="F36" s="54"/>
      <c r="G36" s="54"/>
    </row>
    <row r="37" spans="1:8">
      <c r="A37" s="44" t="s">
        <v>24</v>
      </c>
      <c r="B37" s="70">
        <v>14816.14</v>
      </c>
      <c r="C37" s="54">
        <f>$B37/4</f>
        <v>3704.0349999999999</v>
      </c>
      <c r="D37" s="54">
        <f>$B37/4</f>
        <v>3704.0349999999999</v>
      </c>
      <c r="E37" s="54">
        <f>$B37/4</f>
        <v>3704.0349999999999</v>
      </c>
      <c r="F37" s="54">
        <f>$B37/4</f>
        <v>3704.0349999999999</v>
      </c>
      <c r="G37" s="54">
        <f>SUM(C37:F37)</f>
        <v>14816.14</v>
      </c>
    </row>
    <row r="38" spans="1:8">
      <c r="A38" s="13"/>
      <c r="B38" s="13"/>
      <c r="C38" s="20"/>
      <c r="D38" s="52"/>
      <c r="E38" s="58"/>
      <c r="F38" s="54"/>
      <c r="G38" s="54"/>
    </row>
    <row r="39" spans="1:8" ht="13.5" thickBot="1">
      <c r="A39" s="13" t="s">
        <v>20</v>
      </c>
      <c r="B39" s="17">
        <f>B37</f>
        <v>14816.14</v>
      </c>
      <c r="C39" s="19">
        <f>SUM(C37:C38)</f>
        <v>3704.0349999999999</v>
      </c>
      <c r="D39" s="19">
        <f>SUM(D37:D38)</f>
        <v>3704.0349999999999</v>
      </c>
      <c r="E39" s="19">
        <f>SUM(E37:E38)</f>
        <v>3704.0349999999999</v>
      </c>
      <c r="F39" s="19">
        <f>SUM(F37:F38)</f>
        <v>3704.0349999999999</v>
      </c>
      <c r="G39" s="19">
        <f>SUM(G37:G38)</f>
        <v>14816.14</v>
      </c>
      <c r="H39" s="54"/>
    </row>
    <row r="40" spans="1:8" ht="13.5" thickBot="1">
      <c r="A40" s="41" t="s">
        <v>9</v>
      </c>
      <c r="B40" s="61"/>
      <c r="C40" s="58"/>
      <c r="D40" s="58"/>
      <c r="E40" s="58"/>
      <c r="F40" s="54"/>
      <c r="G40" s="54"/>
    </row>
    <row r="41" spans="1:8">
      <c r="A41" s="61" t="s">
        <v>14</v>
      </c>
      <c r="B41" s="61"/>
      <c r="C41" s="58"/>
      <c r="D41" s="58"/>
      <c r="E41" s="58"/>
      <c r="F41" s="54"/>
      <c r="G41" s="54"/>
    </row>
    <row r="42" spans="1:8">
      <c r="A42" s="44" t="s">
        <v>28</v>
      </c>
      <c r="B42" s="70">
        <v>4032</v>
      </c>
      <c r="C42" s="54">
        <f>$B42/4</f>
        <v>1008</v>
      </c>
      <c r="D42" s="54">
        <f>$B42/4</f>
        <v>1008</v>
      </c>
      <c r="E42" s="54">
        <f>$B42/4</f>
        <v>1008</v>
      </c>
      <c r="F42" s="54">
        <f>$B42/4</f>
        <v>1008</v>
      </c>
      <c r="G42" s="54">
        <f>SUM(C42:F42)</f>
        <v>4032</v>
      </c>
    </row>
    <row r="43" spans="1:8">
      <c r="A43" s="13"/>
      <c r="B43" s="13"/>
      <c r="C43" s="18"/>
      <c r="D43" s="58"/>
      <c r="E43" s="58"/>
      <c r="F43" s="54"/>
      <c r="G43" s="54"/>
    </row>
    <row r="44" spans="1:8" ht="13.5" thickBot="1">
      <c r="A44" s="13" t="s">
        <v>20</v>
      </c>
      <c r="B44" s="17">
        <f>B42</f>
        <v>4032</v>
      </c>
      <c r="C44" s="19">
        <f>SUM(C41:C43)</f>
        <v>1008</v>
      </c>
      <c r="D44" s="19">
        <f>SUM(D41:D43)</f>
        <v>1008</v>
      </c>
      <c r="E44" s="19">
        <f>SUM(E41:E43)</f>
        <v>1008</v>
      </c>
      <c r="F44" s="19">
        <f>SUM(F41:F43)</f>
        <v>1008</v>
      </c>
      <c r="G44" s="19">
        <f>SUM(G41:G43)</f>
        <v>4032</v>
      </c>
      <c r="H44" s="54"/>
    </row>
    <row r="45" spans="1:8" ht="13.5" thickBot="1">
      <c r="A45" s="41" t="s">
        <v>10</v>
      </c>
      <c r="B45" s="61"/>
      <c r="C45" s="58"/>
      <c r="D45" s="58"/>
      <c r="E45" s="58"/>
      <c r="F45" s="54"/>
      <c r="G45" s="54"/>
    </row>
    <row r="46" spans="1:8">
      <c r="A46" s="61"/>
      <c r="B46" s="61"/>
      <c r="C46" s="62"/>
      <c r="D46" s="58"/>
      <c r="E46" s="58"/>
      <c r="F46" s="54"/>
      <c r="G46" s="54"/>
    </row>
    <row r="47" spans="1:8">
      <c r="A47" s="44" t="s">
        <v>29</v>
      </c>
      <c r="B47" s="70">
        <v>2000</v>
      </c>
      <c r="C47" s="54">
        <f t="shared" ref="C47:F51" si="0">$B47/4</f>
        <v>500</v>
      </c>
      <c r="D47" s="54">
        <f t="shared" si="0"/>
        <v>500</v>
      </c>
      <c r="E47" s="54">
        <f t="shared" si="0"/>
        <v>500</v>
      </c>
      <c r="F47" s="54">
        <f t="shared" si="0"/>
        <v>500</v>
      </c>
      <c r="G47" s="54">
        <f>SUM(C47:F47)</f>
        <v>2000</v>
      </c>
    </row>
    <row r="48" spans="1:8">
      <c r="A48" s="44" t="s">
        <v>30</v>
      </c>
      <c r="B48" s="70">
        <v>14800</v>
      </c>
      <c r="C48" s="54">
        <f t="shared" si="0"/>
        <v>3700</v>
      </c>
      <c r="D48" s="54">
        <f t="shared" si="0"/>
        <v>3700</v>
      </c>
      <c r="E48" s="54">
        <f t="shared" si="0"/>
        <v>3700</v>
      </c>
      <c r="F48" s="54">
        <f t="shared" si="0"/>
        <v>3700</v>
      </c>
      <c r="G48" s="54">
        <f>SUM(C48:F48)</f>
        <v>14800</v>
      </c>
    </row>
    <row r="49" spans="1:8">
      <c r="A49" s="44" t="s">
        <v>34</v>
      </c>
      <c r="B49" s="70">
        <v>32500</v>
      </c>
      <c r="C49" s="54">
        <f t="shared" si="0"/>
        <v>8125</v>
      </c>
      <c r="D49" s="54">
        <f t="shared" si="0"/>
        <v>8125</v>
      </c>
      <c r="E49" s="54">
        <f t="shared" si="0"/>
        <v>8125</v>
      </c>
      <c r="F49" s="54">
        <f t="shared" si="0"/>
        <v>8125</v>
      </c>
      <c r="G49" s="54">
        <f>SUM(C49:F49)</f>
        <v>32500</v>
      </c>
    </row>
    <row r="50" spans="1:8">
      <c r="A50" s="44" t="s">
        <v>41</v>
      </c>
      <c r="B50" s="70">
        <v>2000</v>
      </c>
      <c r="C50" s="54">
        <f t="shared" si="0"/>
        <v>500</v>
      </c>
      <c r="D50" s="54">
        <f t="shared" si="0"/>
        <v>500</v>
      </c>
      <c r="E50" s="54">
        <f t="shared" si="0"/>
        <v>500</v>
      </c>
      <c r="F50" s="54">
        <f t="shared" si="0"/>
        <v>500</v>
      </c>
      <c r="G50" s="54">
        <f>SUM(C50:F50)</f>
        <v>2000</v>
      </c>
    </row>
    <row r="51" spans="1:8">
      <c r="A51" s="44" t="s">
        <v>42</v>
      </c>
      <c r="B51" s="70">
        <v>40000</v>
      </c>
      <c r="C51" s="54">
        <f t="shared" si="0"/>
        <v>10000</v>
      </c>
      <c r="D51" s="54">
        <f t="shared" si="0"/>
        <v>10000</v>
      </c>
      <c r="E51" s="54">
        <f t="shared" si="0"/>
        <v>10000</v>
      </c>
      <c r="F51" s="54">
        <f t="shared" si="0"/>
        <v>10000</v>
      </c>
      <c r="G51" s="54">
        <f>SUM(C51:F51)</f>
        <v>40000</v>
      </c>
    </row>
    <row r="52" spans="1:8">
      <c r="A52" s="61"/>
      <c r="B52" s="61"/>
      <c r="C52" s="62"/>
      <c r="D52" s="58"/>
      <c r="E52" s="58"/>
      <c r="F52" s="54"/>
      <c r="G52" s="54"/>
    </row>
    <row r="53" spans="1:8" ht="13.5" thickBot="1">
      <c r="A53" s="13" t="s">
        <v>20</v>
      </c>
      <c r="B53" s="17">
        <f t="shared" ref="B53:G53" si="1">SUM(B47:B52)</f>
        <v>91300</v>
      </c>
      <c r="C53" s="19">
        <f t="shared" si="1"/>
        <v>22825</v>
      </c>
      <c r="D53" s="19">
        <f t="shared" si="1"/>
        <v>22825</v>
      </c>
      <c r="E53" s="19">
        <f t="shared" si="1"/>
        <v>22825</v>
      </c>
      <c r="F53" s="19">
        <f t="shared" si="1"/>
        <v>22825</v>
      </c>
      <c r="G53" s="19">
        <f t="shared" si="1"/>
        <v>91300</v>
      </c>
      <c r="H53" s="19"/>
    </row>
    <row r="54" spans="1:8" ht="13.5" thickBot="1">
      <c r="A54" s="41" t="s">
        <v>11</v>
      </c>
      <c r="B54" s="61"/>
      <c r="C54" s="58"/>
      <c r="D54" s="58"/>
      <c r="E54" s="58"/>
      <c r="F54" s="54"/>
      <c r="G54" s="54"/>
    </row>
    <row r="55" spans="1:8">
      <c r="A55" s="61"/>
      <c r="B55" s="61"/>
      <c r="C55" s="62"/>
      <c r="D55" s="64"/>
      <c r="E55" s="58"/>
      <c r="F55" s="54"/>
      <c r="G55" s="54"/>
    </row>
    <row r="56" spans="1:8">
      <c r="A56" s="44" t="s">
        <v>47</v>
      </c>
      <c r="B56" s="70">
        <v>7500</v>
      </c>
      <c r="C56" s="54">
        <f>$B56/4</f>
        <v>1875</v>
      </c>
      <c r="D56" s="54">
        <f>$B56/4</f>
        <v>1875</v>
      </c>
      <c r="E56" s="54">
        <f>$B56/4</f>
        <v>1875</v>
      </c>
      <c r="F56" s="54">
        <f>$B56/4</f>
        <v>1875</v>
      </c>
      <c r="G56" s="54">
        <f>SUM(C56:F56)</f>
        <v>7500</v>
      </c>
    </row>
    <row r="57" spans="1:8">
      <c r="A57" s="13" t="s">
        <v>14</v>
      </c>
      <c r="B57" s="13"/>
      <c r="C57" s="20"/>
      <c r="D57" s="64"/>
      <c r="E57" s="58"/>
      <c r="F57" s="54"/>
      <c r="G57" s="54"/>
    </row>
    <row r="58" spans="1:8">
      <c r="A58" s="13" t="s">
        <v>20</v>
      </c>
      <c r="B58" s="17">
        <f>B56</f>
        <v>7500</v>
      </c>
      <c r="C58" s="19">
        <f>SUM(C56:C57)</f>
        <v>1875</v>
      </c>
      <c r="D58" s="19">
        <f>SUM(D56:D57)</f>
        <v>1875</v>
      </c>
      <c r="E58" s="19">
        <f>SUM(E56:E57)</f>
        <v>1875</v>
      </c>
      <c r="F58" s="19">
        <f>SUM(F56:F57)</f>
        <v>1875</v>
      </c>
      <c r="G58" s="19">
        <f>SUM(G56:G57)</f>
        <v>7500</v>
      </c>
      <c r="H58" s="54"/>
    </row>
    <row r="59" spans="1:8">
      <c r="A59" s="55" t="s">
        <v>12</v>
      </c>
      <c r="B59" s="65"/>
      <c r="C59" s="20"/>
      <c r="D59" s="64"/>
      <c r="E59" s="58"/>
      <c r="F59" s="54"/>
      <c r="G59" s="54"/>
    </row>
    <row r="60" spans="1:8">
      <c r="A60" s="61"/>
      <c r="B60" s="61"/>
      <c r="C60" s="62"/>
      <c r="D60" s="58"/>
      <c r="E60" s="58"/>
      <c r="F60" s="54"/>
      <c r="G60" s="54"/>
    </row>
    <row r="61" spans="1:8">
      <c r="A61" s="44" t="s">
        <v>49</v>
      </c>
      <c r="B61" s="70">
        <v>400000</v>
      </c>
      <c r="C61" s="54">
        <f>$B61/4</f>
        <v>100000</v>
      </c>
      <c r="D61" s="54">
        <f>$B61/4</f>
        <v>100000</v>
      </c>
      <c r="E61" s="54">
        <f>$B61/4</f>
        <v>100000</v>
      </c>
      <c r="F61" s="54">
        <f>$B61/4</f>
        <v>100000</v>
      </c>
      <c r="G61" s="54">
        <f>SUM(C61:F61)</f>
        <v>400000</v>
      </c>
    </row>
    <row r="62" spans="1:8">
      <c r="A62" s="13"/>
      <c r="B62" s="13"/>
      <c r="C62" s="62"/>
      <c r="D62" s="58"/>
      <c r="E62" s="58"/>
      <c r="F62" s="54"/>
      <c r="G62" s="54"/>
    </row>
    <row r="63" spans="1:8">
      <c r="A63" s="13" t="s">
        <v>20</v>
      </c>
      <c r="B63" s="17">
        <f>B61</f>
        <v>400000</v>
      </c>
      <c r="C63" s="19">
        <f>SUM(C61:C62)</f>
        <v>100000</v>
      </c>
      <c r="D63" s="19">
        <f>SUM(D61:D62)</f>
        <v>100000</v>
      </c>
      <c r="E63" s="19">
        <f>SUM(E61:E62)</f>
        <v>100000</v>
      </c>
      <c r="F63" s="19">
        <f>SUM(F61:F62)</f>
        <v>100000</v>
      </c>
      <c r="G63" s="19">
        <f>SUM(G61:G62)</f>
        <v>400000</v>
      </c>
      <c r="H63" s="54"/>
    </row>
    <row r="64" spans="1:8">
      <c r="A64" s="66" t="s">
        <v>13</v>
      </c>
      <c r="B64" s="61"/>
      <c r="C64" s="52"/>
      <c r="D64" s="15"/>
      <c r="E64" s="18"/>
      <c r="F64" s="54"/>
      <c r="G64" s="54"/>
    </row>
    <row r="65" spans="1:8">
      <c r="A65" s="61"/>
      <c r="B65" s="61"/>
      <c r="C65" s="52"/>
      <c r="D65" s="64"/>
      <c r="E65" s="52"/>
      <c r="F65" s="54"/>
      <c r="G65" s="54"/>
    </row>
    <row r="66" spans="1:8" s="67" customFormat="1">
      <c r="A66" s="44" t="s">
        <v>55</v>
      </c>
      <c r="B66" s="70">
        <v>3400</v>
      </c>
      <c r="C66" s="54">
        <f t="shared" ref="C66:F66" si="2">$B66/4</f>
        <v>850</v>
      </c>
      <c r="D66" s="54">
        <f t="shared" si="2"/>
        <v>850</v>
      </c>
      <c r="E66" s="54">
        <f t="shared" si="2"/>
        <v>850</v>
      </c>
      <c r="F66" s="54">
        <f t="shared" si="2"/>
        <v>850</v>
      </c>
      <c r="G66" s="54">
        <f>SUM(C66:F66)</f>
        <v>3400</v>
      </c>
    </row>
    <row r="67" spans="1:8" s="67" customFormat="1">
      <c r="A67" s="14"/>
      <c r="B67" s="14"/>
      <c r="C67" s="17"/>
      <c r="D67" s="53"/>
      <c r="E67" s="71"/>
      <c r="F67" s="69"/>
      <c r="G67" s="69"/>
    </row>
    <row r="68" spans="1:8" s="1" customFormat="1">
      <c r="A68" s="13" t="s">
        <v>20</v>
      </c>
      <c r="B68" s="17">
        <f t="shared" ref="B68:G68" si="3">SUM(B66:B67)</f>
        <v>3400</v>
      </c>
      <c r="C68" s="19">
        <f t="shared" si="3"/>
        <v>850</v>
      </c>
      <c r="D68" s="19">
        <f t="shared" si="3"/>
        <v>850</v>
      </c>
      <c r="E68" s="19">
        <f t="shared" si="3"/>
        <v>850</v>
      </c>
      <c r="F68" s="19">
        <f t="shared" si="3"/>
        <v>850</v>
      </c>
      <c r="G68" s="19">
        <f t="shared" si="3"/>
        <v>3400</v>
      </c>
      <c r="H68" s="19"/>
    </row>
    <row r="69" spans="1:8" s="1" customFormat="1" ht="13.5" thickBot="1">
      <c r="A69" s="13"/>
      <c r="B69" s="13"/>
      <c r="C69" s="19"/>
      <c r="D69" s="19"/>
      <c r="E69" s="19"/>
      <c r="F69" s="19"/>
      <c r="G69" s="19"/>
      <c r="H69" s="19"/>
    </row>
    <row r="70" spans="1:8" ht="13.5" thickBot="1">
      <c r="A70" s="47" t="s">
        <v>22</v>
      </c>
      <c r="B70" s="17">
        <f t="shared" ref="B70:G70" si="4">B68+B63+B58+B53+B44+B39</f>
        <v>521048.14</v>
      </c>
      <c r="C70" s="19">
        <f t="shared" si="4"/>
        <v>130262.035</v>
      </c>
      <c r="D70" s="19">
        <f t="shared" si="4"/>
        <v>130262.035</v>
      </c>
      <c r="E70" s="19">
        <f t="shared" si="4"/>
        <v>130262.035</v>
      </c>
      <c r="F70" s="19">
        <f t="shared" si="4"/>
        <v>130262.035</v>
      </c>
      <c r="G70" s="19">
        <f t="shared" si="4"/>
        <v>521048.14</v>
      </c>
      <c r="H70" s="54"/>
    </row>
    <row r="71" spans="1:8" s="1" customFormat="1">
      <c r="A71" s="13"/>
      <c r="B71" s="13"/>
      <c r="C71" s="19"/>
      <c r="D71" s="19"/>
      <c r="E71" s="19"/>
      <c r="F71" s="19"/>
      <c r="G71" s="19"/>
      <c r="H71" s="19"/>
    </row>
    <row r="72" spans="1:8">
      <c r="A72" s="73" t="s">
        <v>96</v>
      </c>
      <c r="B72" s="74"/>
      <c r="C72" s="75">
        <f>C70+C31</f>
        <v>358923.375</v>
      </c>
      <c r="D72" s="75">
        <f>D70+D31</f>
        <v>358923.375</v>
      </c>
      <c r="E72" s="75">
        <f>E70+E31</f>
        <v>358923.375</v>
      </c>
      <c r="F72" s="75">
        <f>F70+F31</f>
        <v>358923.375</v>
      </c>
      <c r="G72" s="76">
        <f>G70+G31</f>
        <v>1435693.5</v>
      </c>
    </row>
    <row r="76" spans="1:8">
      <c r="A76" s="13"/>
      <c r="B76" s="13"/>
      <c r="C76" s="50"/>
      <c r="D76" s="50"/>
    </row>
  </sheetData>
  <printOptions horizontalCentered="1" gridLines="1"/>
  <pageMargins left="0.27" right="0.25" top="0.6" bottom="0.56000000000000005" header="0.27" footer="0.21"/>
  <pageSetup scale="88" fitToHeight="5" orientation="landscape" r:id="rId1"/>
  <headerFooter alignWithMargins="0">
    <oddFooter>&amp;L&amp;F&amp;RPage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AMP~FY15</vt:lpstr>
      <vt:lpstr>AMP~FY14</vt:lpstr>
      <vt:lpstr>AFO~FY15</vt:lpstr>
      <vt:lpstr>AFO~FY14</vt:lpstr>
      <vt:lpstr>Natural Resources~FY15</vt:lpstr>
      <vt:lpstr>Natural Resources~FY14</vt:lpstr>
      <vt:lpstr>Environmental Services~FY15</vt:lpstr>
      <vt:lpstr>Environmental Services~FY14</vt:lpstr>
      <vt:lpstr>Policy and Sustainability~FY15</vt:lpstr>
      <vt:lpstr>Policy and Sustainability~FY14</vt:lpstr>
      <vt:lpstr>Community Relations~FY15</vt:lpstr>
      <vt:lpstr>Community Relations~FY14</vt:lpstr>
      <vt:lpstr>Energy Program~FY15</vt:lpstr>
      <vt:lpstr>Energy Program~FY14</vt:lpstr>
      <vt:lpstr>Enforce. &amp; Envir. Justice~FY15</vt:lpstr>
      <vt:lpstr>Enforce. &amp; Envir. Justice~FY14</vt:lpstr>
      <vt:lpstr>Green Economy~FY15</vt:lpstr>
      <vt:lpstr>Green Economy~FY14</vt:lpstr>
      <vt:lpstr>'AFO~FY14'!Print_Area</vt:lpstr>
      <vt:lpstr>'AFO~FY15'!Print_Area</vt:lpstr>
      <vt:lpstr>'AMP~FY14'!Print_Area</vt:lpstr>
      <vt:lpstr>'AMP~FY15'!Print_Area</vt:lpstr>
      <vt:lpstr>'Community Relations~FY14'!Print_Area</vt:lpstr>
      <vt:lpstr>'Community Relations~FY15'!Print_Area</vt:lpstr>
      <vt:lpstr>'Energy Program~FY14'!Print_Area</vt:lpstr>
      <vt:lpstr>'Energy Program~FY15'!Print_Area</vt:lpstr>
      <vt:lpstr>'Enforce. &amp; Envir. Justice~FY14'!Print_Area</vt:lpstr>
      <vt:lpstr>'Enforce. &amp; Envir. Justice~FY15'!Print_Area</vt:lpstr>
      <vt:lpstr>'Environmental Services~FY14'!Print_Area</vt:lpstr>
      <vt:lpstr>'Environmental Services~FY15'!Print_Area</vt:lpstr>
      <vt:lpstr>'Green Economy~FY14'!Print_Area</vt:lpstr>
      <vt:lpstr>'Green Economy~FY15'!Print_Area</vt:lpstr>
      <vt:lpstr>'Natural Resources~FY14'!Print_Area</vt:lpstr>
      <vt:lpstr>'Natural Resources~FY15'!Print_Area</vt:lpstr>
      <vt:lpstr>'Policy and Sustainability~FY14'!Print_Area</vt:lpstr>
      <vt:lpstr>'Policy and Sustainability~FY15'!Print_Area</vt:lpstr>
      <vt:lpstr>'AFO~FY14'!Print_Titles</vt:lpstr>
      <vt:lpstr>'AFO~FY15'!Print_Titles</vt:lpstr>
      <vt:lpstr>'AMP~FY14'!Print_Titles</vt:lpstr>
      <vt:lpstr>'AMP~FY15'!Print_Titles</vt:lpstr>
      <vt:lpstr>'Community Relations~FY14'!Print_Titles</vt:lpstr>
      <vt:lpstr>'Community Relations~FY15'!Print_Titles</vt:lpstr>
      <vt:lpstr>'Energy Program~FY14'!Print_Titles</vt:lpstr>
      <vt:lpstr>'Energy Program~FY15'!Print_Titles</vt:lpstr>
      <vt:lpstr>'Enforce. &amp; Envir. Justice~FY14'!Print_Titles</vt:lpstr>
      <vt:lpstr>'Enforce. &amp; Envir. Justice~FY15'!Print_Titles</vt:lpstr>
      <vt:lpstr>'Environmental Services~FY14'!Print_Titles</vt:lpstr>
      <vt:lpstr>'Environmental Services~FY15'!Print_Titles</vt:lpstr>
      <vt:lpstr>'Green Economy~FY14'!Print_Titles</vt:lpstr>
      <vt:lpstr>'Green Economy~FY15'!Print_Titles</vt:lpstr>
      <vt:lpstr>'Natural Resources~FY14'!Print_Titles</vt:lpstr>
      <vt:lpstr>'Natural Resources~FY15'!Print_Titles</vt:lpstr>
      <vt:lpstr>'Policy and Sustainability~FY14'!Print_Titles</vt:lpstr>
      <vt:lpstr>'Policy and Sustainability~FY15'!Print_Titles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Punnett</dc:creator>
  <cp:lastModifiedBy>DC User</cp:lastModifiedBy>
  <cp:lastPrinted>2014-04-01T19:43:44Z</cp:lastPrinted>
  <dcterms:created xsi:type="dcterms:W3CDTF">2005-04-20T22:51:54Z</dcterms:created>
  <dcterms:modified xsi:type="dcterms:W3CDTF">2014-04-04T18:17:55Z</dcterms:modified>
</cp:coreProperties>
</file>