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30" windowWidth="12120" windowHeight="9120" tabRatio="737" activeTab="4"/>
  </bookViews>
  <sheets>
    <sheet name="FY13 MGT" sheetId="1" r:id="rId1"/>
    <sheet name="FY14 MGT" sheetId="2" r:id="rId2"/>
    <sheet name="FY13 OFOS" sheetId="3" r:id="rId3"/>
    <sheet name="FY14 OFOS" sheetId="4" r:id="rId4"/>
    <sheet name="FY13 OBP" sheetId="5" r:id="rId5"/>
    <sheet name="FY14 OBP" sheetId="6" r:id="rId6"/>
    <sheet name="FY13 ORA" sheetId="7" r:id="rId7"/>
    <sheet name="FY14 ORA" sheetId="8" r:id="rId8"/>
    <sheet name="FY13 OTR" sheetId="9" r:id="rId9"/>
    <sheet name="FY14 OTR" sheetId="10" r:id="rId10"/>
    <sheet name="FY13 CIO" sheetId="11" r:id="rId11"/>
    <sheet name="FY14 CIO" sheetId="12" r:id="rId12"/>
    <sheet name="FY13 OFT" sheetId="13" r:id="rId13"/>
    <sheet name="FY14 OFT" sheetId="14" r:id="rId14"/>
    <sheet name="FY13 OIO" sheetId="15" r:id="rId15"/>
    <sheet name="FY14 OIO" sheetId="16" r:id="rId16"/>
  </sheets>
  <definedNames>
    <definedName name="_xlnm.Print_Area" localSheetId="10">'FY13 CIO'!$A$1:$G$170</definedName>
    <definedName name="_xlnm.Print_Area" localSheetId="0">'FY13 MGT'!$A$1:$G$90</definedName>
    <definedName name="_xlnm.Print_Area" localSheetId="4">'FY13 OBP'!$A$1:$G$85</definedName>
    <definedName name="_xlnm.Print_Area" localSheetId="2">'FY13 OFOS'!$A$1:$G$98</definedName>
    <definedName name="_xlnm.Print_Area" localSheetId="12">'FY13 OFT'!$A$1:$G$162</definedName>
    <definedName name="_xlnm.Print_Area" localSheetId="14">'FY13 OIO'!$A$1:$G$161</definedName>
    <definedName name="_xlnm.Print_Area" localSheetId="6">'FY13 ORA'!$A$1:$G$92</definedName>
    <definedName name="_xlnm.Print_Area" localSheetId="8">'FY13 OTR'!$A$1:$G$185</definedName>
    <definedName name="_xlnm.Print_Area" localSheetId="11">'FY14 CIO'!$A$1:$G$163</definedName>
    <definedName name="_xlnm.Print_Area" localSheetId="1">'FY14 MGT'!$A$1:$G$95</definedName>
    <definedName name="_xlnm.Print_Area" localSheetId="5">'FY14 OBP'!$A$1:$G$79</definedName>
    <definedName name="_xlnm.Print_Area" localSheetId="3">'FY14 OFOS'!$A$1:$G$100</definedName>
    <definedName name="_xlnm.Print_Area" localSheetId="13">'FY14 OFT'!$A$1:$G$155</definedName>
    <definedName name="_xlnm.Print_Area" localSheetId="15">'FY14 OIO'!$A$1:$G$142</definedName>
    <definedName name="_xlnm.Print_Area" localSheetId="7">'FY14 ORA'!$A$1:$G$96</definedName>
    <definedName name="_xlnm.Print_Area" localSheetId="9">'FY14 OTR'!$A$1:$G$174</definedName>
    <definedName name="_xlnm.Print_Titles" localSheetId="10">'FY13 CIO'!$1:$4</definedName>
    <definedName name="_xlnm.Print_Titles" localSheetId="0">'FY13 MGT'!$1:$4</definedName>
    <definedName name="_xlnm.Print_Titles" localSheetId="4">'FY13 OBP'!$1:$4</definedName>
    <definedName name="_xlnm.Print_Titles" localSheetId="2">'FY13 OFOS'!$1:$4</definedName>
    <definedName name="_xlnm.Print_Titles" localSheetId="12">'FY13 OFT'!$1:$4</definedName>
    <definedName name="_xlnm.Print_Titles" localSheetId="14">'FY13 OIO'!$1:$4</definedName>
    <definedName name="_xlnm.Print_Titles" localSheetId="6">'FY13 ORA'!$1:$4</definedName>
    <definedName name="_xlnm.Print_Titles" localSheetId="8">'FY13 OTR'!$1:$4</definedName>
    <definedName name="_xlnm.Print_Titles" localSheetId="11">'FY14 CIO'!$1:$4</definedName>
    <definedName name="_xlnm.Print_Titles" localSheetId="1">'FY14 MGT'!$1:$4</definedName>
    <definedName name="_xlnm.Print_Titles" localSheetId="5">'FY14 OBP'!$1:$4</definedName>
    <definedName name="_xlnm.Print_Titles" localSheetId="3">'FY14 OFOS'!$1:$4</definedName>
    <definedName name="_xlnm.Print_Titles" localSheetId="13">'FY14 OFT'!$1:$4</definedName>
    <definedName name="_xlnm.Print_Titles" localSheetId="15">'FY14 OIO'!$1:$4</definedName>
    <definedName name="_xlnm.Print_Titles" localSheetId="7">'FY14 ORA'!$1:$4</definedName>
    <definedName name="_xlnm.Print_Titles" localSheetId="9">'FY14 OTR'!$1:$4</definedName>
  </definedNames>
  <calcPr fullCalcOnLoad="1"/>
</workbook>
</file>

<file path=xl/sharedStrings.xml><?xml version="1.0" encoding="utf-8"?>
<sst xmlns="http://schemas.openxmlformats.org/spreadsheetml/2006/main" count="1330" uniqueCount="546">
  <si>
    <t>CSG 11: Regular Pay - Cont Full Time</t>
  </si>
  <si>
    <t>CSG 12: Regular Pay - Other</t>
  </si>
  <si>
    <t>CSG 13:Additional Gross Pay</t>
  </si>
  <si>
    <t>CSG 15: Overtime Pay</t>
  </si>
  <si>
    <t>CSG 14: Fringe</t>
  </si>
  <si>
    <t>Non-Personal Services (NPS)</t>
  </si>
  <si>
    <t>Personal Services (PS)</t>
  </si>
  <si>
    <t>CSG 20: Supplies and Materials</t>
  </si>
  <si>
    <t>CSG 32: Rentals</t>
  </si>
  <si>
    <t>CSG 31: Telephone, Telegraph, Telegram, Etc</t>
  </si>
  <si>
    <t>CSG 40: Other Services and Charges</t>
  </si>
  <si>
    <t>CSG 41: Contractual Services</t>
  </si>
  <si>
    <t>CSG 50: Subsidies and Transfers</t>
  </si>
  <si>
    <t>CSG 70: Equipment &amp; Equipment Rental</t>
  </si>
  <si>
    <t xml:space="preserve"> </t>
  </si>
  <si>
    <t>Q1</t>
  </si>
  <si>
    <t>Q2</t>
  </si>
  <si>
    <t>Q3</t>
  </si>
  <si>
    <t>Q4</t>
  </si>
  <si>
    <t>Total</t>
  </si>
  <si>
    <t>List all contracts including vendor name, amount &amp; service provided. All bugeted funds must be accounted for.</t>
  </si>
  <si>
    <t>Subtotal</t>
  </si>
  <si>
    <t>Total Personal Services (PS)</t>
  </si>
  <si>
    <t>Total Non-Personal Services (NPS)</t>
  </si>
  <si>
    <t>Total Budget Request</t>
  </si>
  <si>
    <t>Total Approved Budget</t>
  </si>
  <si>
    <t>Attachment II - Spending Plan</t>
  </si>
  <si>
    <t>Tax Administration</t>
  </si>
  <si>
    <t>Zipcar</t>
  </si>
  <si>
    <t>Local travel</t>
  </si>
  <si>
    <t xml:space="preserve">Blanket Purchase order for General Office Supplies </t>
  </si>
  <si>
    <t>Sharp Copier Lease</t>
  </si>
  <si>
    <t>Pitney Bowes-Lease for Mail Machine</t>
  </si>
  <si>
    <t>Acme Auto - Lease Vehicles</t>
  </si>
  <si>
    <t>TBD - OAH Litigation Expert Witness</t>
  </si>
  <si>
    <t xml:space="preserve">FMS - Federal Contract Liabilities of DC Entities Offset </t>
  </si>
  <si>
    <t>TransWestern Delta - Capitalization Rate Study</t>
  </si>
  <si>
    <t>Robert Gloudemans - Valuation Study</t>
  </si>
  <si>
    <t>TBD - Modernized Real Property Tax System integration</t>
  </si>
  <si>
    <t>Mountain EDI - E filing support</t>
  </si>
  <si>
    <t>Fleet assessment</t>
  </si>
  <si>
    <t>P card</t>
  </si>
  <si>
    <t>Westlaw</t>
  </si>
  <si>
    <t xml:space="preserve">Multistate Tax Commission Membership Fees </t>
  </si>
  <si>
    <t xml:space="preserve">LOCAL TRAVEL </t>
  </si>
  <si>
    <t>TBD - Locksmith</t>
  </si>
  <si>
    <t>Parking assessment</t>
  </si>
  <si>
    <t xml:space="preserve">USPS - PO Blanket for Postage </t>
  </si>
  <si>
    <t>Out of town travel - Compliance Administration</t>
  </si>
  <si>
    <t>TBD - Revolving Blanket Purchase Order for Summonses</t>
  </si>
  <si>
    <t>CBC Innovis - Credit Bureau Reports</t>
  </si>
  <si>
    <t>TBD - TRIPLE SEAL LIENS</t>
  </si>
  <si>
    <t>PACER - Public Access to Court Electronic Records</t>
  </si>
  <si>
    <t>OUC MOU - Language Line</t>
  </si>
  <si>
    <t>Aspect Telecommunications - Maintenance Agreement</t>
  </si>
  <si>
    <t>Laser Substrates - Certified Mail Stickers</t>
  </si>
  <si>
    <t xml:space="preserve">TBD - RPTA Letterhead </t>
  </si>
  <si>
    <t>ACS - debit card machine maintenance</t>
  </si>
  <si>
    <t xml:space="preserve">QMATIC - ROD system maintenance </t>
  </si>
  <si>
    <t>NACRC - annual membership dues</t>
  </si>
  <si>
    <t>NACRC - registration fee for NACRC board meeting</t>
  </si>
  <si>
    <t>PRIA - Annual membership dues</t>
  </si>
  <si>
    <t>Transact - maintenanance on cashier printers</t>
  </si>
  <si>
    <t>Intrepid - maintenance Fujitsu scanners</t>
  </si>
  <si>
    <t>Service Source - Income &amp; Expense forms Scanning and Processing</t>
  </si>
  <si>
    <t>Marshall &amp; Swift - Valuation Service</t>
  </si>
  <si>
    <t>IREM - Data Publication</t>
  </si>
  <si>
    <t>ULI - Dollars and Cents of Shopping Centers</t>
  </si>
  <si>
    <t>MRIS - Multiple Listing Service</t>
  </si>
  <si>
    <t>TBD - Tax Sale auctioneer for Tax Sale</t>
  </si>
  <si>
    <t>Mentis - software maintenance</t>
  </si>
  <si>
    <t>Computer World Services - software license</t>
  </si>
  <si>
    <t>Local Travel - RPA</t>
  </si>
  <si>
    <t>TBD - Moving and Hauling Services</t>
  </si>
  <si>
    <t xml:space="preserve">Government Printing Office - Tax Forms Printing Service </t>
  </si>
  <si>
    <t>USPS - Postage Supplemental Billing</t>
  </si>
  <si>
    <t>Fairfax Imaging - Maintenance NCR Encoders</t>
  </si>
  <si>
    <t>OTR Collection Local Travel</t>
  </si>
  <si>
    <t>Federal Express - Shipping Services</t>
  </si>
  <si>
    <t>Federation of Tax Administrators Dues</t>
  </si>
  <si>
    <t>Qmatic - CSA System maintenance</t>
  </si>
  <si>
    <t xml:space="preserve">Capital Services - Blanket Purchase order for General Office Supplies </t>
  </si>
  <si>
    <t>Pitney Bowes - Supplies for mail machine</t>
  </si>
  <si>
    <t>TBD - RPA Accordian Folders</t>
  </si>
  <si>
    <t>TBD - Supplies, Public Space Bills</t>
  </si>
  <si>
    <t>AbeTech - labels and ribbons for cashier receipt printers</t>
  </si>
  <si>
    <t>Intrepid - scanner pads</t>
  </si>
  <si>
    <t>Transact - ribbons for cash registers</t>
  </si>
  <si>
    <t>Sharp - copier lease</t>
  </si>
  <si>
    <t>Pitney Bowes - Lease for Mail Machine</t>
  </si>
  <si>
    <t>Acme Auto Leasing - Vehicles</t>
  </si>
  <si>
    <t>FMS-Compliance Division Federal Offset Program</t>
  </si>
  <si>
    <t>RSIE-Compliance Division Primary Contract</t>
  </si>
  <si>
    <t>MuniServices-Compliance Division Secondary Contract</t>
  </si>
  <si>
    <t>TBD-Compliance Division Discovery Contract</t>
  </si>
  <si>
    <t>PropertyInfo - Landata annual maintenance for data warehousing</t>
  </si>
  <si>
    <t>Data Compression - STAX upgrade/maintenance, Federal tax data</t>
  </si>
  <si>
    <t>TBD - Expert Witness Services for Superior Court</t>
  </si>
  <si>
    <t>TBD - Revenue Initiative, Credit Card Merchant Program Outreach</t>
  </si>
  <si>
    <t>TBD - Revenue Initiative, DMV Offset</t>
  </si>
  <si>
    <t>TBD - Revenue Initiative, Refund Interest Rate Change</t>
  </si>
  <si>
    <t>TBD - Revenue Initiative, Credit Card Merchant Audit Program</t>
  </si>
  <si>
    <t>MID-TOWN - ROD temporary support</t>
  </si>
  <si>
    <t>TBD - Public Space Printing Services</t>
  </si>
  <si>
    <t>RPA - Local Travel</t>
  </si>
  <si>
    <t>OAG MOU</t>
  </si>
  <si>
    <t>Baumgarten - Blanket PO for Validator Repairs</t>
  </si>
  <si>
    <t>TBD - Position advertising</t>
  </si>
  <si>
    <t>Info USA - business data subscription</t>
  </si>
  <si>
    <t xml:space="preserve">USPS- PO Blanket for Postage </t>
  </si>
  <si>
    <t>OTR Audit Division Local Travel</t>
  </si>
  <si>
    <t>WMATA - Audit Division Metro Farecards &amp; Tokens</t>
  </si>
  <si>
    <t>TBD - Auction advertisement</t>
  </si>
  <si>
    <t>Thompson/CLEAR - Research IDs</t>
  </si>
  <si>
    <t>Thompson West - 85 Federal Tax Handbook</t>
  </si>
  <si>
    <t>WMATA -  Collection Metro Farecards &amp; Tokens</t>
  </si>
  <si>
    <t>Western Union - Collection, Delinquent Taxes</t>
  </si>
  <si>
    <t>Insight America- Collection Skip Tracing Service</t>
  </si>
  <si>
    <t>Aspect - Maintenance Agreement</t>
  </si>
  <si>
    <t>TBD - Assessment Exempt mailing paper/envelopes</t>
  </si>
  <si>
    <t xml:space="preserve">Eastman Kodak - Annual maintenance on starvue reader equipment </t>
  </si>
  <si>
    <t>Simplex Grinnell -  maintenance</t>
  </si>
  <si>
    <t>BOMA - Exchange Report</t>
  </si>
  <si>
    <t>CoStar - Subscription</t>
  </si>
  <si>
    <t>ACLI - Subscription to market data</t>
  </si>
  <si>
    <t xml:space="preserve">TBD - Tax Sale Advertisement </t>
  </si>
  <si>
    <t>RPA - Out of Town Travel</t>
  </si>
  <si>
    <t>OPEX - Maintenance Mail equipment</t>
  </si>
  <si>
    <t>Capital Office Systems - Maintenance, Aisle Saver</t>
  </si>
  <si>
    <t>Mid-town - RPA Temporary Services for Tax Season</t>
  </si>
  <si>
    <t>Canon - annual maintenance</t>
  </si>
  <si>
    <t>MANAGEMENT</t>
  </si>
  <si>
    <t xml:space="preserve">TBD </t>
  </si>
  <si>
    <t>OFOS</t>
  </si>
  <si>
    <t>TBD</t>
  </si>
  <si>
    <t>OBP</t>
  </si>
  <si>
    <t>ORA</t>
  </si>
  <si>
    <t>CIO</t>
  </si>
  <si>
    <t>Revenue Analysis</t>
  </si>
  <si>
    <t>Program 1000 Budget Total for FY13</t>
  </si>
  <si>
    <t>MANAGEMENT MISC CONTRACTS</t>
  </si>
  <si>
    <t>MGMT VARIOUS LEGAL SERVICES FOR OGC</t>
  </si>
  <si>
    <t>West Publishing</t>
  </si>
  <si>
    <t>DC Courts</t>
  </si>
  <si>
    <t>Federal Express</t>
  </si>
  <si>
    <t xml:space="preserve">P-Card </t>
  </si>
  <si>
    <t>Iron Mountain</t>
  </si>
  <si>
    <t>Maxit Corp</t>
  </si>
  <si>
    <t>Xerox Corporation</t>
  </si>
  <si>
    <t>Richo Corp</t>
  </si>
  <si>
    <t>Mckissack &amp; Mckissack</t>
  </si>
  <si>
    <t>Big Inc</t>
  </si>
  <si>
    <t>Capital Services</t>
  </si>
  <si>
    <t>Parking</t>
  </si>
  <si>
    <t>Bond Buyer</t>
  </si>
  <si>
    <t>Printers</t>
  </si>
  <si>
    <t>Program 2000 Budget Total for FY13</t>
  </si>
  <si>
    <t>Capital Service &amp; Supplies</t>
  </si>
  <si>
    <t>MVS, Inc</t>
  </si>
  <si>
    <t>Print Mail Communications</t>
  </si>
  <si>
    <t>Proforma Documents Services</t>
  </si>
  <si>
    <t>Balmar Printing</t>
  </si>
  <si>
    <t>Thomson Reuters</t>
  </si>
  <si>
    <t>OST</t>
  </si>
  <si>
    <t>Xerox</t>
  </si>
  <si>
    <t>Moore Wallace</t>
  </si>
  <si>
    <t>Central Parking</t>
  </si>
  <si>
    <t>USPS</t>
  </si>
  <si>
    <t>CDW</t>
  </si>
  <si>
    <t>Government Finance Officers Association</t>
  </si>
  <si>
    <t>Hi-Tech Solutions</t>
  </si>
  <si>
    <t>National Association of State</t>
  </si>
  <si>
    <t>Canon Financial</t>
  </si>
  <si>
    <t>CDW Government</t>
  </si>
  <si>
    <t>P-Card</t>
  </si>
  <si>
    <t>Office Equipment</t>
  </si>
  <si>
    <t>Sharp Electronics</t>
  </si>
  <si>
    <t>Data Watch</t>
  </si>
  <si>
    <t>Moody's Economy.com</t>
  </si>
  <si>
    <t>Delta Associates</t>
  </si>
  <si>
    <t>FFIS</t>
  </si>
  <si>
    <t>SMITH TRAVEL RESEARCH</t>
  </si>
  <si>
    <t>TAX ANALYSTS</t>
  </si>
  <si>
    <t>TRANSWESTERN DELTA ASSOCIATES</t>
  </si>
  <si>
    <t>REGIONAL ECONOMIC MODELS INC</t>
  </si>
  <si>
    <t>METROPOLITAN REGIONAL INFORM.</t>
  </si>
  <si>
    <t>QUANTITATIVE MICRO SOFTWARE</t>
  </si>
  <si>
    <t>INFORMATION STRATEGIES, INC.</t>
  </si>
  <si>
    <t>INFOUSA</t>
  </si>
  <si>
    <t>REIS SERVICES, LLC</t>
  </si>
  <si>
    <t>CCH INCORPORATED</t>
  </si>
  <si>
    <t>SHARP ELECTRONICS CORPORATION</t>
  </si>
  <si>
    <t>GFOA-WMA</t>
  </si>
  <si>
    <t>REMI</t>
  </si>
  <si>
    <t>Global Insight</t>
  </si>
  <si>
    <t>Program 4000 Budget Total for FY13</t>
  </si>
  <si>
    <t xml:space="preserve">Pitney Bowes </t>
  </si>
  <si>
    <t>Proquire</t>
  </si>
  <si>
    <t>Networking for the future</t>
  </si>
  <si>
    <t>Environmental System Reserch</t>
  </si>
  <si>
    <t>Phoenix Software</t>
  </si>
  <si>
    <t>Vision Appraisal Tech</t>
  </si>
  <si>
    <t>Continental Resources</t>
  </si>
  <si>
    <t>Symantec Corp</t>
  </si>
  <si>
    <t>Data Compression Tech</t>
  </si>
  <si>
    <t>Team Tech</t>
  </si>
  <si>
    <t>Informatica Corp</t>
  </si>
  <si>
    <t>International Business Machine</t>
  </si>
  <si>
    <t>Costar Realty Information</t>
  </si>
  <si>
    <t>Digital Gap Solution</t>
  </si>
  <si>
    <t>Network Information Systems</t>
  </si>
  <si>
    <t>National mailing System</t>
  </si>
  <si>
    <t>Various</t>
  </si>
  <si>
    <t>CIO - ESTRELLA</t>
  </si>
  <si>
    <t>CIO PAYROLL ARCHIVE</t>
  </si>
  <si>
    <t>CIO- IT FLEXIBLE STAFF AUGMENTATION</t>
  </si>
  <si>
    <t>CRISS</t>
  </si>
  <si>
    <t>OCIO CFO SOURCE</t>
  </si>
  <si>
    <t>OCIO COSTAR</t>
  </si>
  <si>
    <t>OCIO ITSM</t>
  </si>
  <si>
    <t>OCIO LANDESK BIZCARTA</t>
  </si>
  <si>
    <t>OCIO VPN TOKEN</t>
  </si>
  <si>
    <t>OCIO WEB HOSTING</t>
  </si>
  <si>
    <t>OCIO-SOAR/EIS</t>
  </si>
  <si>
    <t>OTR - ISA - NETWORK SUPPORT</t>
  </si>
  <si>
    <t>OTR- ISA - IDCS/IMAGING</t>
  </si>
  <si>
    <t>OTR-ISA - ITS MAINTENANCE CONTRACT</t>
  </si>
  <si>
    <t>OTR-ISA CLEAN HANDS DATA WAREHOUSE</t>
  </si>
  <si>
    <t>MVS INC</t>
  </si>
  <si>
    <t>The Pittman Group Inc</t>
  </si>
  <si>
    <t>Acme Auto Leasing</t>
  </si>
  <si>
    <t>Document Systems Inc</t>
  </si>
  <si>
    <t>Program 6000 Budget Total for FY13</t>
  </si>
  <si>
    <t>Capital Services and Supplies</t>
  </si>
  <si>
    <t>Finance and Treasury</t>
  </si>
  <si>
    <t>United States Postal</t>
  </si>
  <si>
    <t>OCE North America Inc</t>
  </si>
  <si>
    <t>Meyercord Revnue</t>
  </si>
  <si>
    <t>Georgia Security Co inc</t>
  </si>
  <si>
    <t>MVS Inc</t>
  </si>
  <si>
    <t>Digi Docs Inc</t>
  </si>
  <si>
    <t>Central Collection</t>
  </si>
  <si>
    <t>OFT - EBT</t>
  </si>
  <si>
    <t>OFT ACS</t>
  </si>
  <si>
    <t>OFT ADVERTISING</t>
  </si>
  <si>
    <t>OFT AUDIT SERVICE</t>
  </si>
  <si>
    <t>OFT BANK FEES</t>
  </si>
  <si>
    <t>OFT BUCHANON INGERSOL</t>
  </si>
  <si>
    <t>OFT CENTRAL COLLECTIONS UNIT</t>
  </si>
  <si>
    <t>OFT CONTRACT</t>
  </si>
  <si>
    <t>OFT CONTRACT2</t>
  </si>
  <si>
    <t>OFT CONTRACT3</t>
  </si>
  <si>
    <t>OFT CONTRACT4</t>
  </si>
  <si>
    <t>OFT CSG</t>
  </si>
  <si>
    <t>OFT DATA CAPTURE</t>
  </si>
  <si>
    <t>OFT LOOMIS FARGO</t>
  </si>
  <si>
    <t>OFT NAPPCO</t>
  </si>
  <si>
    <t>OFT OWUSU</t>
  </si>
  <si>
    <t>OFT SUNGARD</t>
  </si>
  <si>
    <t>OFT TCBA BEARING POINT</t>
  </si>
  <si>
    <t>OFT VARIOUS CONTRACT</t>
  </si>
  <si>
    <t>OFT VISA IMPACT</t>
  </si>
  <si>
    <t>OFT WAGERS &amp; ASSOC</t>
  </si>
  <si>
    <t>OFT- CHECK GUARANTEE SYSTEM</t>
  </si>
  <si>
    <t>Program 7000 Budget Total for FY13</t>
  </si>
  <si>
    <t>OIO KASTLE</t>
  </si>
  <si>
    <t>OIO USIS</t>
  </si>
  <si>
    <t>SINGLE AUDIT</t>
  </si>
  <si>
    <t>Program 8000 Budget Total for FY13</t>
  </si>
  <si>
    <t>Xerox Corp</t>
  </si>
  <si>
    <t>List all contracts including vendor name, amount &amp; service provided. All budgeted funds must be accounted for.</t>
  </si>
  <si>
    <t>General Office Supplies</t>
  </si>
  <si>
    <t>GFOA Conference</t>
  </si>
  <si>
    <t>Maintenance Agreements</t>
  </si>
  <si>
    <t>PAPS to PeopleSoft Payroll Conversion</t>
  </si>
  <si>
    <t>Prince Construction Co</t>
  </si>
  <si>
    <t>EDF exemptions and abatements</t>
  </si>
  <si>
    <t>Total FY 2014 Budget Request</t>
  </si>
  <si>
    <t>TBD - OTR Audit Division Office Supplies</t>
  </si>
  <si>
    <t xml:space="preserve">TBD - Blanket Purchase order for General Office Supplies </t>
  </si>
  <si>
    <t xml:space="preserve">DIGI DOCS INC DOCUMENT MGERS - OTR  Blanket Order for Copier Paper </t>
  </si>
  <si>
    <t>PITNEY BOWES - OTR- Pitney Bowes Supplies for mail machine</t>
  </si>
  <si>
    <t>MDM OFFICE ASSIST ANCE/DBA - Printer Toner</t>
  </si>
  <si>
    <t>TBD - OTR/RPA Accordian Folders</t>
  </si>
  <si>
    <t>ABETECH - OTR/ROD/AbeTech labels and ribbons for cashiers receipt printers</t>
  </si>
  <si>
    <t>INTREPID TECHNICAL - OTR/ROD/Intrepid scanner pads</t>
  </si>
  <si>
    <t>Q-MATIC CORPORATION - OTR/ROD/QMATIC tickets</t>
  </si>
  <si>
    <t>TRANSACT - otr/rod/Transact ribbons for cash registers</t>
  </si>
  <si>
    <t>NATIONAL MICROGRAPHICS SYSTEMS - OTR/ROD/NMS toner</t>
  </si>
  <si>
    <t>ACS - OTR/ROD/ACS debit card machine maintenance</t>
  </si>
  <si>
    <t>American Council of Life Insurers - Subscription to ACLI market data</t>
  </si>
  <si>
    <t>ANA Towing - Towing Services</t>
  </si>
  <si>
    <t>Brentworks -  Public Space Printing Services</t>
  </si>
  <si>
    <t xml:space="preserve">Brentworks - OTR/RPTA Letterhead </t>
  </si>
  <si>
    <t>Building Owners &amp; Managers - BOMA Exchange Report</t>
  </si>
  <si>
    <t>Capital Office Systems - Maintenance -Aisle Saver</t>
  </si>
  <si>
    <t>Costar Realty Information Inc. - Assessment CoStar Subscription</t>
  </si>
  <si>
    <t>Data Interchange Standards Association - Membership Dues</t>
  </si>
  <si>
    <t>DC Van Lines Moving - RPA Moving and Hauling Services</t>
  </si>
  <si>
    <t>Downtown Lock Co. - Locksmith</t>
  </si>
  <si>
    <t xml:space="preserve">Eastman Kodak  - Annual maintenance on starvue reader </t>
  </si>
  <si>
    <t>Federal Express - OTR- Federal Express Shipping Services</t>
  </si>
  <si>
    <t>Federation of Tax Administrators - Annual Dues</t>
  </si>
  <si>
    <t xml:space="preserve">GPO - RPA Tax Forms Printing Service </t>
  </si>
  <si>
    <t>H&amp;R Block Training - Tax Preparation Training for Customer Service</t>
  </si>
  <si>
    <t xml:space="preserve">Imprest fund Cashier - ROD LOCAL TRAVEL </t>
  </si>
  <si>
    <t xml:space="preserve">Info USA - business data services </t>
  </si>
  <si>
    <t>Insight America Inc. - Collection Skip Tracing Service</t>
  </si>
  <si>
    <t>Institute of Real Estate Management - RPTA Data Publication</t>
  </si>
  <si>
    <t>Intrepid Technical - ROD maintenance Fujitsu scanners</t>
  </si>
  <si>
    <t>Laser Substrates Inc. - Paper Stock - Certified Mail Stickers</t>
  </si>
  <si>
    <t>Local travel - Assessment Division</t>
  </si>
  <si>
    <t xml:space="preserve">Local Travel - Audit Division </t>
  </si>
  <si>
    <t>Local Travel - Collection Division</t>
  </si>
  <si>
    <t>Mentis Technology Solutions - ROD software maintenance</t>
  </si>
  <si>
    <t>Mid-Town Inc. - ROD temporary support</t>
  </si>
  <si>
    <t>Mid-Town Inc. - RPA Temporary Services for Tax Season</t>
  </si>
  <si>
    <t>Multiple - Publications (D.C. Code books/BNA Daily Tax Rpt)</t>
  </si>
  <si>
    <t>Multi-State Tax Commission - Annual Dues</t>
  </si>
  <si>
    <t>NACRC - ROD annual membership dues</t>
  </si>
  <si>
    <t>NACRC - ROD registration fee for NACRC board meeting</t>
  </si>
  <si>
    <t>National Service Contractors - Locksmith Services</t>
  </si>
  <si>
    <t>Opex Corporation - Maintenance - Mail Sorter</t>
  </si>
  <si>
    <t xml:space="preserve">Opex Corporation - OPEX Annual Maintenance Renewal Agreement </t>
  </si>
  <si>
    <t>OUC - Int dist - language lines</t>
  </si>
  <si>
    <t>Out of Town Travel - General Counsel</t>
  </si>
  <si>
    <t>Out of Town Travel - DCFO</t>
  </si>
  <si>
    <t>Out of town travel - ROD</t>
  </si>
  <si>
    <t xml:space="preserve">Out of town travel - Audit </t>
  </si>
  <si>
    <t xml:space="preserve">Out of town travel - CI </t>
  </si>
  <si>
    <t>Out of town travel - Compliance</t>
  </si>
  <si>
    <t>Out of Town Travel - RPA</t>
  </si>
  <si>
    <t>Out of town travel - Assessment Division</t>
  </si>
  <si>
    <t>Pacer Service Center - access to bankruptcy records</t>
  </si>
  <si>
    <t>PRIA - OTR/ROD/PRIA registration fee</t>
  </si>
  <si>
    <t>Proforma Docucom Services LLC - OTR-ISA  Custom Window Envelopes</t>
  </si>
  <si>
    <t>Proforma Docucom Services LLC - OTR-ISA  Paper Stock</t>
  </si>
  <si>
    <t>Q-Matic Corporation - OTR Qmatic Warranty</t>
  </si>
  <si>
    <t xml:space="preserve">Q-Matic Corporation - OTR/ROD/QMATIC maintenance </t>
  </si>
  <si>
    <t>Service Source, Inc. - Income &amp; Expense forms Scanning</t>
  </si>
  <si>
    <t>Shred It - OTR- Blanket Agreement for Shredding</t>
  </si>
  <si>
    <t>Simplex Grinnell LP - OTR/ROD/Simplex maintenance</t>
  </si>
  <si>
    <t>TBD - Auction advertisement for Compliance</t>
  </si>
  <si>
    <t>TBD - Community Outreach (including Tax Practitioner Institute)</t>
  </si>
  <si>
    <t>TBD - Customer Service Week Printing</t>
  </si>
  <si>
    <t>TBD - Furniture reconfiguration</t>
  </si>
  <si>
    <t>TBD - Legal and Paralegal Training</t>
  </si>
  <si>
    <t>TBD - ROD Remco annual maintenance on card file</t>
  </si>
  <si>
    <t>TBD - RPTA/Assess Exempt Pink Envelopes</t>
  </si>
  <si>
    <t>TBD - Tax Sale Advertisement</t>
  </si>
  <si>
    <t>TBD - Tax Sale auctioneer</t>
  </si>
  <si>
    <t>TBD - Customer Service Training</t>
  </si>
  <si>
    <t>Thomson West - Audit -  85 Federal Tax Handbook</t>
  </si>
  <si>
    <t>Thomson West/Clear - 111 Research IDs</t>
  </si>
  <si>
    <t>Transact - ROD/Transact maintenanance on cashiers printers</t>
  </si>
  <si>
    <t>USPS - Returned mail service</t>
  </si>
  <si>
    <t>USPS - RPA Postage Supplemental Billing</t>
  </si>
  <si>
    <t>Various Banks, etc. - Revolving Blanket Purchase Order for Summonses</t>
  </si>
  <si>
    <t>Virginia Dept of Taxation - OTR - Advanced Assessor training</t>
  </si>
  <si>
    <t>Westlaw - 19 Passwords</t>
  </si>
  <si>
    <t>WMATA - OTR Audit Division Metro Farecards &amp; Tokens</t>
  </si>
  <si>
    <t>WMATA - OTR CI Division Metro Farecards &amp; Tokens</t>
  </si>
  <si>
    <t>WMATA - OTR Collection Metro Farecards &amp; Tokens</t>
  </si>
  <si>
    <t xml:space="preserve">FAST Enterprises - AUDIT TRANSFER PRICING </t>
  </si>
  <si>
    <t xml:space="preserve">Official Payments - E-Check Transaction Fee </t>
  </si>
  <si>
    <t>TBD - ROD Imaging</t>
  </si>
  <si>
    <t>TBD - I&amp;E Data Enhancement</t>
  </si>
  <si>
    <t>TBD - Commercial Property Valuation Model</t>
  </si>
  <si>
    <t>TBD - RPT Appeals Tracking System</t>
  </si>
  <si>
    <t>TBD - Revenue Initiative - Income Tax Matching</t>
  </si>
  <si>
    <t>TBD - Revenue Initiative - Direct Debit Payment Plans</t>
  </si>
  <si>
    <t>Inception - Lease Scanners</t>
  </si>
  <si>
    <t>Program AT0 Budget Total for FY14</t>
  </si>
  <si>
    <t>Total FY 2013 Approved Budget</t>
  </si>
  <si>
    <t xml:space="preserve">DigiDocs - Blanket Order for Copier Paper </t>
  </si>
  <si>
    <t>MDM Office - Printer Toner</t>
  </si>
  <si>
    <t>National Micrographics - ROD - Toner</t>
  </si>
  <si>
    <t>Q-Matic - ROD - Qmatic tickets</t>
  </si>
  <si>
    <t>TBD - Blanket Purchase order for General Office Supplies (Audit Division)</t>
  </si>
  <si>
    <t>ANA - Towing services, Compliance seizures</t>
  </si>
  <si>
    <t>Shred It - Blanket Agreement for Shredding</t>
  </si>
  <si>
    <t>Out of town travel - DCFO</t>
  </si>
  <si>
    <t>Out of town travel - General Counsel</t>
  </si>
  <si>
    <t>Out of town travel - Assessor training</t>
  </si>
  <si>
    <t>Out of town travel - ROD annual meetings</t>
  </si>
  <si>
    <t>PRIA - Registration</t>
  </si>
  <si>
    <t>Metro Office Systems - Maintenance, ROD Remco card file</t>
  </si>
  <si>
    <t>Proforma Docucom Services - Paper Stock and Envelopes for Bills</t>
  </si>
  <si>
    <t>USPS - Return Mail Service</t>
  </si>
  <si>
    <t>Virginia Department of Taxation - Assessor Training</t>
  </si>
  <si>
    <t>TBD - Outreach</t>
  </si>
  <si>
    <t>Data Interchange Standsard Association - Dues</t>
  </si>
  <si>
    <t>H&amp;R Block - Customer Service/Tax Preparation Training</t>
  </si>
  <si>
    <t>National Service Contractors - Locksmith for Compliance Seizures</t>
  </si>
  <si>
    <t>Multiple - DC Code updates/tax law publications</t>
  </si>
  <si>
    <t>TBD - Customer Service Week printing</t>
  </si>
  <si>
    <t>TBD - Legal/Paralegal training</t>
  </si>
  <si>
    <t>Zebra - ROD Maintenance, label printers</t>
  </si>
  <si>
    <t>TBD - Customer Service training</t>
  </si>
  <si>
    <t>TBD - Call Center Reconfiguration</t>
  </si>
  <si>
    <t>TBD - Revenue Initiative - Street Vendor Sales Tax Initiative</t>
  </si>
  <si>
    <t>TBD - Dual Computer Monitors for Customer Service</t>
  </si>
  <si>
    <t>TBD - Desktop scanner for Customer Service</t>
  </si>
  <si>
    <t>TBD - Workstation enhancement for Customer Service</t>
  </si>
  <si>
    <t>TBD - Hardware upgrades ROD</t>
  </si>
  <si>
    <t>Program AT0 Budget Total for FY13</t>
  </si>
  <si>
    <t>Travel/tuition /membership</t>
  </si>
  <si>
    <t>pcard</t>
  </si>
  <si>
    <t xml:space="preserve"> cod I &amp; doc 1 </t>
  </si>
  <si>
    <t xml:space="preserve"> crystal reports </t>
  </si>
  <si>
    <t xml:space="preserve"> Federal  Data Analysis Stax </t>
  </si>
  <si>
    <t xml:space="preserve"> SSA- Name3  </t>
  </si>
  <si>
    <t xml:space="preserve"> ODE </t>
  </si>
  <si>
    <t xml:space="preserve"> NMS </t>
  </si>
  <si>
    <t xml:space="preserve"> FileNet P8 </t>
  </si>
  <si>
    <t xml:space="preserve"> FCP </t>
  </si>
  <si>
    <t xml:space="preserve"> CAMA </t>
  </si>
  <si>
    <t xml:space="preserve"> DB2 Connect </t>
  </si>
  <si>
    <t xml:space="preserve"> point sec </t>
  </si>
  <si>
    <t xml:space="preserve"> solar winds </t>
  </si>
  <si>
    <t xml:space="preserve">San Maintenance </t>
  </si>
  <si>
    <t>Back Up storage</t>
  </si>
  <si>
    <t xml:space="preserve"> Sonic </t>
  </si>
  <si>
    <t xml:space="preserve"> Roambi </t>
  </si>
  <si>
    <t xml:space="preserve"> Kwik tag </t>
  </si>
  <si>
    <t xml:space="preserve"> CoStar </t>
  </si>
  <si>
    <t xml:space="preserve"> EIS SAS </t>
  </si>
  <si>
    <t>Opnet</t>
  </si>
  <si>
    <t xml:space="preserve"> Aspect </t>
  </si>
  <si>
    <t>Professional Services</t>
  </si>
  <si>
    <t>Cell Phones/Pager</t>
  </si>
  <si>
    <t>sonic</t>
  </si>
  <si>
    <t>Cisco IPS</t>
  </si>
  <si>
    <t>Paper/Toner</t>
  </si>
  <si>
    <t>Employee Training</t>
  </si>
  <si>
    <t>GRB</t>
  </si>
  <si>
    <t>computer maint</t>
  </si>
  <si>
    <t>Siebel /Oracle</t>
  </si>
  <si>
    <t xml:space="preserve"> CTS Application </t>
  </si>
  <si>
    <t>Bantec</t>
  </si>
  <si>
    <t>copier maintenance</t>
  </si>
  <si>
    <t>IDCS</t>
  </si>
  <si>
    <t>Sand Maintenance</t>
  </si>
  <si>
    <t>ITS Maintenance</t>
  </si>
  <si>
    <t>Landesk</t>
  </si>
  <si>
    <t>Server Maintenance</t>
  </si>
  <si>
    <t>Printer Maintenance</t>
  </si>
  <si>
    <t>SDE maintenanc</t>
  </si>
  <si>
    <t>Web System Support</t>
  </si>
  <si>
    <t>Cisco Maintenance</t>
  </si>
  <si>
    <t xml:space="preserve">Symantec </t>
  </si>
  <si>
    <t>Dataflux</t>
  </si>
  <si>
    <t xml:space="preserve">HP </t>
  </si>
  <si>
    <t>SOAR</t>
  </si>
  <si>
    <t>Network Support</t>
  </si>
  <si>
    <t>Cognos Support</t>
  </si>
  <si>
    <t>LT Auditor</t>
  </si>
  <si>
    <t>PMO Support</t>
  </si>
  <si>
    <t>QA support</t>
  </si>
  <si>
    <t>Server Engineer</t>
  </si>
  <si>
    <t>ITSA Support Technician</t>
  </si>
  <si>
    <t>Web services</t>
  </si>
  <si>
    <t>Information Security Services</t>
  </si>
  <si>
    <t>Developer</t>
  </si>
  <si>
    <t>Architect</t>
  </si>
  <si>
    <t>.Net</t>
  </si>
  <si>
    <t xml:space="preserve">MS Enterprise </t>
  </si>
  <si>
    <t>Java Developer</t>
  </si>
  <si>
    <t>RTS</t>
  </si>
  <si>
    <t>Toad</t>
  </si>
  <si>
    <t>video</t>
  </si>
  <si>
    <t>backup tapes</t>
  </si>
  <si>
    <t>cargo van</t>
  </si>
  <si>
    <t>RAM</t>
  </si>
  <si>
    <t>laptops</t>
  </si>
  <si>
    <t>logmein</t>
  </si>
  <si>
    <t>Project/Visio</t>
  </si>
  <si>
    <t>Software Inventory maint</t>
  </si>
  <si>
    <t>cables</t>
  </si>
  <si>
    <t>folder sealer</t>
  </si>
  <si>
    <t>Program xxx Budget Total for FY14</t>
  </si>
  <si>
    <t>OFT FY 14 SPENDING PLAN</t>
  </si>
  <si>
    <t>OFFICE OF FINANCE AND TREASURY</t>
  </si>
  <si>
    <t xml:space="preserve">Total </t>
  </si>
  <si>
    <t>MDM OFFICE SUPPLIES</t>
  </si>
  <si>
    <t>APPLE COURIER, INC.</t>
  </si>
  <si>
    <t>FEDERAL EXPRESS</t>
  </si>
  <si>
    <t>LASER ART INC</t>
  </si>
  <si>
    <t>MEYERCORD REVENUE INC.</t>
  </si>
  <si>
    <t>NRI INC.</t>
  </si>
  <si>
    <t>RR DONNELLEY</t>
  </si>
  <si>
    <t>SHRED-IT USA, INC.</t>
  </si>
  <si>
    <t>UNITED STATES POSTAL SERVICE</t>
  </si>
  <si>
    <t>DOWNTOWN LOCK CO.</t>
  </si>
  <si>
    <t>GEORGIA SURETY CO INC</t>
  </si>
  <si>
    <t>IRON MOUNTAIN</t>
  </si>
  <si>
    <t>N. HARRIS COMPUTER CORPORATION</t>
  </si>
  <si>
    <t>WASHINGTON EXAMINER</t>
  </si>
  <si>
    <t>TOUCAN PRINTING &amp; PROMO PROD</t>
  </si>
  <si>
    <t>XEROX CORPORATION</t>
  </si>
  <si>
    <t>CENTRAL COLLECTIONS CONRACT</t>
  </si>
  <si>
    <t>AFFILIATED COMPUTER SERVICES I</t>
  </si>
  <si>
    <t>CITIBANK N.A.</t>
  </si>
  <si>
    <t>CSC COVANSYS CORPORATION</t>
  </si>
  <si>
    <t>CHECK GUARANTEE</t>
  </si>
  <si>
    <t>DATA CAPTURE TECHNOLOGIES</t>
  </si>
  <si>
    <t>DUNBAR ARMORED, INC.</t>
  </si>
  <si>
    <t>INDUSTRIAL BANK</t>
  </si>
  <si>
    <t>KELMAR ASSOCIATES, LLC</t>
  </si>
  <si>
    <t>LEXIS NEXIS RISK MANAGEMENT</t>
  </si>
  <si>
    <t>OCE NORTH AMERICA</t>
  </si>
  <si>
    <t>PROFORMA DOCUCOM SERVICES LLC</t>
  </si>
  <si>
    <t>STANLEY SPORKIN</t>
  </si>
  <si>
    <t>SUNTRUST BANK</t>
  </si>
  <si>
    <t>VERUS FINANCIAL LLC</t>
  </si>
  <si>
    <t>WAGERS AND ASSOCIATES INC</t>
  </si>
  <si>
    <t>WELLS FARGO BANK, N.A.</t>
  </si>
  <si>
    <t>WINSTON LOWE, LLC</t>
  </si>
  <si>
    <t>XEROX STATE &amp; LOCAL SOLUTIONS</t>
  </si>
  <si>
    <t>EFUNDS CORPORATION</t>
  </si>
  <si>
    <t>NATIONAL ASSO OF STATE TREAS</t>
  </si>
  <si>
    <t>OPEN SOLUTIONS</t>
  </si>
  <si>
    <t>THOMPSON MEDIA</t>
  </si>
  <si>
    <t>VENABLE, BAETJER &amp; HOWARD, LLP</t>
  </si>
  <si>
    <t>WASHINGTON INVESTMENT ADVISORS</t>
  </si>
  <si>
    <t>WHITAKER BROTHERS BUSINESS MAC</t>
  </si>
  <si>
    <t>OCE NORTH AMERICA, INC</t>
  </si>
  <si>
    <t>OFT Budget Total for FY14</t>
  </si>
  <si>
    <t>Washington Metropolitan Area Transit Authority  - Fare Cards</t>
  </si>
  <si>
    <t>USDA Gradutate School / DC Bar  - Training</t>
  </si>
  <si>
    <t>Pitney Bows</t>
  </si>
  <si>
    <t>20700-0602-0040-0401-APA-Payroll</t>
  </si>
  <si>
    <t>20700-0602-0040-0402-GFOA-Payroll</t>
  </si>
  <si>
    <t>20700-0602-0040-0416-Postage</t>
  </si>
  <si>
    <t>20700-0602-0040-0419-APA Congress</t>
  </si>
  <si>
    <t>20700-0602-0040-0424-APA Congress</t>
  </si>
  <si>
    <t>20700-0602-0040-0425-GFOA, APA</t>
  </si>
  <si>
    <t>Federal Police Pensioners</t>
  </si>
  <si>
    <t>Program 1000 Budget Total for FY14</t>
  </si>
  <si>
    <t>Program 2000 Budget Total for FY14</t>
  </si>
  <si>
    <t>Program 4000 Budget Total for FY14</t>
  </si>
  <si>
    <t>Program 8000 Budget Total for FY14</t>
  </si>
  <si>
    <t>Vendor - Balmar, to print budget books and CDs (APPROX. $68,000)</t>
  </si>
  <si>
    <t>Other</t>
  </si>
  <si>
    <t>Program xxx Budget Total for FY13</t>
  </si>
  <si>
    <t>OIO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</si>
</sst>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;&quot;-&quot;#,##0.00"/>
    <numFmt numFmtId="167" formatCode="&quot;$&quot;#,##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i/>
      <sz val="10"/>
      <name val="Book Antiqua"/>
      <family val="1"/>
    </font>
    <font>
      <b/>
      <i/>
      <sz val="14"/>
      <name val="Book Antiqua"/>
      <family val="1"/>
    </font>
    <font>
      <b/>
      <sz val="12"/>
      <name val="Book Antiqua"/>
      <family val="1"/>
    </font>
    <font>
      <b/>
      <sz val="14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4" fontId="4" fillId="0" borderId="0" xfId="47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0" xfId="47" applyNumberFormat="1" applyFont="1" applyBorder="1" applyAlignment="1">
      <alignment horizontal="center"/>
    </xf>
    <xf numFmtId="4" fontId="2" fillId="0" borderId="11" xfId="47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47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" fontId="2" fillId="0" borderId="0" xfId="47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4" fontId="0" fillId="0" borderId="0" xfId="47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6" fontId="0" fillId="0" borderId="0" xfId="42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6" fontId="2" fillId="0" borderId="0" xfId="47" applyNumberFormat="1" applyFont="1" applyAlignment="1">
      <alignment horizontal="right"/>
    </xf>
    <xf numFmtId="6" fontId="2" fillId="0" borderId="0" xfId="42" applyNumberFormat="1" applyFont="1" applyFill="1" applyAlignment="1">
      <alignment horizontal="right"/>
    </xf>
    <xf numFmtId="6" fontId="2" fillId="0" borderId="0" xfId="47" applyNumberFormat="1" applyFont="1" applyFill="1" applyBorder="1" applyAlignment="1">
      <alignment horizontal="right"/>
    </xf>
    <xf numFmtId="6" fontId="2" fillId="0" borderId="0" xfId="0" applyNumberFormat="1" applyFont="1" applyAlignment="1">
      <alignment horizontal="right"/>
    </xf>
    <xf numFmtId="6" fontId="2" fillId="0" borderId="0" xfId="0" applyNumberFormat="1" applyFont="1" applyAlignment="1">
      <alignment/>
    </xf>
    <xf numFmtId="0" fontId="5" fillId="0" borderId="15" xfId="0" applyFont="1" applyFill="1" applyBorder="1" applyAlignment="1">
      <alignment horizontal="left"/>
    </xf>
    <xf numFmtId="6" fontId="0" fillId="0" borderId="0" xfId="48" applyNumberFormat="1" applyFont="1" applyAlignment="1">
      <alignment horizontal="right"/>
    </xf>
    <xf numFmtId="6" fontId="2" fillId="0" borderId="0" xfId="47" applyNumberFormat="1" applyFont="1" applyBorder="1" applyAlignment="1">
      <alignment horizontal="right"/>
    </xf>
    <xf numFmtId="6" fontId="2" fillId="0" borderId="0" xfId="48" applyNumberFormat="1" applyFont="1" applyAlignment="1">
      <alignment horizontal="right"/>
    </xf>
    <xf numFmtId="6" fontId="0" fillId="0" borderId="0" xfId="47" applyNumberFormat="1" applyFont="1" applyFill="1" applyAlignment="1">
      <alignment horizontal="right"/>
    </xf>
    <xf numFmtId="6" fontId="0" fillId="0" borderId="0" xfId="0" applyNumberFormat="1" applyFont="1" applyFill="1" applyAlignment="1">
      <alignment/>
    </xf>
    <xf numFmtId="0" fontId="6" fillId="25" borderId="16" xfId="0" applyFont="1" applyFill="1" applyBorder="1" applyAlignment="1">
      <alignment/>
    </xf>
    <xf numFmtId="0" fontId="6" fillId="25" borderId="17" xfId="0" applyFont="1" applyFill="1" applyBorder="1" applyAlignment="1">
      <alignment/>
    </xf>
    <xf numFmtId="6" fontId="6" fillId="25" borderId="17" xfId="47" applyNumberFormat="1" applyFont="1" applyFill="1" applyBorder="1" applyAlignment="1">
      <alignment horizontal="right"/>
    </xf>
    <xf numFmtId="6" fontId="6" fillId="25" borderId="18" xfId="47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43" fontId="2" fillId="0" borderId="0" xfId="42" applyFont="1" applyFill="1" applyAlignment="1">
      <alignment horizontal="right"/>
    </xf>
    <xf numFmtId="43" fontId="2" fillId="0" borderId="0" xfId="42" applyFont="1" applyFill="1" applyBorder="1" applyAlignment="1">
      <alignment horizontal="right"/>
    </xf>
    <xf numFmtId="43" fontId="2" fillId="0" borderId="0" xfId="42" applyFont="1" applyAlignment="1">
      <alignment horizontal="right"/>
    </xf>
    <xf numFmtId="43" fontId="0" fillId="0" borderId="0" xfId="0" applyNumberFormat="1" applyFont="1" applyAlignment="1">
      <alignment/>
    </xf>
    <xf numFmtId="0" fontId="2" fillId="0" borderId="13" xfId="0" applyFont="1" applyFill="1" applyBorder="1" applyAlignment="1">
      <alignment horizontal="center" wrapText="1"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65" fontId="2" fillId="0" borderId="0" xfId="42" applyNumberFormat="1" applyFont="1" applyAlignment="1">
      <alignment/>
    </xf>
    <xf numFmtId="165" fontId="3" fillId="0" borderId="0" xfId="42" applyNumberFormat="1" applyFont="1" applyFill="1" applyBorder="1" applyAlignment="1">
      <alignment horizontal="center"/>
    </xf>
    <xf numFmtId="165" fontId="2" fillId="0" borderId="13" xfId="42" applyNumberFormat="1" applyFont="1" applyFill="1" applyBorder="1" applyAlignment="1">
      <alignment horizontal="center"/>
    </xf>
    <xf numFmtId="165" fontId="2" fillId="0" borderId="0" xfId="42" applyNumberFormat="1" applyFont="1" applyFill="1" applyBorder="1" applyAlignment="1">
      <alignment horizontal="center"/>
    </xf>
    <xf numFmtId="165" fontId="5" fillId="0" borderId="0" xfId="42" applyNumberFormat="1" applyFont="1" applyFill="1" applyBorder="1" applyAlignment="1">
      <alignment horizontal="left"/>
    </xf>
    <xf numFmtId="165" fontId="2" fillId="0" borderId="0" xfId="42" applyNumberFormat="1" applyFont="1" applyAlignment="1">
      <alignment horizontal="center"/>
    </xf>
    <xf numFmtId="165" fontId="2" fillId="0" borderId="0" xfId="42" applyNumberFormat="1" applyFont="1" applyFill="1" applyAlignment="1">
      <alignment horizontal="right"/>
    </xf>
    <xf numFmtId="165" fontId="2" fillId="0" borderId="0" xfId="42" applyNumberFormat="1" applyFont="1" applyAlignment="1">
      <alignment horizontal="right"/>
    </xf>
    <xf numFmtId="165" fontId="2" fillId="0" borderId="0" xfId="42" applyNumberFormat="1" applyFont="1" applyFill="1" applyBorder="1" applyAlignment="1">
      <alignment horizontal="right"/>
    </xf>
    <xf numFmtId="165" fontId="6" fillId="25" borderId="17" xfId="42" applyNumberFormat="1" applyFont="1" applyFill="1" applyBorder="1" applyAlignment="1">
      <alignment horizontal="right"/>
    </xf>
    <xf numFmtId="0" fontId="0" fillId="0" borderId="0" xfId="77">
      <alignment/>
      <protection/>
    </xf>
    <xf numFmtId="0" fontId="2" fillId="0" borderId="0" xfId="77" applyFont="1">
      <alignment/>
      <protection/>
    </xf>
    <xf numFmtId="0" fontId="0" fillId="0" borderId="0" xfId="77" applyFont="1" applyAlignment="1">
      <alignment horizontal="right"/>
      <protection/>
    </xf>
    <xf numFmtId="0" fontId="0" fillId="0" borderId="0" xfId="77" applyFont="1">
      <alignment/>
      <protection/>
    </xf>
    <xf numFmtId="0" fontId="3" fillId="0" borderId="0" xfId="77" applyFont="1" applyFill="1" applyBorder="1" applyAlignment="1">
      <alignment horizontal="center"/>
      <protection/>
    </xf>
    <xf numFmtId="4" fontId="4" fillId="0" borderId="0" xfId="53" applyNumberFormat="1" applyFont="1" applyFill="1" applyBorder="1" applyAlignment="1">
      <alignment horizontal="right"/>
    </xf>
    <xf numFmtId="0" fontId="4" fillId="0" borderId="0" xfId="77" applyFont="1" applyFill="1" applyBorder="1" applyAlignment="1">
      <alignment horizontal="right"/>
      <protection/>
    </xf>
    <xf numFmtId="0" fontId="4" fillId="0" borderId="0" xfId="77" applyFont="1" applyFill="1" applyBorder="1" applyAlignment="1">
      <alignment horizontal="center"/>
      <protection/>
    </xf>
    <xf numFmtId="0" fontId="2" fillId="0" borderId="0" xfId="77" applyFont="1" applyAlignment="1">
      <alignment horizontal="center"/>
      <protection/>
    </xf>
    <xf numFmtId="4" fontId="2" fillId="0" borderId="10" xfId="53" applyNumberFormat="1" applyFont="1" applyBorder="1" applyAlignment="1">
      <alignment horizontal="center"/>
    </xf>
    <xf numFmtId="4" fontId="2" fillId="0" borderId="11" xfId="53" applyNumberFormat="1" applyFont="1" applyBorder="1" applyAlignment="1">
      <alignment horizontal="center"/>
    </xf>
    <xf numFmtId="0" fontId="2" fillId="0" borderId="11" xfId="77" applyFont="1" applyBorder="1" applyAlignment="1">
      <alignment horizontal="center"/>
      <protection/>
    </xf>
    <xf numFmtId="0" fontId="2" fillId="0" borderId="12" xfId="77" applyFont="1" applyBorder="1" applyAlignment="1">
      <alignment horizontal="center"/>
      <protection/>
    </xf>
    <xf numFmtId="0" fontId="2" fillId="0" borderId="0" xfId="77" applyFont="1" applyFill="1" applyBorder="1" applyAlignment="1">
      <alignment horizontal="center"/>
      <protection/>
    </xf>
    <xf numFmtId="4" fontId="2" fillId="0" borderId="0" xfId="53" applyNumberFormat="1" applyFont="1" applyBorder="1" applyAlignment="1">
      <alignment horizontal="center"/>
    </xf>
    <xf numFmtId="0" fontId="2" fillId="0" borderId="0" xfId="77" applyFont="1" applyBorder="1" applyAlignment="1">
      <alignment horizontal="center"/>
      <protection/>
    </xf>
    <xf numFmtId="0" fontId="5" fillId="33" borderId="13" xfId="77" applyFont="1" applyFill="1" applyBorder="1" applyAlignment="1">
      <alignment horizontal="left"/>
      <protection/>
    </xf>
    <xf numFmtId="0" fontId="5" fillId="0" borderId="0" xfId="77" applyFont="1" applyFill="1" applyBorder="1" applyAlignment="1">
      <alignment horizontal="left"/>
      <protection/>
    </xf>
    <xf numFmtId="4" fontId="2" fillId="0" borderId="0" xfId="53" applyNumberFormat="1" applyFont="1" applyFill="1" applyBorder="1" applyAlignment="1">
      <alignment horizontal="right"/>
    </xf>
    <xf numFmtId="0" fontId="2" fillId="0" borderId="0" xfId="77" applyFont="1" applyFill="1" applyBorder="1" applyAlignment="1">
      <alignment horizontal="right"/>
      <protection/>
    </xf>
    <xf numFmtId="0" fontId="5" fillId="0" borderId="14" xfId="77" applyFont="1" applyFill="1" applyBorder="1" applyAlignment="1">
      <alignment horizontal="left"/>
      <protection/>
    </xf>
    <xf numFmtId="0" fontId="0" fillId="34" borderId="13" xfId="77" applyFont="1" applyFill="1" applyBorder="1" applyAlignment="1">
      <alignment horizontal="left"/>
      <protection/>
    </xf>
    <xf numFmtId="0" fontId="0" fillId="0" borderId="0" xfId="77" applyFont="1" applyFill="1" applyBorder="1" applyAlignment="1">
      <alignment horizontal="left"/>
      <protection/>
    </xf>
    <xf numFmtId="4" fontId="0" fillId="0" borderId="0" xfId="53" applyNumberFormat="1" applyFont="1" applyAlignment="1">
      <alignment horizontal="right"/>
    </xf>
    <xf numFmtId="0" fontId="0" fillId="0" borderId="0" xfId="77" applyFont="1" applyAlignment="1">
      <alignment horizontal="center"/>
      <protection/>
    </xf>
    <xf numFmtId="0" fontId="0" fillId="0" borderId="0" xfId="77" applyFont="1" applyFill="1">
      <alignment/>
      <protection/>
    </xf>
    <xf numFmtId="6" fontId="0" fillId="0" borderId="0" xfId="53" applyNumberFormat="1" applyFont="1" applyAlignment="1">
      <alignment horizontal="right"/>
    </xf>
    <xf numFmtId="6" fontId="0" fillId="0" borderId="0" xfId="45" applyNumberFormat="1" applyFont="1" applyFill="1" applyAlignment="1">
      <alignment horizontal="right"/>
    </xf>
    <xf numFmtId="6" fontId="0" fillId="0" borderId="0" xfId="77" applyNumberFormat="1" applyFont="1">
      <alignment/>
      <protection/>
    </xf>
    <xf numFmtId="0" fontId="2" fillId="0" borderId="0" xfId="77" applyFont="1" applyAlignment="1">
      <alignment horizontal="right"/>
      <protection/>
    </xf>
    <xf numFmtId="0" fontId="2" fillId="0" borderId="0" xfId="77" applyFont="1" applyFill="1" applyAlignment="1">
      <alignment horizontal="right"/>
      <protection/>
    </xf>
    <xf numFmtId="6" fontId="2" fillId="0" borderId="0" xfId="53" applyNumberFormat="1" applyFont="1" applyAlignment="1">
      <alignment horizontal="right"/>
    </xf>
    <xf numFmtId="6" fontId="2" fillId="0" borderId="0" xfId="45" applyNumberFormat="1" applyFont="1" applyFill="1" applyAlignment="1">
      <alignment horizontal="right"/>
    </xf>
    <xf numFmtId="0" fontId="0" fillId="34" borderId="19" xfId="77" applyFont="1" applyFill="1" applyBorder="1" applyAlignment="1">
      <alignment horizontal="left"/>
      <protection/>
    </xf>
    <xf numFmtId="4" fontId="0" fillId="0" borderId="0" xfId="45" applyNumberFormat="1" applyFont="1" applyFill="1" applyAlignment="1">
      <alignment horizontal="right"/>
    </xf>
    <xf numFmtId="164" fontId="0" fillId="0" borderId="0" xfId="53" applyNumberFormat="1" applyFont="1" applyAlignment="1">
      <alignment horizontal="right"/>
    </xf>
    <xf numFmtId="6" fontId="2" fillId="0" borderId="0" xfId="53" applyNumberFormat="1" applyFont="1" applyFill="1" applyBorder="1" applyAlignment="1">
      <alignment horizontal="right"/>
    </xf>
    <xf numFmtId="6" fontId="0" fillId="0" borderId="0" xfId="77" applyNumberFormat="1" applyFont="1" applyAlignment="1">
      <alignment horizontal="right"/>
      <protection/>
    </xf>
    <xf numFmtId="0" fontId="0" fillId="34" borderId="13" xfId="77" applyFont="1" applyFill="1" applyBorder="1">
      <alignment/>
      <protection/>
    </xf>
    <xf numFmtId="0" fontId="0" fillId="0" borderId="0" xfId="77" applyFont="1" applyFill="1" applyBorder="1">
      <alignment/>
      <protection/>
    </xf>
    <xf numFmtId="6" fontId="2" fillId="0" borderId="0" xfId="77" applyNumberFormat="1" applyFont="1" applyAlignment="1">
      <alignment horizontal="right"/>
      <protection/>
    </xf>
    <xf numFmtId="6" fontId="2" fillId="0" borderId="0" xfId="77" applyNumberFormat="1" applyFont="1">
      <alignment/>
      <protection/>
    </xf>
    <xf numFmtId="6" fontId="0" fillId="0" borderId="0" xfId="53" applyNumberFormat="1" applyFont="1" applyBorder="1" applyAlignment="1">
      <alignment horizontal="right"/>
    </xf>
    <xf numFmtId="6" fontId="0" fillId="0" borderId="0" xfId="53" applyNumberFormat="1" applyFont="1" applyFill="1" applyBorder="1" applyAlignment="1">
      <alignment horizontal="right"/>
    </xf>
    <xf numFmtId="0" fontId="5" fillId="0" borderId="15" xfId="77" applyFont="1" applyFill="1" applyBorder="1" applyAlignment="1">
      <alignment horizontal="left"/>
      <protection/>
    </xf>
    <xf numFmtId="6" fontId="0" fillId="0" borderId="0" xfId="49" applyNumberFormat="1" applyFont="1" applyAlignment="1">
      <alignment horizontal="right"/>
    </xf>
    <xf numFmtId="6" fontId="2" fillId="0" borderId="0" xfId="53" applyNumberFormat="1" applyFont="1" applyBorder="1" applyAlignment="1">
      <alignment horizontal="right"/>
    </xf>
    <xf numFmtId="6" fontId="0" fillId="0" borderId="0" xfId="45" applyNumberFormat="1" applyFont="1" applyAlignment="1">
      <alignment horizontal="right"/>
    </xf>
    <xf numFmtId="6" fontId="2" fillId="0" borderId="0" xfId="49" applyNumberFormat="1" applyFont="1" applyAlignment="1">
      <alignment horizontal="right"/>
    </xf>
    <xf numFmtId="0" fontId="0" fillId="34" borderId="19" xfId="77" applyFont="1" applyFill="1" applyBorder="1">
      <alignment/>
      <protection/>
    </xf>
    <xf numFmtId="6" fontId="0" fillId="0" borderId="0" xfId="53" applyNumberFormat="1" applyFont="1" applyFill="1" applyAlignment="1">
      <alignment horizontal="right"/>
    </xf>
    <xf numFmtId="6" fontId="0" fillId="0" borderId="0" xfId="77" applyNumberFormat="1" applyFont="1" applyFill="1">
      <alignment/>
      <protection/>
    </xf>
    <xf numFmtId="6" fontId="0" fillId="0" borderId="0" xfId="77" applyNumberFormat="1" applyFont="1" applyFill="1" applyAlignment="1">
      <alignment horizontal="right"/>
      <protection/>
    </xf>
    <xf numFmtId="0" fontId="6" fillId="25" borderId="16" xfId="77" applyFont="1" applyFill="1" applyBorder="1">
      <alignment/>
      <protection/>
    </xf>
    <xf numFmtId="0" fontId="6" fillId="25" borderId="17" xfId="77" applyFont="1" applyFill="1" applyBorder="1">
      <alignment/>
      <protection/>
    </xf>
    <xf numFmtId="6" fontId="6" fillId="25" borderId="17" xfId="53" applyNumberFormat="1" applyFont="1" applyFill="1" applyBorder="1" applyAlignment="1">
      <alignment horizontal="right"/>
    </xf>
    <xf numFmtId="6" fontId="6" fillId="25" borderId="18" xfId="53" applyNumberFormat="1" applyFont="1" applyFill="1" applyBorder="1" applyAlignment="1">
      <alignment horizontal="right"/>
    </xf>
    <xf numFmtId="0" fontId="0" fillId="0" borderId="0" xfId="77" applyFont="1" applyAlignment="1">
      <alignment horizontal="left" wrapText="1"/>
      <protection/>
    </xf>
    <xf numFmtId="43" fontId="2" fillId="0" borderId="0" xfId="45" applyFont="1" applyFill="1" applyAlignment="1">
      <alignment horizontal="right"/>
    </xf>
    <xf numFmtId="0" fontId="0" fillId="0" borderId="0" xfId="71">
      <alignment/>
      <protection/>
    </xf>
    <xf numFmtId="0" fontId="2" fillId="0" borderId="0" xfId="71" applyFont="1">
      <alignment/>
      <protection/>
    </xf>
    <xf numFmtId="0" fontId="0" fillId="0" borderId="0" xfId="71" applyFont="1" applyAlignment="1">
      <alignment horizontal="right"/>
      <protection/>
    </xf>
    <xf numFmtId="0" fontId="0" fillId="0" borderId="0" xfId="71" applyFont="1">
      <alignment/>
      <protection/>
    </xf>
    <xf numFmtId="0" fontId="3" fillId="0" borderId="0" xfId="71" applyFont="1" applyFill="1" applyBorder="1" applyAlignment="1">
      <alignment horizontal="center"/>
      <protection/>
    </xf>
    <xf numFmtId="4" fontId="4" fillId="0" borderId="0" xfId="56" applyNumberFormat="1" applyFont="1" applyFill="1" applyBorder="1" applyAlignment="1">
      <alignment horizontal="right"/>
    </xf>
    <xf numFmtId="0" fontId="4" fillId="0" borderId="0" xfId="71" applyFont="1" applyFill="1" applyBorder="1" applyAlignment="1">
      <alignment horizontal="right"/>
      <protection/>
    </xf>
    <xf numFmtId="0" fontId="4" fillId="0" borderId="0" xfId="71" applyFont="1" applyFill="1" applyBorder="1" applyAlignment="1">
      <alignment horizontal="center"/>
      <protection/>
    </xf>
    <xf numFmtId="0" fontId="2" fillId="0" borderId="0" xfId="71" applyFont="1" applyAlignment="1">
      <alignment horizontal="center"/>
      <protection/>
    </xf>
    <xf numFmtId="0" fontId="2" fillId="0" borderId="13" xfId="71" applyFont="1" applyFill="1" applyBorder="1" applyAlignment="1">
      <alignment horizontal="center"/>
      <protection/>
    </xf>
    <xf numFmtId="4" fontId="2" fillId="0" borderId="10" xfId="56" applyNumberFormat="1" applyFont="1" applyBorder="1" applyAlignment="1">
      <alignment horizontal="center"/>
    </xf>
    <xf numFmtId="4" fontId="2" fillId="0" borderId="11" xfId="56" applyNumberFormat="1" applyFont="1" applyBorder="1" applyAlignment="1">
      <alignment horizontal="center"/>
    </xf>
    <xf numFmtId="0" fontId="2" fillId="0" borderId="11" xfId="71" applyFont="1" applyBorder="1" applyAlignment="1">
      <alignment horizontal="center"/>
      <protection/>
    </xf>
    <xf numFmtId="0" fontId="2" fillId="0" borderId="12" xfId="71" applyFont="1" applyBorder="1" applyAlignment="1">
      <alignment horizontal="center"/>
      <protection/>
    </xf>
    <xf numFmtId="0" fontId="2" fillId="0" borderId="0" xfId="71" applyFont="1" applyFill="1" applyBorder="1" applyAlignment="1">
      <alignment horizontal="center"/>
      <protection/>
    </xf>
    <xf numFmtId="4" fontId="2" fillId="0" borderId="0" xfId="56" applyNumberFormat="1" applyFont="1" applyBorder="1" applyAlignment="1">
      <alignment horizontal="center"/>
    </xf>
    <xf numFmtId="0" fontId="2" fillId="0" borderId="0" xfId="71" applyFont="1" applyBorder="1" applyAlignment="1">
      <alignment horizontal="center"/>
      <protection/>
    </xf>
    <xf numFmtId="0" fontId="5" fillId="33" borderId="13" xfId="7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 horizontal="left"/>
      <protection/>
    </xf>
    <xf numFmtId="4" fontId="2" fillId="0" borderId="0" xfId="56" applyNumberFormat="1" applyFont="1" applyFill="1" applyBorder="1" applyAlignment="1">
      <alignment horizontal="right"/>
    </xf>
    <xf numFmtId="0" fontId="2" fillId="0" borderId="0" xfId="71" applyFont="1" applyFill="1" applyBorder="1" applyAlignment="1">
      <alignment horizontal="right"/>
      <protection/>
    </xf>
    <xf numFmtId="0" fontId="5" fillId="0" borderId="14" xfId="71" applyFont="1" applyFill="1" applyBorder="1" applyAlignment="1">
      <alignment horizontal="left"/>
      <protection/>
    </xf>
    <xf numFmtId="0" fontId="0" fillId="34" borderId="13" xfId="71" applyFont="1" applyFill="1" applyBorder="1" applyAlignment="1">
      <alignment horizontal="left"/>
      <protection/>
    </xf>
    <xf numFmtId="0" fontId="0" fillId="0" borderId="0" xfId="71" applyFont="1" applyFill="1" applyBorder="1" applyAlignment="1">
      <alignment horizontal="left"/>
      <protection/>
    </xf>
    <xf numFmtId="4" fontId="0" fillId="0" borderId="0" xfId="56" applyNumberFormat="1" applyFont="1" applyAlignment="1">
      <alignment horizontal="right"/>
    </xf>
    <xf numFmtId="0" fontId="0" fillId="0" borderId="0" xfId="71" applyFont="1" applyAlignment="1">
      <alignment horizontal="center"/>
      <protection/>
    </xf>
    <xf numFmtId="0" fontId="0" fillId="0" borderId="0" xfId="71" applyFont="1" applyFill="1">
      <alignment/>
      <protection/>
    </xf>
    <xf numFmtId="6" fontId="0" fillId="0" borderId="0" xfId="56" applyNumberFormat="1" applyFont="1" applyAlignment="1">
      <alignment horizontal="right"/>
    </xf>
    <xf numFmtId="6" fontId="0" fillId="0" borderId="0" xfId="71" applyNumberFormat="1" applyFont="1">
      <alignment/>
      <protection/>
    </xf>
    <xf numFmtId="0" fontId="2" fillId="0" borderId="0" xfId="71" applyFont="1" applyAlignment="1">
      <alignment horizontal="right"/>
      <protection/>
    </xf>
    <xf numFmtId="0" fontId="2" fillId="0" borderId="0" xfId="71" applyFont="1" applyFill="1" applyAlignment="1">
      <alignment horizontal="right"/>
      <protection/>
    </xf>
    <xf numFmtId="6" fontId="2" fillId="0" borderId="0" xfId="56" applyNumberFormat="1" applyFont="1" applyAlignment="1">
      <alignment horizontal="right"/>
    </xf>
    <xf numFmtId="0" fontId="0" fillId="34" borderId="19" xfId="71" applyFont="1" applyFill="1" applyBorder="1" applyAlignment="1">
      <alignment horizontal="left"/>
      <protection/>
    </xf>
    <xf numFmtId="164" fontId="0" fillId="0" borderId="0" xfId="56" applyNumberFormat="1" applyFont="1" applyAlignment="1">
      <alignment horizontal="right"/>
    </xf>
    <xf numFmtId="6" fontId="2" fillId="0" borderId="0" xfId="56" applyNumberFormat="1" applyFont="1" applyFill="1" applyBorder="1" applyAlignment="1">
      <alignment horizontal="right"/>
    </xf>
    <xf numFmtId="6" fontId="0" fillId="0" borderId="0" xfId="71" applyNumberFormat="1" applyFont="1" applyAlignment="1">
      <alignment horizontal="right"/>
      <protection/>
    </xf>
    <xf numFmtId="0" fontId="0" fillId="34" borderId="13" xfId="71" applyFont="1" applyFill="1" applyBorder="1">
      <alignment/>
      <protection/>
    </xf>
    <xf numFmtId="0" fontId="0" fillId="0" borderId="0" xfId="71" applyFont="1" applyFill="1" applyBorder="1">
      <alignment/>
      <protection/>
    </xf>
    <xf numFmtId="6" fontId="2" fillId="0" borderId="0" xfId="71" applyNumberFormat="1" applyFont="1" applyAlignment="1">
      <alignment horizontal="right"/>
      <protection/>
    </xf>
    <xf numFmtId="6" fontId="2" fillId="0" borderId="0" xfId="71" applyNumberFormat="1" applyFont="1">
      <alignment/>
      <protection/>
    </xf>
    <xf numFmtId="6" fontId="0" fillId="0" borderId="0" xfId="56" applyNumberFormat="1" applyFont="1" applyBorder="1" applyAlignment="1">
      <alignment horizontal="right"/>
    </xf>
    <xf numFmtId="6" fontId="0" fillId="0" borderId="0" xfId="56" applyNumberFormat="1" applyFont="1" applyFill="1" applyBorder="1" applyAlignment="1">
      <alignment horizontal="right"/>
    </xf>
    <xf numFmtId="0" fontId="5" fillId="0" borderId="15" xfId="71" applyFont="1" applyFill="1" applyBorder="1" applyAlignment="1">
      <alignment horizontal="left"/>
      <protection/>
    </xf>
    <xf numFmtId="6" fontId="2" fillId="0" borderId="0" xfId="56" applyNumberFormat="1" applyFont="1" applyBorder="1" applyAlignment="1">
      <alignment horizontal="right"/>
    </xf>
    <xf numFmtId="0" fontId="0" fillId="34" borderId="19" xfId="71" applyFont="1" applyFill="1" applyBorder="1">
      <alignment/>
      <protection/>
    </xf>
    <xf numFmtId="6" fontId="0" fillId="0" borderId="0" xfId="56" applyNumberFormat="1" applyFont="1" applyFill="1" applyAlignment="1">
      <alignment horizontal="right"/>
    </xf>
    <xf numFmtId="6" fontId="0" fillId="0" borderId="0" xfId="71" applyNumberFormat="1" applyFont="1" applyFill="1">
      <alignment/>
      <protection/>
    </xf>
    <xf numFmtId="6" fontId="0" fillId="0" borderId="0" xfId="71" applyNumberFormat="1" applyFont="1" applyFill="1" applyAlignment="1">
      <alignment horizontal="right"/>
      <protection/>
    </xf>
    <xf numFmtId="6" fontId="6" fillId="25" borderId="17" xfId="56" applyNumberFormat="1" applyFont="1" applyFill="1" applyBorder="1" applyAlignment="1">
      <alignment horizontal="right"/>
    </xf>
    <xf numFmtId="6" fontId="6" fillId="25" borderId="18" xfId="56" applyNumberFormat="1" applyFont="1" applyFill="1" applyBorder="1" applyAlignment="1">
      <alignment horizontal="right"/>
    </xf>
    <xf numFmtId="0" fontId="0" fillId="0" borderId="0" xfId="71" applyFont="1" applyAlignment="1">
      <alignment horizontal="left" wrapText="1"/>
      <protection/>
    </xf>
    <xf numFmtId="0" fontId="0" fillId="0" borderId="0" xfId="75" applyFont="1" applyAlignment="1">
      <alignment horizontal="left" wrapText="1"/>
      <protection/>
    </xf>
    <xf numFmtId="43" fontId="0" fillId="0" borderId="0" xfId="45" applyFont="1" applyFill="1" applyAlignment="1">
      <alignment horizontal="right"/>
    </xf>
    <xf numFmtId="43" fontId="2" fillId="0" borderId="0" xfId="45" applyFont="1" applyAlignment="1">
      <alignment horizontal="right"/>
    </xf>
    <xf numFmtId="4" fontId="4" fillId="0" borderId="0" xfId="58" applyNumberFormat="1" applyFont="1" applyFill="1" applyBorder="1" applyAlignment="1">
      <alignment horizontal="right"/>
    </xf>
    <xf numFmtId="4" fontId="2" fillId="0" borderId="10" xfId="58" applyNumberFormat="1" applyFont="1" applyBorder="1" applyAlignment="1">
      <alignment horizontal="center"/>
    </xf>
    <xf numFmtId="4" fontId="2" fillId="0" borderId="11" xfId="58" applyNumberFormat="1" applyFont="1" applyBorder="1" applyAlignment="1">
      <alignment horizontal="center"/>
    </xf>
    <xf numFmtId="4" fontId="2" fillId="0" borderId="0" xfId="58" applyNumberFormat="1" applyFont="1" applyBorder="1" applyAlignment="1">
      <alignment horizontal="center"/>
    </xf>
    <xf numFmtId="4" fontId="2" fillId="0" borderId="0" xfId="58" applyNumberFormat="1" applyFont="1" applyFill="1" applyBorder="1" applyAlignment="1">
      <alignment horizontal="right"/>
    </xf>
    <xf numFmtId="6" fontId="2" fillId="0" borderId="0" xfId="58" applyNumberFormat="1" applyFont="1" applyAlignment="1">
      <alignment horizontal="right"/>
    </xf>
    <xf numFmtId="6" fontId="2" fillId="0" borderId="0" xfId="58" applyNumberFormat="1" applyFont="1" applyFill="1" applyBorder="1" applyAlignment="1">
      <alignment horizontal="right"/>
    </xf>
    <xf numFmtId="6" fontId="2" fillId="0" borderId="0" xfId="58" applyNumberFormat="1" applyFont="1" applyBorder="1" applyAlignment="1">
      <alignment horizontal="right"/>
    </xf>
    <xf numFmtId="6" fontId="6" fillId="25" borderId="17" xfId="58" applyNumberFormat="1" applyFont="1" applyFill="1" applyBorder="1" applyAlignment="1">
      <alignment horizontal="right"/>
    </xf>
    <xf numFmtId="6" fontId="6" fillId="25" borderId="18" xfId="58" applyNumberFormat="1" applyFont="1" applyFill="1" applyBorder="1" applyAlignment="1">
      <alignment horizontal="right"/>
    </xf>
    <xf numFmtId="43" fontId="2" fillId="0" borderId="0" xfId="45" applyFont="1" applyAlignment="1">
      <alignment/>
    </xf>
    <xf numFmtId="6" fontId="6" fillId="25" borderId="17" xfId="71" applyNumberFormat="1" applyFont="1" applyFill="1" applyBorder="1">
      <alignment/>
      <protection/>
    </xf>
    <xf numFmtId="4" fontId="4" fillId="0" borderId="0" xfId="59" applyNumberFormat="1" applyFont="1" applyFill="1" applyBorder="1" applyAlignment="1">
      <alignment horizontal="right"/>
    </xf>
    <xf numFmtId="4" fontId="2" fillId="0" borderId="10" xfId="59" applyNumberFormat="1" applyFont="1" applyBorder="1" applyAlignment="1">
      <alignment horizontal="center"/>
    </xf>
    <xf numFmtId="4" fontId="2" fillId="0" borderId="11" xfId="59" applyNumberFormat="1" applyFont="1" applyBorder="1" applyAlignment="1">
      <alignment horizontal="center"/>
    </xf>
    <xf numFmtId="4" fontId="2" fillId="0" borderId="0" xfId="59" applyNumberFormat="1" applyFont="1" applyBorder="1" applyAlignment="1">
      <alignment horizontal="center"/>
    </xf>
    <xf numFmtId="4" fontId="2" fillId="0" borderId="0" xfId="59" applyNumberFormat="1" applyFont="1" applyFill="1" applyBorder="1" applyAlignment="1">
      <alignment horizontal="right"/>
    </xf>
    <xf numFmtId="6" fontId="2" fillId="0" borderId="0" xfId="59" applyNumberFormat="1" applyFont="1" applyAlignment="1">
      <alignment horizontal="right"/>
    </xf>
    <xf numFmtId="0" fontId="0" fillId="0" borderId="0" xfId="71" applyFont="1" applyFill="1" applyAlignment="1">
      <alignment horizontal="right"/>
      <protection/>
    </xf>
    <xf numFmtId="6" fontId="2" fillId="0" borderId="0" xfId="59" applyNumberFormat="1" applyFont="1" applyFill="1" applyBorder="1" applyAlignment="1">
      <alignment horizontal="right"/>
    </xf>
    <xf numFmtId="6" fontId="2" fillId="0" borderId="0" xfId="59" applyNumberFormat="1" applyFont="1" applyBorder="1" applyAlignment="1">
      <alignment horizontal="right"/>
    </xf>
    <xf numFmtId="6" fontId="6" fillId="25" borderId="17" xfId="59" applyNumberFormat="1" applyFont="1" applyFill="1" applyBorder="1" applyAlignment="1">
      <alignment horizontal="right"/>
    </xf>
    <xf numFmtId="6" fontId="6" fillId="25" borderId="18" xfId="59" applyNumberFormat="1" applyFont="1" applyFill="1" applyBorder="1" applyAlignment="1">
      <alignment horizontal="right"/>
    </xf>
    <xf numFmtId="4" fontId="4" fillId="0" borderId="0" xfId="60" applyNumberFormat="1" applyFont="1" applyFill="1" applyBorder="1" applyAlignment="1">
      <alignment horizontal="right"/>
    </xf>
    <xf numFmtId="4" fontId="2" fillId="0" borderId="10" xfId="60" applyNumberFormat="1" applyFont="1" applyBorder="1" applyAlignment="1">
      <alignment horizontal="center"/>
    </xf>
    <xf numFmtId="4" fontId="2" fillId="0" borderId="11" xfId="60" applyNumberFormat="1" applyFont="1" applyBorder="1" applyAlignment="1">
      <alignment horizontal="center"/>
    </xf>
    <xf numFmtId="4" fontId="2" fillId="0" borderId="0" xfId="60" applyNumberFormat="1" applyFont="1" applyBorder="1" applyAlignment="1">
      <alignment horizontal="center"/>
    </xf>
    <xf numFmtId="4" fontId="2" fillId="0" borderId="0" xfId="60" applyNumberFormat="1" applyFont="1" applyFill="1" applyBorder="1" applyAlignment="1">
      <alignment horizontal="right"/>
    </xf>
    <xf numFmtId="6" fontId="2" fillId="0" borderId="0" xfId="60" applyNumberFormat="1" applyFont="1" applyAlignment="1">
      <alignment horizontal="right"/>
    </xf>
    <xf numFmtId="6" fontId="2" fillId="0" borderId="0" xfId="60" applyNumberFormat="1" applyFont="1" applyFill="1" applyBorder="1" applyAlignment="1">
      <alignment horizontal="right"/>
    </xf>
    <xf numFmtId="6" fontId="2" fillId="0" borderId="0" xfId="60" applyNumberFormat="1" applyFont="1" applyBorder="1" applyAlignment="1">
      <alignment horizontal="right"/>
    </xf>
    <xf numFmtId="6" fontId="6" fillId="25" borderId="17" xfId="60" applyNumberFormat="1" applyFont="1" applyFill="1" applyBorder="1" applyAlignment="1">
      <alignment horizontal="right"/>
    </xf>
    <xf numFmtId="6" fontId="6" fillId="25" borderId="18" xfId="60" applyNumberFormat="1" applyFont="1" applyFill="1" applyBorder="1" applyAlignment="1">
      <alignment horizontal="right"/>
    </xf>
    <xf numFmtId="8" fontId="6" fillId="25" borderId="17" xfId="71" applyNumberFormat="1" applyFont="1" applyFill="1" applyBorder="1">
      <alignment/>
      <protection/>
    </xf>
    <xf numFmtId="165" fontId="0" fillId="0" borderId="0" xfId="42" applyNumberFormat="1" applyFont="1" applyAlignment="1">
      <alignment/>
    </xf>
    <xf numFmtId="4" fontId="4" fillId="0" borderId="0" xfId="51" applyNumberFormat="1" applyFont="1" applyFill="1" applyBorder="1" applyAlignment="1">
      <alignment horizontal="right"/>
    </xf>
    <xf numFmtId="4" fontId="2" fillId="0" borderId="10" xfId="51" applyNumberFormat="1" applyFont="1" applyBorder="1" applyAlignment="1">
      <alignment horizontal="center"/>
    </xf>
    <xf numFmtId="4" fontId="2" fillId="0" borderId="11" xfId="51" applyNumberFormat="1" applyFont="1" applyBorder="1" applyAlignment="1">
      <alignment horizontal="center"/>
    </xf>
    <xf numFmtId="4" fontId="2" fillId="0" borderId="0" xfId="51" applyNumberFormat="1" applyFont="1" applyBorder="1" applyAlignment="1">
      <alignment horizontal="center"/>
    </xf>
    <xf numFmtId="4" fontId="2" fillId="0" borderId="0" xfId="51" applyNumberFormat="1" applyFont="1" applyFill="1" applyBorder="1" applyAlignment="1">
      <alignment horizontal="right"/>
    </xf>
    <xf numFmtId="4" fontId="0" fillId="0" borderId="0" xfId="51" applyNumberFormat="1" applyFont="1" applyAlignment="1">
      <alignment horizontal="right"/>
    </xf>
    <xf numFmtId="6" fontId="0" fillId="0" borderId="0" xfId="51" applyNumberFormat="1" applyFont="1" applyAlignment="1">
      <alignment horizontal="right"/>
    </xf>
    <xf numFmtId="6" fontId="2" fillId="0" borderId="0" xfId="51" applyNumberFormat="1" applyFont="1" applyAlignment="1">
      <alignment horizontal="right"/>
    </xf>
    <xf numFmtId="164" fontId="0" fillId="0" borderId="0" xfId="51" applyNumberFormat="1" applyFont="1" applyAlignment="1">
      <alignment horizontal="right"/>
    </xf>
    <xf numFmtId="6" fontId="2" fillId="0" borderId="0" xfId="51" applyNumberFormat="1" applyFont="1" applyFill="1" applyBorder="1" applyAlignment="1">
      <alignment horizontal="right"/>
    </xf>
    <xf numFmtId="6" fontId="0" fillId="0" borderId="0" xfId="51" applyNumberFormat="1" applyFont="1" applyBorder="1" applyAlignment="1">
      <alignment horizontal="right"/>
    </xf>
    <xf numFmtId="6" fontId="0" fillId="0" borderId="0" xfId="51" applyNumberFormat="1" applyFont="1" applyFill="1" applyBorder="1" applyAlignment="1">
      <alignment horizontal="right"/>
    </xf>
    <xf numFmtId="6" fontId="2" fillId="0" borderId="0" xfId="51" applyNumberFormat="1" applyFont="1" applyBorder="1" applyAlignment="1">
      <alignment horizontal="right"/>
    </xf>
    <xf numFmtId="6" fontId="0" fillId="0" borderId="0" xfId="51" applyNumberFormat="1" applyFont="1" applyFill="1" applyAlignment="1">
      <alignment horizontal="right"/>
    </xf>
    <xf numFmtId="0" fontId="6" fillId="25" borderId="16" xfId="71" applyFont="1" applyFill="1" applyBorder="1">
      <alignment/>
      <protection/>
    </xf>
    <xf numFmtId="6" fontId="6" fillId="25" borderId="17" xfId="51" applyNumberFormat="1" applyFont="1" applyFill="1" applyBorder="1" applyAlignment="1">
      <alignment horizontal="right"/>
    </xf>
    <xf numFmtId="6" fontId="6" fillId="25" borderId="18" xfId="51" applyNumberFormat="1" applyFont="1" applyFill="1" applyBorder="1" applyAlignment="1">
      <alignment horizontal="right"/>
    </xf>
    <xf numFmtId="0" fontId="49" fillId="0" borderId="0" xfId="76" applyFont="1" applyBorder="1" applyAlignment="1">
      <alignment vertical="top"/>
      <protection/>
    </xf>
    <xf numFmtId="166" fontId="49" fillId="0" borderId="0" xfId="76" applyNumberFormat="1" applyFont="1" applyBorder="1" applyAlignment="1">
      <alignment horizontal="right" vertical="top"/>
      <protection/>
    </xf>
    <xf numFmtId="4" fontId="4" fillId="0" borderId="0" xfId="52" applyNumberFormat="1" applyFont="1" applyFill="1" applyBorder="1" applyAlignment="1">
      <alignment horizontal="right"/>
    </xf>
    <xf numFmtId="4" fontId="2" fillId="0" borderId="10" xfId="52" applyNumberFormat="1" applyFont="1" applyBorder="1" applyAlignment="1">
      <alignment horizontal="center"/>
    </xf>
    <xf numFmtId="4" fontId="2" fillId="0" borderId="11" xfId="52" applyNumberFormat="1" applyFont="1" applyBorder="1" applyAlignment="1">
      <alignment horizontal="center"/>
    </xf>
    <xf numFmtId="4" fontId="2" fillId="0" borderId="0" xfId="52" applyNumberFormat="1" applyFont="1" applyBorder="1" applyAlignment="1">
      <alignment horizontal="center"/>
    </xf>
    <xf numFmtId="4" fontId="2" fillId="0" borderId="0" xfId="52" applyNumberFormat="1" applyFont="1" applyFill="1" applyBorder="1" applyAlignment="1">
      <alignment horizontal="right"/>
    </xf>
    <xf numFmtId="6" fontId="2" fillId="0" borderId="0" xfId="52" applyNumberFormat="1" applyFont="1" applyAlignment="1">
      <alignment horizontal="right"/>
    </xf>
    <xf numFmtId="6" fontId="2" fillId="0" borderId="0" xfId="52" applyNumberFormat="1" applyFont="1" applyFill="1" applyBorder="1" applyAlignment="1">
      <alignment horizontal="right"/>
    </xf>
    <xf numFmtId="6" fontId="2" fillId="0" borderId="0" xfId="52" applyNumberFormat="1" applyFont="1" applyBorder="1" applyAlignment="1">
      <alignment horizontal="right"/>
    </xf>
    <xf numFmtId="0" fontId="6" fillId="25" borderId="16" xfId="71" applyFont="1" applyFill="1" applyBorder="1">
      <alignment/>
      <protection/>
    </xf>
    <xf numFmtId="0" fontId="49" fillId="0" borderId="0" xfId="76" applyFont="1" applyBorder="1" applyAlignment="1">
      <alignment vertical="top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77" applyFont="1" applyFill="1" applyBorder="1">
      <alignment/>
      <protection/>
    </xf>
    <xf numFmtId="0" fontId="0" fillId="0" borderId="0" xfId="71" applyFont="1" applyFill="1" applyBorder="1">
      <alignment/>
      <protection/>
    </xf>
    <xf numFmtId="6" fontId="2" fillId="0" borderId="0" xfId="77" applyNumberFormat="1" applyFont="1" applyFill="1" applyBorder="1">
      <alignment/>
      <protection/>
    </xf>
    <xf numFmtId="43" fontId="2" fillId="0" borderId="0" xfId="71" applyNumberFormat="1" applyFont="1" applyAlignment="1">
      <alignment horizontal="right"/>
      <protection/>
    </xf>
    <xf numFmtId="0" fontId="0" fillId="0" borderId="0" xfId="71" applyFont="1" applyAlignment="1">
      <alignment horizontal="left" wrapText="1"/>
      <protection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4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0" xfId="47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6" fontId="0" fillId="0" borderId="0" xfId="47" applyNumberFormat="1" applyFont="1" applyAlignment="1">
      <alignment horizontal="right"/>
    </xf>
    <xf numFmtId="6" fontId="0" fillId="0" borderId="0" xfId="0" applyNumberFormat="1" applyFont="1" applyAlignment="1">
      <alignment/>
    </xf>
    <xf numFmtId="6" fontId="0" fillId="0" borderId="0" xfId="42" applyNumberFormat="1" applyFont="1" applyFill="1" applyAlignment="1">
      <alignment horizontal="right"/>
    </xf>
    <xf numFmtId="0" fontId="0" fillId="34" borderId="19" xfId="0" applyFont="1" applyFill="1" applyBorder="1" applyAlignment="1">
      <alignment horizontal="left"/>
    </xf>
    <xf numFmtId="4" fontId="0" fillId="0" borderId="0" xfId="42" applyNumberFormat="1" applyFont="1" applyFill="1" applyAlignment="1">
      <alignment horizontal="right"/>
    </xf>
    <xf numFmtId="164" fontId="0" fillId="0" borderId="0" xfId="47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6" fontId="0" fillId="0" borderId="0" xfId="0" applyNumberFormat="1" applyFont="1" applyAlignment="1">
      <alignment horizontal="right"/>
    </xf>
    <xf numFmtId="0" fontId="0" fillId="34" borderId="13" xfId="0" applyFont="1" applyFill="1" applyBorder="1" applyAlignment="1">
      <alignment/>
    </xf>
    <xf numFmtId="6" fontId="0" fillId="0" borderId="0" xfId="47" applyNumberFormat="1" applyFont="1" applyBorder="1" applyAlignment="1">
      <alignment horizontal="right"/>
    </xf>
    <xf numFmtId="6" fontId="0" fillId="0" borderId="0" xfId="47" applyNumberFormat="1" applyFont="1" applyFill="1" applyBorder="1" applyAlignment="1">
      <alignment horizontal="right"/>
    </xf>
    <xf numFmtId="6" fontId="0" fillId="0" borderId="0" xfId="48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74" applyFont="1" applyFill="1" applyAlignment="1">
      <alignment horizontal="left" wrapText="1"/>
      <protection/>
    </xf>
    <xf numFmtId="4" fontId="0" fillId="0" borderId="0" xfId="0" applyNumberFormat="1" applyFont="1" applyFill="1" applyAlignment="1">
      <alignment horizontal="right"/>
    </xf>
    <xf numFmtId="6" fontId="0" fillId="0" borderId="0" xfId="48" applyNumberFormat="1" applyFont="1" applyFill="1" applyAlignment="1">
      <alignment horizontal="right"/>
    </xf>
    <xf numFmtId="6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0" fontId="0" fillId="0" borderId="0" xfId="71" applyFont="1" applyFill="1" applyBorder="1" applyAlignment="1">
      <alignment horizontal="left" wrapText="1"/>
      <protection/>
    </xf>
    <xf numFmtId="0" fontId="0" fillId="0" borderId="0" xfId="71" applyFont="1" applyFill="1" applyAlignment="1">
      <alignment horizontal="left"/>
      <protection/>
    </xf>
    <xf numFmtId="4" fontId="0" fillId="0" borderId="0" xfId="0" applyNumberFormat="1" applyFont="1" applyFill="1" applyBorder="1" applyAlignment="1">
      <alignment/>
    </xf>
    <xf numFmtId="0" fontId="0" fillId="0" borderId="0" xfId="74" applyFont="1" applyFill="1">
      <alignment/>
      <protection/>
    </xf>
    <xf numFmtId="0" fontId="0" fillId="0" borderId="0" xfId="74" applyFont="1" applyFill="1" applyAlignment="1">
      <alignment horizontal="left"/>
      <protection/>
    </xf>
    <xf numFmtId="8" fontId="0" fillId="0" borderId="0" xfId="0" applyNumberFormat="1" applyFont="1" applyAlignment="1">
      <alignment/>
    </xf>
    <xf numFmtId="6" fontId="0" fillId="0" borderId="0" xfId="42" applyNumberFormat="1" applyFont="1" applyAlignment="1">
      <alignment horizontal="right"/>
    </xf>
    <xf numFmtId="0" fontId="0" fillId="0" borderId="0" xfId="70" applyFont="1" applyAlignment="1">
      <alignment horizontal="left" wrapText="1"/>
      <protection/>
    </xf>
    <xf numFmtId="0" fontId="0" fillId="0" borderId="0" xfId="70" applyFont="1" applyFill="1" applyAlignment="1">
      <alignment horizontal="left" wrapText="1"/>
      <protection/>
    </xf>
    <xf numFmtId="0" fontId="0" fillId="34" borderId="19" xfId="0" applyFont="1" applyFill="1" applyBorder="1" applyAlignment="1">
      <alignment/>
    </xf>
    <xf numFmtId="6" fontId="0" fillId="0" borderId="0" xfId="47" applyNumberFormat="1" applyFont="1" applyFill="1" applyAlignment="1">
      <alignment horizontal="right"/>
    </xf>
    <xf numFmtId="6" fontId="0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65" fontId="2" fillId="0" borderId="13" xfId="42" applyNumberFormat="1" applyFont="1" applyFill="1" applyBorder="1" applyAlignment="1">
      <alignment horizontal="center" wrapText="1"/>
    </xf>
    <xf numFmtId="165" fontId="0" fillId="0" borderId="0" xfId="42" applyNumberFormat="1" applyFont="1" applyFill="1" applyBorder="1" applyAlignment="1">
      <alignment horizontal="left"/>
    </xf>
    <xf numFmtId="165" fontId="0" fillId="0" borderId="0" xfId="42" applyNumberFormat="1" applyFont="1" applyFill="1" applyAlignment="1">
      <alignment/>
    </xf>
    <xf numFmtId="6" fontId="0" fillId="0" borderId="0" xfId="55" applyNumberFormat="1" applyFont="1" applyAlignment="1">
      <alignment horizontal="right"/>
    </xf>
    <xf numFmtId="6" fontId="0" fillId="0" borderId="0" xfId="46" applyNumberFormat="1" applyFont="1" applyFill="1" applyAlignment="1">
      <alignment horizontal="right"/>
    </xf>
    <xf numFmtId="6" fontId="0" fillId="0" borderId="0" xfId="56" applyNumberFormat="1" applyFont="1" applyAlignment="1">
      <alignment horizontal="right"/>
    </xf>
    <xf numFmtId="165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/>
    </xf>
    <xf numFmtId="6" fontId="0" fillId="0" borderId="0" xfId="57" applyNumberFormat="1" applyFont="1" applyAlignment="1">
      <alignment horizontal="right"/>
    </xf>
    <xf numFmtId="165" fontId="0" fillId="0" borderId="0" xfId="42" applyNumberFormat="1" applyFont="1" applyAlignment="1">
      <alignment horizontal="right"/>
    </xf>
    <xf numFmtId="6" fontId="0" fillId="0" borderId="0" xfId="70" applyNumberFormat="1" applyFont="1" applyAlignment="1">
      <alignment horizontal="right"/>
      <protection/>
    </xf>
    <xf numFmtId="6" fontId="0" fillId="0" borderId="0" xfId="70" applyNumberFormat="1" applyFont="1">
      <alignment/>
      <protection/>
    </xf>
    <xf numFmtId="0" fontId="0" fillId="0" borderId="0" xfId="74" applyFont="1" applyAlignment="1">
      <alignment horizontal="left" wrapText="1"/>
      <protection/>
    </xf>
    <xf numFmtId="0" fontId="0" fillId="0" borderId="0" xfId="72" applyFont="1" applyAlignment="1">
      <alignment horizontal="left" wrapText="1"/>
      <protection/>
    </xf>
    <xf numFmtId="0" fontId="0" fillId="0" borderId="0" xfId="74" applyFont="1">
      <alignment/>
      <protection/>
    </xf>
    <xf numFmtId="165" fontId="0" fillId="0" borderId="0" xfId="42" applyNumberFormat="1" applyFont="1" applyAlignment="1">
      <alignment/>
    </xf>
    <xf numFmtId="165" fontId="5" fillId="0" borderId="0" xfId="42" applyNumberFormat="1" applyFont="1" applyFill="1" applyBorder="1" applyAlignment="1">
      <alignment/>
    </xf>
    <xf numFmtId="165" fontId="6" fillId="25" borderId="17" xfId="42" applyNumberFormat="1" applyFont="1" applyFill="1" applyBorder="1" applyAlignment="1">
      <alignment/>
    </xf>
    <xf numFmtId="6" fontId="5" fillId="25" borderId="17" xfId="47" applyNumberFormat="1" applyFont="1" applyFill="1" applyBorder="1" applyAlignment="1">
      <alignment horizontal="right"/>
    </xf>
    <xf numFmtId="6" fontId="5" fillId="25" borderId="18" xfId="47" applyNumberFormat="1" applyFont="1" applyFill="1" applyBorder="1" applyAlignment="1">
      <alignment horizontal="right"/>
    </xf>
    <xf numFmtId="0" fontId="0" fillId="0" borderId="0" xfId="71" applyFont="1">
      <alignment/>
      <protection/>
    </xf>
    <xf numFmtId="0" fontId="0" fillId="34" borderId="13" xfId="71" applyFont="1" applyFill="1" applyBorder="1" applyAlignment="1">
      <alignment horizontal="left"/>
      <protection/>
    </xf>
    <xf numFmtId="0" fontId="0" fillId="0" borderId="0" xfId="71" applyFont="1" applyFill="1" applyBorder="1" applyAlignment="1">
      <alignment horizontal="left"/>
      <protection/>
    </xf>
    <xf numFmtId="4" fontId="0" fillId="0" borderId="0" xfId="58" applyNumberFormat="1" applyFont="1" applyAlignment="1">
      <alignment horizontal="right"/>
    </xf>
    <xf numFmtId="0" fontId="0" fillId="0" borderId="0" xfId="71" applyFont="1" applyAlignment="1">
      <alignment horizontal="right"/>
      <protection/>
    </xf>
    <xf numFmtId="0" fontId="0" fillId="0" borderId="0" xfId="71" applyFont="1" applyAlignment="1">
      <alignment horizontal="center"/>
      <protection/>
    </xf>
    <xf numFmtId="0" fontId="0" fillId="0" borderId="0" xfId="71" applyFont="1" applyFill="1">
      <alignment/>
      <protection/>
    </xf>
    <xf numFmtId="6" fontId="0" fillId="0" borderId="0" xfId="58" applyNumberFormat="1" applyFont="1" applyAlignment="1">
      <alignment horizontal="right"/>
    </xf>
    <xf numFmtId="6" fontId="0" fillId="0" borderId="0" xfId="45" applyNumberFormat="1" applyFont="1" applyFill="1" applyAlignment="1">
      <alignment horizontal="right"/>
    </xf>
    <xf numFmtId="6" fontId="0" fillId="0" borderId="0" xfId="71" applyNumberFormat="1" applyFont="1">
      <alignment/>
      <protection/>
    </xf>
    <xf numFmtId="0" fontId="0" fillId="34" borderId="19" xfId="71" applyFont="1" applyFill="1" applyBorder="1" applyAlignment="1">
      <alignment horizontal="left"/>
      <protection/>
    </xf>
    <xf numFmtId="4" fontId="0" fillId="0" borderId="0" xfId="45" applyNumberFormat="1" applyFont="1" applyFill="1" applyAlignment="1">
      <alignment horizontal="right"/>
    </xf>
    <xf numFmtId="164" fontId="0" fillId="0" borderId="0" xfId="58" applyNumberFormat="1" applyFont="1" applyAlignment="1">
      <alignment horizontal="right"/>
    </xf>
    <xf numFmtId="43" fontId="0" fillId="0" borderId="0" xfId="45" applyFont="1" applyFill="1" applyAlignment="1">
      <alignment horizontal="right"/>
    </xf>
    <xf numFmtId="6" fontId="0" fillId="0" borderId="0" xfId="71" applyNumberFormat="1" applyFont="1" applyAlignment="1">
      <alignment horizontal="right"/>
      <protection/>
    </xf>
    <xf numFmtId="0" fontId="0" fillId="34" borderId="13" xfId="71" applyFont="1" applyFill="1" applyBorder="1">
      <alignment/>
      <protection/>
    </xf>
    <xf numFmtId="6" fontId="0" fillId="0" borderId="0" xfId="58" applyNumberFormat="1" applyFont="1" applyBorder="1" applyAlignment="1">
      <alignment horizontal="right"/>
    </xf>
    <xf numFmtId="6" fontId="0" fillId="0" borderId="0" xfId="58" applyNumberFormat="1" applyFont="1" applyFill="1" applyBorder="1" applyAlignment="1">
      <alignment horizontal="right"/>
    </xf>
    <xf numFmtId="6" fontId="0" fillId="0" borderId="0" xfId="49" applyNumberFormat="1" applyFont="1" applyAlignment="1">
      <alignment horizontal="right"/>
    </xf>
    <xf numFmtId="0" fontId="0" fillId="0" borderId="0" xfId="75" applyFont="1" applyAlignment="1">
      <alignment horizontal="left" wrapText="1"/>
      <protection/>
    </xf>
    <xf numFmtId="0" fontId="0" fillId="0" borderId="0" xfId="71" applyFont="1" applyAlignment="1">
      <alignment horizontal="left"/>
      <protection/>
    </xf>
    <xf numFmtId="6" fontId="0" fillId="0" borderId="0" xfId="45" applyNumberFormat="1" applyFont="1" applyAlignment="1">
      <alignment horizontal="right"/>
    </xf>
    <xf numFmtId="0" fontId="0" fillId="34" borderId="19" xfId="71" applyFont="1" applyFill="1" applyBorder="1">
      <alignment/>
      <protection/>
    </xf>
    <xf numFmtId="6" fontId="0" fillId="0" borderId="0" xfId="58" applyNumberFormat="1" applyFont="1" applyFill="1" applyAlignment="1">
      <alignment horizontal="right"/>
    </xf>
    <xf numFmtId="6" fontId="0" fillId="0" borderId="0" xfId="71" applyNumberFormat="1" applyFont="1" applyFill="1">
      <alignment/>
      <protection/>
    </xf>
    <xf numFmtId="43" fontId="0" fillId="0" borderId="0" xfId="45" applyFont="1" applyFill="1" applyAlignment="1">
      <alignment/>
    </xf>
    <xf numFmtId="6" fontId="0" fillId="0" borderId="0" xfId="71" applyNumberFormat="1" applyFont="1" applyFill="1" applyAlignment="1">
      <alignment horizontal="right"/>
      <protection/>
    </xf>
    <xf numFmtId="4" fontId="0" fillId="0" borderId="0" xfId="59" applyNumberFormat="1" applyFont="1" applyAlignment="1">
      <alignment horizontal="right"/>
    </xf>
    <xf numFmtId="6" fontId="0" fillId="0" borderId="0" xfId="59" applyNumberFormat="1" applyFont="1" applyAlignment="1">
      <alignment horizontal="right"/>
    </xf>
    <xf numFmtId="164" fontId="0" fillId="0" borderId="0" xfId="59" applyNumberFormat="1" applyFont="1" applyAlignment="1">
      <alignment horizontal="right"/>
    </xf>
    <xf numFmtId="6" fontId="0" fillId="0" borderId="0" xfId="59" applyNumberFormat="1" applyFont="1" applyBorder="1" applyAlignment="1">
      <alignment horizontal="right"/>
    </xf>
    <xf numFmtId="43" fontId="2" fillId="0" borderId="0" xfId="59" applyNumberFormat="1" applyFont="1" applyFill="1" applyBorder="1" applyAlignment="1">
      <alignment horizontal="right"/>
    </xf>
    <xf numFmtId="43" fontId="0" fillId="0" borderId="0" xfId="45" applyFont="1" applyAlignment="1">
      <alignment/>
    </xf>
    <xf numFmtId="43" fontId="0" fillId="0" borderId="0" xfId="42" applyFont="1" applyFill="1" applyBorder="1" applyAlignment="1">
      <alignment/>
    </xf>
    <xf numFmtId="6" fontId="0" fillId="0" borderId="0" xfId="48" applyNumberFormat="1" applyFont="1" applyAlignment="1">
      <alignment horizontal="left"/>
    </xf>
    <xf numFmtId="6" fontId="0" fillId="0" borderId="0" xfId="0" applyNumberFormat="1" applyFont="1" applyAlignment="1">
      <alignment horizontal="left"/>
    </xf>
    <xf numFmtId="6" fontId="0" fillId="0" borderId="0" xfId="47" applyNumberFormat="1" applyFont="1" applyBorder="1" applyAlignment="1">
      <alignment horizontal="left"/>
    </xf>
    <xf numFmtId="0" fontId="0" fillId="0" borderId="0" xfId="70" applyFont="1">
      <alignment/>
      <protection/>
    </xf>
    <xf numFmtId="0" fontId="2" fillId="0" borderId="0" xfId="70" applyFont="1" applyAlignment="1">
      <alignment horizontal="right"/>
      <protection/>
    </xf>
    <xf numFmtId="43" fontId="2" fillId="0" borderId="0" xfId="70" applyNumberFormat="1" applyFont="1" applyAlignment="1">
      <alignment horizontal="right"/>
      <protection/>
    </xf>
    <xf numFmtId="6" fontId="2" fillId="0" borderId="0" xfId="70" applyNumberFormat="1" applyFont="1">
      <alignment/>
      <protection/>
    </xf>
    <xf numFmtId="0" fontId="0" fillId="34" borderId="13" xfId="70" applyFont="1" applyFill="1" applyBorder="1">
      <alignment/>
      <protection/>
    </xf>
    <xf numFmtId="0" fontId="0" fillId="0" borderId="0" xfId="70" applyFont="1" applyFill="1" applyBorder="1">
      <alignment/>
      <protection/>
    </xf>
    <xf numFmtId="6" fontId="0" fillId="0" borderId="0" xfId="44" applyNumberFormat="1" applyFont="1" applyAlignment="1">
      <alignment horizontal="right"/>
    </xf>
    <xf numFmtId="41" fontId="0" fillId="0" borderId="0" xfId="43" applyFont="1" applyFill="1" applyBorder="1" applyAlignment="1">
      <alignment/>
    </xf>
    <xf numFmtId="0" fontId="0" fillId="0" borderId="0" xfId="47" applyNumberFormat="1" applyFont="1" applyFill="1" applyBorder="1" applyAlignment="1">
      <alignment/>
    </xf>
    <xf numFmtId="0" fontId="0" fillId="0" borderId="0" xfId="70" applyFont="1" applyAlignment="1">
      <alignment horizontal="left"/>
      <protection/>
    </xf>
    <xf numFmtId="0" fontId="0" fillId="0" borderId="0" xfId="70" applyFont="1" applyAlignment="1">
      <alignment horizontal="right"/>
      <protection/>
    </xf>
    <xf numFmtId="6" fontId="0" fillId="0" borderId="0" xfId="53" applyNumberFormat="1" applyFont="1" applyBorder="1" applyAlignment="1">
      <alignment horizontal="right"/>
    </xf>
    <xf numFmtId="0" fontId="0" fillId="34" borderId="19" xfId="70" applyFont="1" applyFill="1" applyBorder="1" applyAlignment="1">
      <alignment horizontal="left"/>
      <protection/>
    </xf>
    <xf numFmtId="0" fontId="0" fillId="0" borderId="0" xfId="70" applyFont="1" applyFill="1" applyBorder="1" applyAlignment="1">
      <alignment horizontal="left"/>
      <protection/>
    </xf>
    <xf numFmtId="0" fontId="0" fillId="34" borderId="19" xfId="70" applyFont="1" applyFill="1" applyBorder="1">
      <alignment/>
      <protection/>
    </xf>
    <xf numFmtId="6" fontId="0" fillId="0" borderId="0" xfId="53" applyNumberFormat="1" applyFont="1" applyAlignment="1">
      <alignment horizontal="right"/>
    </xf>
    <xf numFmtId="6" fontId="2" fillId="0" borderId="0" xfId="70" applyNumberFormat="1" applyFont="1" applyAlignment="1">
      <alignment horizontal="right"/>
      <protection/>
    </xf>
    <xf numFmtId="0" fontId="0" fillId="0" borderId="0" xfId="70" applyFont="1" applyFill="1">
      <alignment/>
      <protection/>
    </xf>
    <xf numFmtId="6" fontId="0" fillId="0" borderId="0" xfId="53" applyNumberFormat="1" applyFont="1" applyFill="1" applyAlignment="1">
      <alignment horizontal="right"/>
    </xf>
    <xf numFmtId="6" fontId="0" fillId="0" borderId="0" xfId="44" applyNumberFormat="1" applyFont="1" applyFill="1" applyAlignment="1">
      <alignment horizontal="right"/>
    </xf>
    <xf numFmtId="6" fontId="0" fillId="0" borderId="0" xfId="70" applyNumberFormat="1" applyFont="1" applyFill="1">
      <alignment/>
      <protection/>
    </xf>
    <xf numFmtId="0" fontId="0" fillId="0" borderId="0" xfId="70" applyFont="1" applyFill="1" applyAlignment="1">
      <alignment horizontal="left"/>
      <protection/>
    </xf>
    <xf numFmtId="0" fontId="0" fillId="0" borderId="0" xfId="70" applyFont="1" applyFill="1" applyAlignment="1">
      <alignment horizontal="right"/>
      <protection/>
    </xf>
    <xf numFmtId="6" fontId="0" fillId="0" borderId="0" xfId="53" applyNumberFormat="1" applyFont="1" applyFill="1" applyBorder="1" applyAlignment="1">
      <alignment horizontal="right"/>
    </xf>
    <xf numFmtId="6" fontId="0" fillId="0" borderId="0" xfId="70" applyNumberFormat="1" applyFont="1" applyFill="1" applyAlignment="1">
      <alignment horizontal="right"/>
      <protection/>
    </xf>
    <xf numFmtId="0" fontId="2" fillId="0" borderId="0" xfId="70" applyFont="1" applyFill="1" applyAlignment="1">
      <alignment horizontal="right"/>
      <protection/>
    </xf>
    <xf numFmtId="41" fontId="2" fillId="0" borderId="0" xfId="43" applyFont="1" applyAlignment="1">
      <alignment horizontal="right"/>
    </xf>
    <xf numFmtId="0" fontId="5" fillId="33" borderId="13" xfId="70" applyFont="1" applyFill="1" applyBorder="1" applyAlignment="1">
      <alignment horizontal="left"/>
      <protection/>
    </xf>
    <xf numFmtId="0" fontId="5" fillId="0" borderId="0" xfId="70" applyFont="1" applyFill="1" applyBorder="1" applyAlignment="1">
      <alignment/>
      <protection/>
    </xf>
    <xf numFmtId="0" fontId="6" fillId="25" borderId="16" xfId="70" applyFont="1" applyFill="1" applyBorder="1">
      <alignment/>
      <protection/>
    </xf>
    <xf numFmtId="43" fontId="6" fillId="25" borderId="17" xfId="70" applyNumberFormat="1" applyFont="1" applyFill="1" applyBorder="1">
      <alignment/>
      <protection/>
    </xf>
    <xf numFmtId="0" fontId="2" fillId="0" borderId="0" xfId="71" applyFont="1" applyAlignment="1">
      <alignment horizontal="left"/>
      <protection/>
    </xf>
    <xf numFmtId="43" fontId="0" fillId="0" borderId="0" xfId="49" applyNumberFormat="1" applyFont="1" applyAlignment="1">
      <alignment horizontal="right"/>
    </xf>
    <xf numFmtId="6" fontId="0" fillId="0" borderId="0" xfId="59" applyNumberFormat="1" applyFont="1" applyFill="1" applyAlignment="1">
      <alignment horizontal="right"/>
    </xf>
    <xf numFmtId="0" fontId="0" fillId="0" borderId="0" xfId="71" applyFont="1" applyBorder="1" applyAlignment="1">
      <alignment horizontal="left" wrapText="1"/>
      <protection/>
    </xf>
    <xf numFmtId="4" fontId="0" fillId="0" borderId="0" xfId="60" applyNumberFormat="1" applyFont="1" applyAlignment="1">
      <alignment horizontal="right"/>
    </xf>
    <xf numFmtId="6" fontId="0" fillId="0" borderId="0" xfId="60" applyNumberFormat="1" applyFont="1" applyAlignment="1">
      <alignment horizontal="right"/>
    </xf>
    <xf numFmtId="43" fontId="0" fillId="0" borderId="0" xfId="45" applyFont="1" applyFill="1" applyBorder="1" applyAlignment="1">
      <alignment horizontal="left"/>
    </xf>
    <xf numFmtId="164" fontId="0" fillId="0" borderId="0" xfId="60" applyNumberFormat="1" applyFont="1" applyAlignment="1">
      <alignment horizontal="right"/>
    </xf>
    <xf numFmtId="43" fontId="0" fillId="0" borderId="0" xfId="45" applyFont="1" applyFill="1" applyBorder="1" applyAlignment="1">
      <alignment/>
    </xf>
    <xf numFmtId="6" fontId="0" fillId="0" borderId="0" xfId="60" applyNumberFormat="1" applyFont="1" applyBorder="1" applyAlignment="1">
      <alignment horizontal="right"/>
    </xf>
    <xf numFmtId="43" fontId="0" fillId="0" borderId="0" xfId="45" applyFont="1" applyFill="1" applyBorder="1" applyAlignment="1">
      <alignment horizontal="right"/>
    </xf>
    <xf numFmtId="6" fontId="0" fillId="0" borderId="0" xfId="60" applyNumberFormat="1" applyFont="1" applyFill="1" applyBorder="1" applyAlignment="1">
      <alignment horizontal="right"/>
    </xf>
    <xf numFmtId="6" fontId="0" fillId="0" borderId="0" xfId="60" applyNumberFormat="1" applyFont="1" applyFill="1" applyAlignment="1">
      <alignment horizontal="right"/>
    </xf>
    <xf numFmtId="0" fontId="25" fillId="35" borderId="0" xfId="0" applyFont="1" applyFill="1" applyAlignment="1">
      <alignment/>
    </xf>
    <xf numFmtId="0" fontId="25" fillId="0" borderId="0" xfId="0" applyFont="1" applyAlignment="1">
      <alignment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35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" fontId="28" fillId="0" borderId="0" xfId="47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5" fillId="36" borderId="21" xfId="0" applyFont="1" applyFill="1" applyBorder="1" applyAlignment="1">
      <alignment horizontal="center"/>
    </xf>
    <xf numFmtId="49" fontId="25" fillId="36" borderId="21" xfId="47" applyNumberFormat="1" applyFont="1" applyFill="1" applyBorder="1" applyAlignment="1">
      <alignment horizontal="center"/>
    </xf>
    <xf numFmtId="49" fontId="25" fillId="36" borderId="21" xfId="0" applyNumberFormat="1" applyFont="1" applyFill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36" borderId="23" xfId="0" applyFont="1" applyFill="1" applyBorder="1" applyAlignment="1">
      <alignment horizontal="center"/>
    </xf>
    <xf numFmtId="49" fontId="25" fillId="36" borderId="0" xfId="47" applyNumberFormat="1" applyFont="1" applyFill="1" applyBorder="1" applyAlignment="1">
      <alignment horizontal="center"/>
    </xf>
    <xf numFmtId="49" fontId="25" fillId="36" borderId="23" xfId="0" applyNumberFormat="1" applyFont="1" applyFill="1" applyBorder="1" applyAlignment="1">
      <alignment horizontal="center"/>
    </xf>
    <xf numFmtId="49" fontId="25" fillId="36" borderId="24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47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9" fillId="33" borderId="13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" fontId="25" fillId="0" borderId="0" xfId="47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9" fillId="0" borderId="15" xfId="0" applyFont="1" applyFill="1" applyBorder="1" applyAlignment="1">
      <alignment horizontal="left"/>
    </xf>
    <xf numFmtId="0" fontId="25" fillId="37" borderId="25" xfId="0" applyFont="1" applyFill="1" applyBorder="1" applyAlignment="1">
      <alignment horizontal="left"/>
    </xf>
    <xf numFmtId="0" fontId="25" fillId="37" borderId="17" xfId="0" applyFont="1" applyFill="1" applyBorder="1" applyAlignment="1">
      <alignment horizontal="left"/>
    </xf>
    <xf numFmtId="4" fontId="25" fillId="37" borderId="17" xfId="47" applyNumberFormat="1" applyFont="1" applyFill="1" applyBorder="1" applyAlignment="1">
      <alignment horizontal="right"/>
    </xf>
    <xf numFmtId="0" fontId="25" fillId="37" borderId="17" xfId="0" applyFont="1" applyFill="1" applyBorder="1" applyAlignment="1">
      <alignment horizontal="right"/>
    </xf>
    <xf numFmtId="0" fontId="25" fillId="37" borderId="17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/>
    </xf>
    <xf numFmtId="6" fontId="26" fillId="0" borderId="23" xfId="0" applyNumberFormat="1" applyFont="1" applyFill="1" applyBorder="1" applyAlignment="1">
      <alignment/>
    </xf>
    <xf numFmtId="6" fontId="26" fillId="0" borderId="23" xfId="47" applyNumberFormat="1" applyFont="1" applyFill="1" applyBorder="1" applyAlignment="1">
      <alignment horizontal="right"/>
    </xf>
    <xf numFmtId="6" fontId="26" fillId="0" borderId="19" xfId="0" applyNumberFormat="1" applyFont="1" applyFill="1" applyBorder="1" applyAlignment="1">
      <alignment/>
    </xf>
    <xf numFmtId="0" fontId="25" fillId="38" borderId="0" xfId="0" applyFont="1" applyFill="1" applyAlignment="1">
      <alignment horizontal="right"/>
    </xf>
    <xf numFmtId="6" fontId="25" fillId="38" borderId="0" xfId="0" applyNumberFormat="1" applyFont="1" applyFill="1" applyAlignment="1">
      <alignment horizontal="right"/>
    </xf>
    <xf numFmtId="6" fontId="25" fillId="38" borderId="0" xfId="0" applyNumberFormat="1" applyFont="1" applyFill="1" applyAlignment="1">
      <alignment/>
    </xf>
    <xf numFmtId="0" fontId="25" fillId="0" borderId="0" xfId="0" applyFont="1" applyAlignment="1">
      <alignment horizontal="right"/>
    </xf>
    <xf numFmtId="44" fontId="0" fillId="0" borderId="0" xfId="47" applyFont="1" applyAlignment="1">
      <alignment/>
    </xf>
    <xf numFmtId="6" fontId="25" fillId="0" borderId="0" xfId="0" applyNumberFormat="1" applyFont="1" applyAlignment="1">
      <alignment/>
    </xf>
    <xf numFmtId="0" fontId="25" fillId="37" borderId="19" xfId="0" applyFont="1" applyFill="1" applyBorder="1" applyAlignment="1">
      <alignment horizontal="left"/>
    </xf>
    <xf numFmtId="4" fontId="25" fillId="37" borderId="17" xfId="42" applyNumberFormat="1" applyFont="1" applyFill="1" applyBorder="1" applyAlignment="1">
      <alignment horizontal="right"/>
    </xf>
    <xf numFmtId="164" fontId="25" fillId="37" borderId="17" xfId="47" applyNumberFormat="1" applyFont="1" applyFill="1" applyBorder="1" applyAlignment="1">
      <alignment horizontal="right"/>
    </xf>
    <xf numFmtId="0" fontId="25" fillId="37" borderId="17" xfId="0" applyFont="1" applyFill="1" applyBorder="1" applyAlignment="1">
      <alignment/>
    </xf>
    <xf numFmtId="6" fontId="26" fillId="0" borderId="23" xfId="42" applyNumberFormat="1" applyFont="1" applyFill="1" applyBorder="1" applyAlignment="1">
      <alignment horizontal="right"/>
    </xf>
    <xf numFmtId="6" fontId="26" fillId="0" borderId="23" xfId="47" applyNumberFormat="1" applyFont="1" applyBorder="1" applyAlignment="1">
      <alignment horizontal="right"/>
    </xf>
    <xf numFmtId="6" fontId="26" fillId="0" borderId="23" xfId="0" applyNumberFormat="1" applyFont="1" applyBorder="1" applyAlignment="1">
      <alignment/>
    </xf>
    <xf numFmtId="6" fontId="26" fillId="0" borderId="19" xfId="42" applyNumberFormat="1" applyFont="1" applyFill="1" applyBorder="1" applyAlignment="1">
      <alignment horizontal="right"/>
    </xf>
    <xf numFmtId="6" fontId="26" fillId="0" borderId="19" xfId="47" applyNumberFormat="1" applyFont="1" applyBorder="1" applyAlignment="1">
      <alignment horizontal="right"/>
    </xf>
    <xf numFmtId="6" fontId="26" fillId="0" borderId="19" xfId="0" applyNumberFormat="1" applyFont="1" applyBorder="1" applyAlignment="1">
      <alignment/>
    </xf>
    <xf numFmtId="0" fontId="25" fillId="38" borderId="26" xfId="0" applyFont="1" applyFill="1" applyBorder="1" applyAlignment="1">
      <alignment horizontal="right"/>
    </xf>
    <xf numFmtId="6" fontId="25" fillId="0" borderId="0" xfId="0" applyNumberFormat="1" applyFont="1" applyFill="1" applyAlignment="1">
      <alignment horizontal="right"/>
    </xf>
    <xf numFmtId="6" fontId="25" fillId="37" borderId="17" xfId="42" applyNumberFormat="1" applyFont="1" applyFill="1" applyBorder="1" applyAlignment="1">
      <alignment horizontal="right"/>
    </xf>
    <xf numFmtId="6" fontId="25" fillId="37" borderId="17" xfId="47" applyNumberFormat="1" applyFont="1" applyFill="1" applyBorder="1" applyAlignment="1">
      <alignment horizontal="right"/>
    </xf>
    <xf numFmtId="6" fontId="25" fillId="37" borderId="17" xfId="0" applyNumberFormat="1" applyFont="1" applyFill="1" applyBorder="1" applyAlignment="1">
      <alignment/>
    </xf>
    <xf numFmtId="0" fontId="25" fillId="0" borderId="0" xfId="0" applyFont="1" applyFill="1" applyAlignment="1">
      <alignment horizontal="left"/>
    </xf>
    <xf numFmtId="0" fontId="25" fillId="37" borderId="25" xfId="0" applyFont="1" applyFill="1" applyBorder="1" applyAlignment="1">
      <alignment/>
    </xf>
    <xf numFmtId="6" fontId="25" fillId="37" borderId="17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6" fontId="26" fillId="0" borderId="0" xfId="0" applyNumberFormat="1" applyFont="1" applyAlignment="1">
      <alignment/>
    </xf>
    <xf numFmtId="167" fontId="25" fillId="33" borderId="13" xfId="0" applyNumberFormat="1" applyFont="1" applyFill="1" applyBorder="1" applyAlignment="1">
      <alignment horizontal="right"/>
    </xf>
    <xf numFmtId="6" fontId="26" fillId="0" borderId="0" xfId="47" applyNumberFormat="1" applyFont="1" applyAlignment="1">
      <alignment horizontal="right"/>
    </xf>
    <xf numFmtId="6" fontId="26" fillId="0" borderId="0" xfId="0" applyNumberFormat="1" applyFont="1" applyAlignment="1">
      <alignment horizontal="right"/>
    </xf>
    <xf numFmtId="0" fontId="26" fillId="0" borderId="0" xfId="0" applyFont="1" applyFill="1" applyBorder="1" applyAlignment="1">
      <alignment/>
    </xf>
    <xf numFmtId="6" fontId="26" fillId="0" borderId="0" xfId="48" applyNumberFormat="1" applyFont="1" applyAlignment="1">
      <alignment horizontal="right"/>
    </xf>
    <xf numFmtId="6" fontId="26" fillId="0" borderId="19" xfId="47" applyNumberFormat="1" applyFont="1" applyFill="1" applyBorder="1" applyAlignment="1">
      <alignment horizontal="right"/>
    </xf>
    <xf numFmtId="6" fontId="25" fillId="0" borderId="0" xfId="0" applyNumberFormat="1" applyFont="1" applyFill="1" applyAlignment="1">
      <alignment/>
    </xf>
    <xf numFmtId="6" fontId="25" fillId="0" borderId="0" xfId="0" applyNumberFormat="1" applyFont="1" applyAlignment="1">
      <alignment horizontal="right"/>
    </xf>
    <xf numFmtId="0" fontId="26" fillId="0" borderId="19" xfId="0" applyFont="1" applyFill="1" applyBorder="1" applyAlignment="1">
      <alignment/>
    </xf>
    <xf numFmtId="6" fontId="26" fillId="0" borderId="19" xfId="0" applyNumberFormat="1" applyFont="1" applyBorder="1" applyAlignment="1">
      <alignment horizontal="right"/>
    </xf>
    <xf numFmtId="0" fontId="26" fillId="37" borderId="17" xfId="0" applyFont="1" applyFill="1" applyBorder="1" applyAlignment="1">
      <alignment/>
    </xf>
    <xf numFmtId="6" fontId="26" fillId="37" borderId="17" xfId="0" applyNumberFormat="1" applyFont="1" applyFill="1" applyBorder="1" applyAlignment="1">
      <alignment horizontal="right"/>
    </xf>
    <xf numFmtId="6" fontId="26" fillId="37" borderId="17" xfId="0" applyNumberFormat="1" applyFont="1" applyFill="1" applyBorder="1" applyAlignment="1">
      <alignment/>
    </xf>
    <xf numFmtId="6" fontId="26" fillId="0" borderId="19" xfId="0" applyNumberFormat="1" applyFont="1" applyFill="1" applyBorder="1" applyAlignment="1">
      <alignment horizontal="right"/>
    </xf>
    <xf numFmtId="6" fontId="26" fillId="0" borderId="0" xfId="42" applyNumberFormat="1" applyFont="1" applyAlignment="1">
      <alignment horizontal="right"/>
    </xf>
    <xf numFmtId="6" fontId="26" fillId="37" borderId="17" xfId="42" applyNumberFormat="1" applyFont="1" applyFill="1" applyBorder="1" applyAlignment="1">
      <alignment horizontal="right"/>
    </xf>
    <xf numFmtId="6" fontId="26" fillId="0" borderId="23" xfId="0" applyNumberFormat="1" applyFont="1" applyFill="1" applyBorder="1" applyAlignment="1">
      <alignment horizontal="right"/>
    </xf>
    <xf numFmtId="6" fontId="26" fillId="0" borderId="0" xfId="0" applyNumberFormat="1" applyFont="1" applyFill="1" applyBorder="1" applyAlignment="1">
      <alignment horizontal="left"/>
    </xf>
    <xf numFmtId="0" fontId="25" fillId="37" borderId="16" xfId="0" applyFont="1" applyFill="1" applyBorder="1" applyAlignment="1">
      <alignment horizontal="left"/>
    </xf>
    <xf numFmtId="0" fontId="26" fillId="37" borderId="17" xfId="0" applyFont="1" applyFill="1" applyBorder="1" applyAlignment="1">
      <alignment horizontal="left"/>
    </xf>
    <xf numFmtId="6" fontId="26" fillId="0" borderId="23" xfId="0" applyNumberFormat="1" applyFont="1" applyBorder="1" applyAlignment="1">
      <alignment horizontal="right"/>
    </xf>
    <xf numFmtId="6" fontId="25" fillId="0" borderId="0" xfId="47" applyNumberFormat="1" applyFont="1" applyAlignment="1">
      <alignment horizontal="right"/>
    </xf>
    <xf numFmtId="0" fontId="25" fillId="37" borderId="19" xfId="0" applyFont="1" applyFill="1" applyBorder="1" applyAlignment="1">
      <alignment/>
    </xf>
    <xf numFmtId="6" fontId="26" fillId="37" borderId="17" xfId="47" applyNumberFormat="1" applyFont="1" applyFill="1" applyBorder="1" applyAlignment="1">
      <alignment horizontal="right"/>
    </xf>
    <xf numFmtId="0" fontId="30" fillId="25" borderId="16" xfId="0" applyFont="1" applyFill="1" applyBorder="1" applyAlignment="1">
      <alignment/>
    </xf>
    <xf numFmtId="6" fontId="30" fillId="25" borderId="17" xfId="47" applyNumberFormat="1" applyFont="1" applyFill="1" applyBorder="1" applyAlignment="1">
      <alignment horizontal="right"/>
    </xf>
    <xf numFmtId="4" fontId="26" fillId="0" borderId="0" xfId="47" applyNumberFormat="1" applyFont="1" applyAlignment="1">
      <alignment horizontal="right"/>
    </xf>
    <xf numFmtId="4" fontId="0" fillId="0" borderId="0" xfId="52" applyNumberFormat="1" applyFont="1" applyAlignment="1">
      <alignment horizontal="right"/>
    </xf>
    <xf numFmtId="6" fontId="0" fillId="0" borderId="0" xfId="52" applyNumberFormat="1" applyFont="1" applyAlignment="1">
      <alignment horizontal="right"/>
    </xf>
    <xf numFmtId="164" fontId="0" fillId="0" borderId="0" xfId="52" applyNumberFormat="1" applyFont="1" applyAlignment="1">
      <alignment horizontal="right"/>
    </xf>
    <xf numFmtId="6" fontId="0" fillId="0" borderId="0" xfId="52" applyNumberFormat="1" applyFont="1" applyBorder="1" applyAlignment="1">
      <alignment horizontal="right"/>
    </xf>
    <xf numFmtId="165" fontId="0" fillId="0" borderId="0" xfId="71" applyNumberFormat="1" applyFont="1">
      <alignment/>
      <protection/>
    </xf>
    <xf numFmtId="6" fontId="0" fillId="0" borderId="0" xfId="52" applyNumberFormat="1" applyFont="1" applyFill="1" applyAlignment="1">
      <alignment horizontal="right"/>
    </xf>
    <xf numFmtId="43" fontId="0" fillId="0" borderId="0" xfId="42" applyFont="1" applyAlignment="1">
      <alignment/>
    </xf>
    <xf numFmtId="43" fontId="4" fillId="0" borderId="0" xfId="42" applyFont="1" applyFill="1" applyBorder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0" applyNumberFormat="1" applyFont="1" applyAlignment="1">
      <alignment/>
    </xf>
    <xf numFmtId="6" fontId="0" fillId="0" borderId="0" xfId="0" applyNumberFormat="1" applyFont="1" applyFill="1" applyBorder="1" applyAlignment="1">
      <alignment/>
    </xf>
    <xf numFmtId="3" fontId="0" fillId="0" borderId="0" xfId="47" applyNumberFormat="1" applyFont="1" applyFill="1" applyBorder="1" applyAlignment="1">
      <alignment/>
    </xf>
    <xf numFmtId="43" fontId="0" fillId="0" borderId="0" xfId="42" applyFont="1" applyFill="1" applyAlignment="1">
      <alignment/>
    </xf>
    <xf numFmtId="0" fontId="0" fillId="0" borderId="0" xfId="0" applyFont="1" applyFill="1" applyAlignment="1">
      <alignment horizontal="left" wrapText="1"/>
    </xf>
    <xf numFmtId="8" fontId="0" fillId="0" borderId="0" xfId="0" applyNumberFormat="1" applyAlignment="1">
      <alignment/>
    </xf>
    <xf numFmtId="43" fontId="0" fillId="0" borderId="0" xfId="42" applyFont="1" applyAlignment="1">
      <alignment horizontal="right"/>
    </xf>
    <xf numFmtId="43" fontId="0" fillId="0" borderId="0" xfId="48" applyNumberFormat="1" applyFont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12" fontId="0" fillId="0" borderId="0" xfId="42" applyNumberFormat="1" applyFont="1" applyAlignment="1">
      <alignment/>
    </xf>
    <xf numFmtId="6" fontId="2" fillId="0" borderId="0" xfId="0" applyNumberFormat="1" applyFont="1" applyFill="1" applyAlignment="1">
      <alignment horizontal="right"/>
    </xf>
    <xf numFmtId="6" fontId="5" fillId="0" borderId="0" xfId="0" applyNumberFormat="1" applyFont="1" applyFill="1" applyBorder="1" applyAlignment="1">
      <alignment horizontal="left"/>
    </xf>
    <xf numFmtId="6" fontId="5" fillId="0" borderId="0" xfId="0" applyNumberFormat="1" applyFont="1" applyFill="1" applyBorder="1" applyAlignment="1">
      <alignment/>
    </xf>
    <xf numFmtId="6" fontId="6" fillId="25" borderId="17" xfId="0" applyNumberFormat="1" applyFont="1" applyFill="1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2" xfId="45"/>
    <cellStyle name="Comma 3" xfId="46"/>
    <cellStyle name="Currency" xfId="47"/>
    <cellStyle name="Currency [0]" xfId="48"/>
    <cellStyle name="Currency [0] 2" xfId="49"/>
    <cellStyle name="Currency 10" xfId="50"/>
    <cellStyle name="Currency 11" xfId="51"/>
    <cellStyle name="Currency 12" xfId="52"/>
    <cellStyle name="Currency 2" xfId="53"/>
    <cellStyle name="Currency 3" xfId="54"/>
    <cellStyle name="Currency 4" xfId="55"/>
    <cellStyle name="Currency 5" xfId="56"/>
    <cellStyle name="Currency 6" xfId="57"/>
    <cellStyle name="Currency 7" xfId="58"/>
    <cellStyle name="Currency 8" xfId="59"/>
    <cellStyle name="Currency 9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rmal 2 2" xfId="71"/>
    <cellStyle name="Normal 3" xfId="72"/>
    <cellStyle name="Normal 3 2" xfId="73"/>
    <cellStyle name="Normal 5" xfId="74"/>
    <cellStyle name="Normal 5 2" xfId="75"/>
    <cellStyle name="Normal 7" xfId="76"/>
    <cellStyle name="Normal 8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zoomScale="75" zoomScaleNormal="75" zoomScalePageLayoutView="0" workbookViewId="0" topLeftCell="A1">
      <pane xSplit="1" ySplit="4" topLeftCell="B5" activePane="bottomRight" state="frozen"/>
      <selection pane="topLeft" activeCell="A177" sqref="A177"/>
      <selection pane="topRight" activeCell="A177" sqref="A177"/>
      <selection pane="bottomLeft" activeCell="A177" sqref="A177"/>
      <selection pane="bottomRight" activeCell="I8" sqref="I8"/>
    </sheetView>
  </sheetViews>
  <sheetFormatPr defaultColWidth="9.140625" defaultRowHeight="12.75"/>
  <cols>
    <col min="1" max="1" width="61.421875" style="247" customWidth="1"/>
    <col min="2" max="2" width="18.421875" style="247" customWidth="1"/>
    <col min="3" max="4" width="18.28125" style="245" customWidth="1"/>
    <col min="5" max="5" width="18.28125" style="246" customWidth="1"/>
    <col min="6" max="7" width="18.28125" style="247" customWidth="1"/>
    <col min="8" max="8" width="11.7109375" style="247" bestFit="1" customWidth="1"/>
    <col min="9" max="9" width="9.140625" style="247" customWidth="1"/>
    <col min="10" max="10" width="18.7109375" style="482" customWidth="1"/>
    <col min="11" max="16384" width="9.140625" style="247" customWidth="1"/>
  </cols>
  <sheetData>
    <row r="1" spans="1:2" ht="12.75">
      <c r="A1" s="1" t="s">
        <v>26</v>
      </c>
      <c r="B1" s="1"/>
    </row>
    <row r="2" spans="1:2" ht="12.75">
      <c r="A2" s="1"/>
      <c r="B2" s="1"/>
    </row>
    <row r="3" spans="1:10" s="8" customFormat="1" ht="20.25" customHeight="1" thickBot="1">
      <c r="A3" s="5" t="s">
        <v>131</v>
      </c>
      <c r="B3" s="5"/>
      <c r="C3" s="6"/>
      <c r="D3" s="6"/>
      <c r="E3" s="7"/>
      <c r="J3" s="483"/>
    </row>
    <row r="4" spans="2:10" s="9" customFormat="1" ht="13.5" thickBot="1">
      <c r="B4" s="53" t="s">
        <v>25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  <c r="J4" s="50"/>
    </row>
    <row r="5" spans="2:10" s="9" customFormat="1" ht="13.5" thickBot="1">
      <c r="B5" s="14"/>
      <c r="C5" s="15"/>
      <c r="D5" s="15"/>
      <c r="E5" s="16"/>
      <c r="F5" s="16"/>
      <c r="G5" s="16"/>
      <c r="J5" s="50"/>
    </row>
    <row r="6" spans="1:10" s="9" customFormat="1" ht="16.5" thickBot="1">
      <c r="A6" s="17" t="s">
        <v>6</v>
      </c>
      <c r="B6" s="18"/>
      <c r="C6" s="19"/>
      <c r="D6" s="19"/>
      <c r="E6" s="20"/>
      <c r="J6" s="50"/>
    </row>
    <row r="7" spans="1:10" s="9" customFormat="1" ht="16.5" thickBot="1">
      <c r="A7" s="21"/>
      <c r="J7" s="50"/>
    </row>
    <row r="8" spans="1:10" s="251" customFormat="1" ht="13.5" thickBot="1">
      <c r="A8" s="248" t="s">
        <v>0</v>
      </c>
      <c r="B8" s="249"/>
      <c r="C8" s="250"/>
      <c r="D8" s="250"/>
      <c r="E8" s="246"/>
      <c r="J8" s="484"/>
    </row>
    <row r="9" spans="2:7" ht="12.75">
      <c r="B9" s="252"/>
      <c r="C9" s="253">
        <f>B12/4</f>
        <v>1647353.305</v>
      </c>
      <c r="D9" s="255">
        <f>C9</f>
        <v>1647353.305</v>
      </c>
      <c r="E9" s="253">
        <f>D9</f>
        <v>1647353.305</v>
      </c>
      <c r="F9" s="254">
        <f>E9</f>
        <v>1647353.305</v>
      </c>
      <c r="G9" s="254">
        <f>SUM(C9:F9)</f>
        <v>6589413.22</v>
      </c>
    </row>
    <row r="10" spans="2:7" ht="12.75">
      <c r="B10" s="252"/>
      <c r="C10" s="253"/>
      <c r="D10" s="255"/>
      <c r="E10" s="253"/>
      <c r="F10" s="254"/>
      <c r="G10" s="254">
        <f>SUM(C10:F10)</f>
        <v>0</v>
      </c>
    </row>
    <row r="11" spans="1:7" ht="12.75">
      <c r="A11" s="26"/>
      <c r="B11" s="27"/>
      <c r="C11" s="28"/>
      <c r="D11" s="29"/>
      <c r="E11" s="253"/>
      <c r="F11" s="254"/>
      <c r="G11" s="254">
        <f>SUM(C11:F11)</f>
        <v>0</v>
      </c>
    </row>
    <row r="12" spans="1:7" ht="12.75">
      <c r="A12" s="26" t="s">
        <v>21</v>
      </c>
      <c r="B12" s="44">
        <v>6589413.22</v>
      </c>
      <c r="C12" s="254">
        <f>SUM(C9:C11)</f>
        <v>1647353.305</v>
      </c>
      <c r="D12" s="254">
        <f>SUM(D9:D11)</f>
        <v>1647353.305</v>
      </c>
      <c r="E12" s="254">
        <f>SUM(E9:E11)</f>
        <v>1647353.305</v>
      </c>
      <c r="F12" s="254">
        <f>SUM(F9:F11)</f>
        <v>1647353.305</v>
      </c>
      <c r="G12" s="254">
        <f>SUM(G9:G11)</f>
        <v>6589413.22</v>
      </c>
    </row>
    <row r="13" spans="1:5" ht="12.75">
      <c r="A13" s="256" t="s">
        <v>1</v>
      </c>
      <c r="B13" s="249"/>
      <c r="C13" s="250"/>
      <c r="D13" s="257"/>
      <c r="E13" s="258"/>
    </row>
    <row r="14" spans="2:7" ht="12.75">
      <c r="B14" s="252"/>
      <c r="C14" s="253">
        <f>B17/4</f>
        <v>30126.5</v>
      </c>
      <c r="D14" s="255">
        <f>C14</f>
        <v>30126.5</v>
      </c>
      <c r="E14" s="255">
        <f>D14</f>
        <v>30126.5</v>
      </c>
      <c r="F14" s="255">
        <f>E14</f>
        <v>30126.5</v>
      </c>
      <c r="G14" s="254">
        <f>SUM(C14:F14)</f>
        <v>120506</v>
      </c>
    </row>
    <row r="15" spans="1:7" ht="12.75">
      <c r="A15" s="26"/>
      <c r="B15" s="27"/>
      <c r="C15" s="28"/>
      <c r="D15" s="255"/>
      <c r="E15" s="253"/>
      <c r="F15" s="254"/>
      <c r="G15" s="254">
        <f>SUM(C15:F15)</f>
        <v>0</v>
      </c>
    </row>
    <row r="16" spans="2:7" ht="12.75">
      <c r="B16" s="252"/>
      <c r="C16" s="253"/>
      <c r="D16" s="255"/>
      <c r="E16" s="253"/>
      <c r="F16" s="254"/>
      <c r="G16" s="254">
        <f>SUM(C16:F16)</f>
        <v>0</v>
      </c>
    </row>
    <row r="17" spans="1:7" ht="12.75">
      <c r="A17" s="246" t="s">
        <v>21</v>
      </c>
      <c r="B17" s="44">
        <f>120506</f>
        <v>120506</v>
      </c>
      <c r="C17" s="254">
        <f>SUM(C14:C16)</f>
        <v>30126.5</v>
      </c>
      <c r="D17" s="254">
        <f>SUM(D14:D16)</f>
        <v>30126.5</v>
      </c>
      <c r="E17" s="254">
        <f>SUM(E14:E16)</f>
        <v>30126.5</v>
      </c>
      <c r="F17" s="254">
        <f>SUM(F14:F16)</f>
        <v>30126.5</v>
      </c>
      <c r="G17" s="254">
        <f>SUM(G14:G16)</f>
        <v>120506</v>
      </c>
    </row>
    <row r="18" spans="1:7" ht="12.75">
      <c r="A18" s="256" t="s">
        <v>2</v>
      </c>
      <c r="B18" s="249"/>
      <c r="C18" s="253"/>
      <c r="D18" s="255"/>
      <c r="E18" s="253"/>
      <c r="F18" s="254"/>
      <c r="G18" s="254"/>
    </row>
    <row r="19" spans="2:7" ht="12.75">
      <c r="B19" s="252"/>
      <c r="C19" s="253"/>
      <c r="D19" s="255"/>
      <c r="E19" s="253"/>
      <c r="F19" s="254"/>
      <c r="G19" s="254">
        <f>SUM(C19:F19)</f>
        <v>0</v>
      </c>
    </row>
    <row r="20" spans="1:7" ht="12.75">
      <c r="A20" s="26"/>
      <c r="B20" s="27"/>
      <c r="C20" s="30"/>
      <c r="D20" s="255"/>
      <c r="E20" s="260"/>
      <c r="F20" s="254"/>
      <c r="G20" s="254">
        <f>SUM(C20:F20)</f>
        <v>0</v>
      </c>
    </row>
    <row r="21" spans="1:7" ht="13.5" thickBot="1">
      <c r="A21" s="26" t="s">
        <v>21</v>
      </c>
      <c r="B21" s="27">
        <v>0</v>
      </c>
      <c r="C21" s="254">
        <f>SUM(C20:C20)</f>
        <v>0</v>
      </c>
      <c r="D21" s="254">
        <f>SUM(D20:D20)</f>
        <v>0</v>
      </c>
      <c r="E21" s="254">
        <f>SUM(E20:E20)</f>
        <v>0</v>
      </c>
      <c r="F21" s="254">
        <f>SUM(F20:F20)</f>
        <v>0</v>
      </c>
      <c r="G21" s="254">
        <f>SUM(G20:G20)</f>
        <v>0</v>
      </c>
    </row>
    <row r="22" spans="1:10" s="1" customFormat="1" ht="13.5" thickBot="1">
      <c r="A22" s="261" t="s">
        <v>4</v>
      </c>
      <c r="B22" s="238"/>
      <c r="C22" s="260"/>
      <c r="D22" s="253"/>
      <c r="E22" s="31"/>
      <c r="F22" s="32"/>
      <c r="G22" s="32"/>
      <c r="J22" s="49"/>
    </row>
    <row r="23" spans="1:10" s="1" customFormat="1" ht="12.75">
      <c r="A23" s="247"/>
      <c r="B23" s="252"/>
      <c r="C23" s="32">
        <f>B24/4</f>
        <v>402080.0175</v>
      </c>
      <c r="D23" s="28">
        <f>C23</f>
        <v>402080.0175</v>
      </c>
      <c r="E23" s="28">
        <f>D23</f>
        <v>402080.0175</v>
      </c>
      <c r="F23" s="28">
        <f>E23</f>
        <v>402080.0175</v>
      </c>
      <c r="G23" s="254">
        <f>SUM(C23:F23)</f>
        <v>1608320.07</v>
      </c>
      <c r="J23" s="49"/>
    </row>
    <row r="24" spans="1:10" s="1" customFormat="1" ht="12.75">
      <c r="A24" s="26" t="s">
        <v>21</v>
      </c>
      <c r="B24" s="44">
        <v>1608320.07</v>
      </c>
      <c r="C24" s="254">
        <f>SUM(C22:C23)</f>
        <v>402080.0175</v>
      </c>
      <c r="D24" s="254">
        <f>SUM(D22:D23)</f>
        <v>402080.0175</v>
      </c>
      <c r="E24" s="254">
        <f>SUM(E22:E23)</f>
        <v>402080.0175</v>
      </c>
      <c r="F24" s="254">
        <f>SUM(F22:F23)</f>
        <v>402080.0175</v>
      </c>
      <c r="G24" s="254">
        <f>SUM(C24:F24)</f>
        <v>1608320.07</v>
      </c>
      <c r="J24" s="49"/>
    </row>
    <row r="25" spans="1:10" s="1" customFormat="1" ht="12.75">
      <c r="A25" s="256" t="s">
        <v>3</v>
      </c>
      <c r="B25" s="249"/>
      <c r="C25" s="262"/>
      <c r="D25" s="253"/>
      <c r="E25" s="31"/>
      <c r="F25" s="32"/>
      <c r="G25" s="32"/>
      <c r="J25" s="49"/>
    </row>
    <row r="26" spans="2:7" ht="12.75">
      <c r="B26" s="252"/>
      <c r="C26" s="254"/>
      <c r="D26" s="254"/>
      <c r="E26" s="260"/>
      <c r="F26" s="254"/>
      <c r="G26" s="254"/>
    </row>
    <row r="27" spans="1:7" ht="12.75">
      <c r="A27" s="26" t="s">
        <v>21</v>
      </c>
      <c r="B27" s="27">
        <v>0</v>
      </c>
      <c r="C27" s="254">
        <f>SUM(C25:C26)</f>
        <v>0</v>
      </c>
      <c r="D27" s="254">
        <f>SUM(D25:D26)</f>
        <v>0</v>
      </c>
      <c r="E27" s="254">
        <f>SUM(E25:E26)</f>
        <v>0</v>
      </c>
      <c r="F27" s="254">
        <f>SUM(F25:F26)</f>
        <v>0</v>
      </c>
      <c r="G27" s="254">
        <f>SUM(C27:F27)</f>
        <v>0</v>
      </c>
    </row>
    <row r="28" spans="1:7" ht="13.5" thickBot="1">
      <c r="A28" s="26"/>
      <c r="B28" s="27"/>
      <c r="C28" s="254"/>
      <c r="D28" s="254"/>
      <c r="E28" s="254"/>
      <c r="F28" s="254"/>
      <c r="G28" s="254"/>
    </row>
    <row r="29" spans="1:8" ht="16.5" thickBot="1">
      <c r="A29" s="17" t="s">
        <v>22</v>
      </c>
      <c r="B29" s="30">
        <f aca="true" t="shared" si="0" ref="B29:G29">B27+B24+B21+B17+B12</f>
        <v>8318239.29</v>
      </c>
      <c r="C29" s="263">
        <f t="shared" si="0"/>
        <v>2079559.8225</v>
      </c>
      <c r="D29" s="263">
        <f t="shared" si="0"/>
        <v>2079559.8225</v>
      </c>
      <c r="E29" s="263">
        <f t="shared" si="0"/>
        <v>2079559.8225</v>
      </c>
      <c r="F29" s="263">
        <f t="shared" si="0"/>
        <v>2079559.8225</v>
      </c>
      <c r="G29" s="263">
        <f t="shared" si="0"/>
        <v>8318239.29</v>
      </c>
      <c r="H29" s="254"/>
    </row>
    <row r="30" spans="1:7" ht="13.5" thickBot="1">
      <c r="A30" s="26"/>
      <c r="B30" s="27"/>
      <c r="C30" s="254"/>
      <c r="D30" s="254"/>
      <c r="E30" s="254"/>
      <c r="F30" s="254"/>
      <c r="G30" s="254"/>
    </row>
    <row r="31" spans="1:5" ht="16.5" thickBot="1">
      <c r="A31" s="17" t="s">
        <v>5</v>
      </c>
      <c r="B31" s="18"/>
      <c r="C31" s="247"/>
      <c r="D31" s="247"/>
      <c r="E31" s="247"/>
    </row>
    <row r="32" spans="1:7" ht="16.5" thickBot="1">
      <c r="A32" s="33"/>
      <c r="B32" s="18"/>
      <c r="C32" s="262"/>
      <c r="D32" s="253"/>
      <c r="E32" s="260"/>
      <c r="F32" s="254"/>
      <c r="G32" s="254"/>
    </row>
    <row r="33" spans="1:7" ht="13.5" thickBot="1">
      <c r="A33" s="261" t="s">
        <v>7</v>
      </c>
      <c r="B33" s="238"/>
      <c r="C33" s="253"/>
      <c r="D33" s="253"/>
      <c r="E33" s="260"/>
      <c r="F33" s="254"/>
      <c r="G33" s="254"/>
    </row>
    <row r="34" spans="1:7" ht="12.75">
      <c r="A34" s="238" t="s">
        <v>270</v>
      </c>
      <c r="B34" s="238"/>
      <c r="C34" s="253"/>
      <c r="D34" s="260"/>
      <c r="E34" s="264"/>
      <c r="F34" s="254"/>
      <c r="G34" s="254"/>
    </row>
    <row r="35" spans="1:7" ht="12.75">
      <c r="A35" s="239" t="s">
        <v>145</v>
      </c>
      <c r="C35" s="485">
        <v>18000</v>
      </c>
      <c r="D35" s="254"/>
      <c r="E35" s="254"/>
      <c r="F35" s="254"/>
      <c r="G35" s="254">
        <f>SUM(C35:F35)</f>
        <v>18000</v>
      </c>
    </row>
    <row r="36" spans="1:7" ht="12.75">
      <c r="A36" s="239" t="s">
        <v>144</v>
      </c>
      <c r="C36" s="485">
        <v>2000</v>
      </c>
      <c r="D36" s="254"/>
      <c r="E36" s="254"/>
      <c r="F36" s="254"/>
      <c r="G36" s="254">
        <f>SUM(C36:F36)</f>
        <v>2000</v>
      </c>
    </row>
    <row r="37" spans="1:7" ht="12.75">
      <c r="A37" s="239" t="s">
        <v>271</v>
      </c>
      <c r="C37" s="485">
        <v>13999</v>
      </c>
      <c r="D37" s="254"/>
      <c r="E37" s="254"/>
      <c r="F37" s="254"/>
      <c r="G37" s="254">
        <f>SUM(C37:F37)</f>
        <v>13999</v>
      </c>
    </row>
    <row r="38" spans="1:7" ht="12.75">
      <c r="A38" s="239"/>
      <c r="B38" s="253"/>
      <c r="C38" s="253"/>
      <c r="D38" s="253"/>
      <c r="E38" s="260"/>
      <c r="F38" s="254"/>
      <c r="G38" s="254">
        <f>SUM(C38:F38)</f>
        <v>0</v>
      </c>
    </row>
    <row r="39" spans="1:7" ht="12.75">
      <c r="A39" s="26"/>
      <c r="B39" s="26"/>
      <c r="C39" s="35"/>
      <c r="D39" s="253"/>
      <c r="E39" s="260"/>
      <c r="F39" s="254"/>
      <c r="G39" s="254">
        <f>SUM(C39:F39)</f>
        <v>0</v>
      </c>
    </row>
    <row r="40" spans="1:8" ht="13.5" thickBot="1">
      <c r="A40" s="26" t="s">
        <v>21</v>
      </c>
      <c r="B40" s="254">
        <f>30208.42+3790.32</f>
        <v>33998.74</v>
      </c>
      <c r="C40" s="254">
        <f>SUM(C35:C39)</f>
        <v>33999</v>
      </c>
      <c r="D40" s="254">
        <f>SUM(D35:D39)</f>
        <v>0</v>
      </c>
      <c r="E40" s="254">
        <f>SUM(E35:E39)</f>
        <v>0</v>
      </c>
      <c r="F40" s="254">
        <f>SUM(F35:F39)</f>
        <v>0</v>
      </c>
      <c r="G40" s="254">
        <f>SUM(G35:G39)</f>
        <v>33999</v>
      </c>
      <c r="H40" s="254"/>
    </row>
    <row r="41" spans="1:7" ht="13.5" hidden="1" thickBot="1">
      <c r="A41" s="261" t="s">
        <v>9</v>
      </c>
      <c r="B41" s="238"/>
      <c r="C41" s="260"/>
      <c r="D41" s="260"/>
      <c r="E41" s="260"/>
      <c r="F41" s="254"/>
      <c r="G41" s="254"/>
    </row>
    <row r="42" spans="1:7" ht="13.5" hidden="1" thickBot="1">
      <c r="A42" s="238" t="s">
        <v>270</v>
      </c>
      <c r="B42" s="238"/>
      <c r="C42" s="260"/>
      <c r="D42" s="260"/>
      <c r="E42" s="260"/>
      <c r="F42" s="254"/>
      <c r="G42" s="254">
        <f>SUM(C42:F42)</f>
        <v>0</v>
      </c>
    </row>
    <row r="43" spans="1:7" ht="13.5" hidden="1" thickBot="1">
      <c r="A43" s="26"/>
      <c r="B43" s="26"/>
      <c r="C43" s="260"/>
      <c r="D43" s="260"/>
      <c r="E43" s="260"/>
      <c r="F43" s="254"/>
      <c r="G43" s="254">
        <f>SUM(C43:F43)</f>
        <v>0</v>
      </c>
    </row>
    <row r="44" spans="1:7" ht="13.5" hidden="1" thickBot="1">
      <c r="A44" s="26"/>
      <c r="B44" s="26"/>
      <c r="C44" s="31"/>
      <c r="D44" s="260"/>
      <c r="E44" s="260"/>
      <c r="F44" s="254"/>
      <c r="G44" s="254">
        <f>SUM(C44:F44)</f>
        <v>0</v>
      </c>
    </row>
    <row r="45" spans="1:8" ht="13.5" hidden="1" thickBot="1">
      <c r="A45" s="26" t="s">
        <v>21</v>
      </c>
      <c r="B45" s="26"/>
      <c r="C45" s="254">
        <f>SUM(C42:C44)</f>
        <v>0</v>
      </c>
      <c r="D45" s="254">
        <f>SUM(D42:D44)</f>
        <v>0</v>
      </c>
      <c r="E45" s="254">
        <f>SUM(E42:E44)</f>
        <v>0</v>
      </c>
      <c r="F45" s="254">
        <f>SUM(F42:F44)</f>
        <v>0</v>
      </c>
      <c r="G45" s="254">
        <f>SUM(G42:G44)</f>
        <v>0</v>
      </c>
      <c r="H45" s="254"/>
    </row>
    <row r="46" spans="1:7" ht="13.5" hidden="1" thickBot="1">
      <c r="A46" s="261" t="s">
        <v>8</v>
      </c>
      <c r="B46" s="238"/>
      <c r="C46" s="260"/>
      <c r="D46" s="260"/>
      <c r="E46" s="260"/>
      <c r="F46" s="254"/>
      <c r="G46" s="254"/>
    </row>
    <row r="47" spans="1:7" ht="13.5" hidden="1" thickBot="1">
      <c r="A47" s="238" t="s">
        <v>270</v>
      </c>
      <c r="B47" s="238"/>
      <c r="C47" s="260"/>
      <c r="D47" s="260"/>
      <c r="E47" s="260"/>
      <c r="F47" s="254"/>
      <c r="G47" s="254">
        <f>SUM(C47:F47)</f>
        <v>0</v>
      </c>
    </row>
    <row r="48" spans="1:7" ht="13.5" hidden="1" thickBot="1">
      <c r="A48" s="26"/>
      <c r="B48" s="26"/>
      <c r="C48" s="31"/>
      <c r="D48" s="260"/>
      <c r="E48" s="260"/>
      <c r="F48" s="254"/>
      <c r="G48" s="254">
        <f>SUM(C48:F48)</f>
        <v>0</v>
      </c>
    </row>
    <row r="49" spans="1:7" ht="13.5" hidden="1" thickBot="1">
      <c r="A49" s="26" t="s">
        <v>21</v>
      </c>
      <c r="B49" s="26"/>
      <c r="C49" s="254">
        <f>SUM(C47:C48)</f>
        <v>0</v>
      </c>
      <c r="D49" s="254">
        <f>SUM(D47:D48)</f>
        <v>0</v>
      </c>
      <c r="E49" s="254">
        <f>SUM(E47:E48)</f>
        <v>0</v>
      </c>
      <c r="F49" s="254">
        <f>SUM(F47:F48)</f>
        <v>0</v>
      </c>
      <c r="G49" s="254">
        <f>SUM(G47:G48)</f>
        <v>0</v>
      </c>
    </row>
    <row r="50" spans="1:7" ht="13.5" thickBot="1">
      <c r="A50" s="261" t="s">
        <v>10</v>
      </c>
      <c r="B50" s="238"/>
      <c r="C50" s="260"/>
      <c r="D50" s="260"/>
      <c r="E50" s="260"/>
      <c r="F50" s="254"/>
      <c r="G50" s="254"/>
    </row>
    <row r="51" spans="1:7" ht="12.75">
      <c r="A51" s="238" t="s">
        <v>270</v>
      </c>
      <c r="B51" s="238"/>
      <c r="C51" s="264"/>
      <c r="D51" s="260"/>
      <c r="E51" s="260"/>
      <c r="F51" s="254"/>
      <c r="G51" s="254"/>
    </row>
    <row r="52" spans="1:7" ht="12.75">
      <c r="A52" s="239" t="s">
        <v>146</v>
      </c>
      <c r="C52" s="485">
        <v>4000</v>
      </c>
      <c r="D52" s="264"/>
      <c r="E52" s="264"/>
      <c r="F52" s="264"/>
      <c r="G52" s="254">
        <f aca="true" t="shared" si="1" ref="G52:G64">SUM(C52:F52)</f>
        <v>4000</v>
      </c>
    </row>
    <row r="53" spans="1:7" ht="12.75">
      <c r="A53" s="239" t="s">
        <v>147</v>
      </c>
      <c r="C53" s="485">
        <v>7995</v>
      </c>
      <c r="D53" s="264"/>
      <c r="E53" s="264"/>
      <c r="F53" s="264"/>
      <c r="G53" s="254">
        <f t="shared" si="1"/>
        <v>7995</v>
      </c>
    </row>
    <row r="54" spans="1:7" ht="12.75">
      <c r="A54" s="239" t="s">
        <v>149</v>
      </c>
      <c r="B54" s="252"/>
      <c r="C54" s="264">
        <v>6000</v>
      </c>
      <c r="D54" s="264"/>
      <c r="E54" s="264"/>
      <c r="F54" s="264"/>
      <c r="G54" s="254">
        <f t="shared" si="1"/>
        <v>6000</v>
      </c>
    </row>
    <row r="55" spans="1:7" ht="12.75">
      <c r="A55" s="239" t="s">
        <v>32</v>
      </c>
      <c r="B55" s="252"/>
      <c r="C55" s="264">
        <v>1000</v>
      </c>
      <c r="D55" s="264"/>
      <c r="E55" s="264"/>
      <c r="F55" s="264"/>
      <c r="G55" s="254">
        <f t="shared" si="1"/>
        <v>1000</v>
      </c>
    </row>
    <row r="56" spans="1:7" ht="12.75">
      <c r="A56" s="239" t="s">
        <v>151</v>
      </c>
      <c r="B56" s="26"/>
      <c r="C56" s="264">
        <v>4000</v>
      </c>
      <c r="D56" s="264"/>
      <c r="E56" s="264"/>
      <c r="F56" s="264"/>
      <c r="G56" s="254">
        <f t="shared" si="1"/>
        <v>4000</v>
      </c>
    </row>
    <row r="57" spans="1:7" ht="12.75">
      <c r="A57" s="239" t="s">
        <v>152</v>
      </c>
      <c r="B57" s="26"/>
      <c r="C57" s="264">
        <v>3000</v>
      </c>
      <c r="D57" s="264"/>
      <c r="E57" s="264"/>
      <c r="F57" s="264"/>
      <c r="G57" s="254">
        <f t="shared" si="1"/>
        <v>3000</v>
      </c>
    </row>
    <row r="58" spans="1:7" ht="12.75">
      <c r="A58" s="239" t="s">
        <v>154</v>
      </c>
      <c r="B58" s="26"/>
      <c r="C58" s="264">
        <v>2400</v>
      </c>
      <c r="D58" s="264"/>
      <c r="E58" s="264"/>
      <c r="F58" s="264"/>
      <c r="G58" s="254">
        <f t="shared" si="1"/>
        <v>2400</v>
      </c>
    </row>
    <row r="59" spans="1:7" ht="12.75">
      <c r="A59" s="239" t="s">
        <v>145</v>
      </c>
      <c r="B59" s="26"/>
      <c r="C59" s="264">
        <v>60000</v>
      </c>
      <c r="D59" s="264"/>
      <c r="E59" s="264"/>
      <c r="F59" s="264"/>
      <c r="G59" s="254">
        <f t="shared" si="1"/>
        <v>60000</v>
      </c>
    </row>
    <row r="60" spans="1:10" ht="12.75">
      <c r="A60" s="238" t="s">
        <v>528</v>
      </c>
      <c r="B60" s="486"/>
      <c r="C60" s="264">
        <v>1550</v>
      </c>
      <c r="D60" s="260">
        <v>150</v>
      </c>
      <c r="E60" s="260"/>
      <c r="F60" s="254"/>
      <c r="G60" s="254">
        <f t="shared" si="1"/>
        <v>1700</v>
      </c>
      <c r="I60"/>
      <c r="J60" s="247"/>
    </row>
    <row r="61" spans="1:10" ht="12.75">
      <c r="A61" s="238" t="s">
        <v>529</v>
      </c>
      <c r="B61" s="487"/>
      <c r="C61" s="264">
        <v>2000</v>
      </c>
      <c r="D61" s="260">
        <v>2000</v>
      </c>
      <c r="E61" s="260">
        <v>2000</v>
      </c>
      <c r="F61" s="254">
        <v>1000</v>
      </c>
      <c r="G61" s="254">
        <f t="shared" si="1"/>
        <v>7000</v>
      </c>
      <c r="H61" s="254"/>
      <c r="I61"/>
      <c r="J61" s="247"/>
    </row>
    <row r="62" spans="1:7" ht="12.75">
      <c r="A62" s="239" t="s">
        <v>134</v>
      </c>
      <c r="B62" s="26"/>
      <c r="C62" s="264"/>
      <c r="D62" s="264">
        <v>10000</v>
      </c>
      <c r="E62" s="264">
        <v>33000</v>
      </c>
      <c r="F62" s="264">
        <f>40288-1500</f>
        <v>38788</v>
      </c>
      <c r="G62" s="254">
        <f t="shared" si="1"/>
        <v>81788</v>
      </c>
    </row>
    <row r="63" spans="1:7" ht="12.75">
      <c r="A63" s="296"/>
      <c r="B63" s="264"/>
      <c r="C63" s="264"/>
      <c r="D63" s="260"/>
      <c r="E63" s="260"/>
      <c r="F63" s="254"/>
      <c r="G63" s="254">
        <f t="shared" si="1"/>
        <v>0</v>
      </c>
    </row>
    <row r="64" spans="3:7" ht="12.75">
      <c r="C64" s="260"/>
      <c r="D64" s="260"/>
      <c r="E64" s="260"/>
      <c r="F64" s="254"/>
      <c r="G64" s="254">
        <f t="shared" si="1"/>
        <v>0</v>
      </c>
    </row>
    <row r="65" spans="1:9" ht="13.5" thickBot="1">
      <c r="A65" s="26" t="s">
        <v>21</v>
      </c>
      <c r="B65" s="254">
        <f>171656.51+7226.96</f>
        <v>178883.47</v>
      </c>
      <c r="C65" s="254">
        <f>SUM(C52:C64)</f>
        <v>91945</v>
      </c>
      <c r="D65" s="254">
        <f>SUM(D52:D64)</f>
        <v>12150</v>
      </c>
      <c r="E65" s="254">
        <f>SUM(E52:E64)</f>
        <v>35000</v>
      </c>
      <c r="F65" s="254">
        <f>SUM(F52:F64)</f>
        <v>39788</v>
      </c>
      <c r="G65" s="254">
        <f>SUM(G52:G64)</f>
        <v>178883</v>
      </c>
      <c r="H65" s="254"/>
      <c r="I65" s="254"/>
    </row>
    <row r="66" spans="1:7" ht="13.5" thickBot="1">
      <c r="A66" s="261" t="s">
        <v>11</v>
      </c>
      <c r="B66" s="238"/>
      <c r="C66" s="260"/>
      <c r="D66" s="260"/>
      <c r="E66" s="260"/>
      <c r="F66" s="254"/>
      <c r="G66" s="254"/>
    </row>
    <row r="67" spans="1:7" ht="12.75">
      <c r="A67" s="238" t="s">
        <v>270</v>
      </c>
      <c r="B67" s="238"/>
      <c r="C67" s="264"/>
      <c r="D67" s="277"/>
      <c r="E67" s="260"/>
      <c r="F67" s="254"/>
      <c r="G67" s="254"/>
    </row>
    <row r="68" spans="1:7" ht="12.75">
      <c r="A68" s="238" t="s">
        <v>140</v>
      </c>
      <c r="B68" s="264">
        <v>78831.21</v>
      </c>
      <c r="C68" s="264">
        <v>30000</v>
      </c>
      <c r="D68" s="264">
        <v>0</v>
      </c>
      <c r="E68" s="264">
        <v>32269.47</v>
      </c>
      <c r="F68" s="264">
        <v>0</v>
      </c>
      <c r="G68" s="254">
        <f>SUM(C68:F68)</f>
        <v>62269.47</v>
      </c>
    </row>
    <row r="69" spans="1:7" ht="12.75">
      <c r="A69" s="238" t="s">
        <v>141</v>
      </c>
      <c r="B69" s="264"/>
      <c r="C69" s="264">
        <v>16561.74</v>
      </c>
      <c r="D69" s="277"/>
      <c r="E69" s="260"/>
      <c r="F69" s="254"/>
      <c r="G69" s="254">
        <f>SUM(C69:F69)</f>
        <v>16561.74</v>
      </c>
    </row>
    <row r="70" spans="1:7" ht="12.75">
      <c r="A70" s="26" t="s">
        <v>14</v>
      </c>
      <c r="B70" s="26"/>
      <c r="C70" s="35"/>
      <c r="D70" s="277"/>
      <c r="E70" s="260"/>
      <c r="F70" s="254"/>
      <c r="G70" s="254">
        <f>SUM(C70:F70)</f>
        <v>0</v>
      </c>
    </row>
    <row r="71" spans="1:8" ht="12.75">
      <c r="A71" s="26" t="s">
        <v>21</v>
      </c>
      <c r="B71" s="32">
        <f aca="true" t="shared" si="2" ref="B71:G71">SUM(B68:B70)</f>
        <v>78831.21</v>
      </c>
      <c r="C71" s="32">
        <f t="shared" si="2"/>
        <v>46561.740000000005</v>
      </c>
      <c r="D71" s="32">
        <f t="shared" si="2"/>
        <v>0</v>
      </c>
      <c r="E71" s="32">
        <f t="shared" si="2"/>
        <v>32269.47</v>
      </c>
      <c r="F71" s="32">
        <f t="shared" si="2"/>
        <v>0</v>
      </c>
      <c r="G71" s="32">
        <f t="shared" si="2"/>
        <v>78831.21</v>
      </c>
      <c r="H71" s="254"/>
    </row>
    <row r="72" spans="1:7" ht="12.75">
      <c r="A72" s="256" t="s">
        <v>12</v>
      </c>
      <c r="B72" s="249"/>
      <c r="C72" s="35"/>
      <c r="D72" s="277"/>
      <c r="E72" s="260"/>
      <c r="F72" s="254"/>
      <c r="G72" s="254"/>
    </row>
    <row r="73" spans="1:7" ht="12.75">
      <c r="A73" s="238"/>
      <c r="B73" s="238"/>
      <c r="C73" s="264"/>
      <c r="D73" s="260"/>
      <c r="E73" s="260"/>
      <c r="F73" s="254"/>
      <c r="G73" s="254"/>
    </row>
    <row r="74" spans="1:7" ht="12.75">
      <c r="A74" s="26"/>
      <c r="B74" s="26"/>
      <c r="C74" s="36"/>
      <c r="D74" s="260"/>
      <c r="E74" s="260"/>
      <c r="F74" s="254"/>
      <c r="G74" s="254">
        <f>SUM(C74:F74)</f>
        <v>0</v>
      </c>
    </row>
    <row r="75" spans="1:8" ht="12.75">
      <c r="A75" s="26" t="s">
        <v>21</v>
      </c>
      <c r="B75" s="26"/>
      <c r="C75" s="32">
        <f>SUM(C74:C74)</f>
        <v>0</v>
      </c>
      <c r="D75" s="32">
        <f>SUM(D74:D74)</f>
        <v>0</v>
      </c>
      <c r="E75" s="32">
        <f>SUM(E74:E74)</f>
        <v>0</v>
      </c>
      <c r="F75" s="32">
        <f>SUM(F74:F74)</f>
        <v>0</v>
      </c>
      <c r="G75" s="32">
        <f>SUM(G74:G74)</f>
        <v>0</v>
      </c>
      <c r="H75" s="254"/>
    </row>
    <row r="76" spans="1:7" ht="12.75">
      <c r="A76" s="280" t="s">
        <v>13</v>
      </c>
      <c r="B76" s="238"/>
      <c r="C76" s="253"/>
      <c r="D76" s="28"/>
      <c r="E76" s="31"/>
      <c r="F76" s="254"/>
      <c r="G76" s="254"/>
    </row>
    <row r="77" spans="1:7" ht="12.75">
      <c r="A77" s="238" t="s">
        <v>270</v>
      </c>
      <c r="B77" s="238"/>
      <c r="C77" s="253"/>
      <c r="D77" s="277"/>
      <c r="E77" s="253"/>
      <c r="F77" s="254"/>
      <c r="G77" s="254"/>
    </row>
    <row r="78" spans="1:10" s="252" customFormat="1" ht="12.75">
      <c r="A78" s="239" t="s">
        <v>33</v>
      </c>
      <c r="C78" s="264">
        <v>18000</v>
      </c>
      <c r="D78" s="255"/>
      <c r="E78" s="281"/>
      <c r="F78" s="269"/>
      <c r="G78" s="254">
        <f aca="true" t="shared" si="3" ref="G78:G86">SUM(C78:F78)</f>
        <v>18000</v>
      </c>
      <c r="J78" s="488"/>
    </row>
    <row r="79" spans="1:10" s="252" customFormat="1" ht="12.75">
      <c r="A79" s="239" t="s">
        <v>148</v>
      </c>
      <c r="C79" s="264">
        <v>12000</v>
      </c>
      <c r="D79" s="255"/>
      <c r="E79" s="281"/>
      <c r="F79" s="269"/>
      <c r="G79" s="254">
        <f t="shared" si="3"/>
        <v>12000</v>
      </c>
      <c r="J79" s="488"/>
    </row>
    <row r="80" spans="1:10" s="252" customFormat="1" ht="12.75">
      <c r="A80" s="239" t="s">
        <v>31</v>
      </c>
      <c r="C80" s="264">
        <v>2400</v>
      </c>
      <c r="D80" s="255"/>
      <c r="E80" s="281"/>
      <c r="F80" s="269"/>
      <c r="G80" s="254">
        <f t="shared" si="3"/>
        <v>2400</v>
      </c>
      <c r="J80" s="488"/>
    </row>
    <row r="81" spans="1:10" s="252" customFormat="1" ht="12.75">
      <c r="A81" s="489" t="s">
        <v>150</v>
      </c>
      <c r="C81" s="268">
        <v>10000</v>
      </c>
      <c r="D81" s="255"/>
      <c r="E81" s="281"/>
      <c r="F81" s="269"/>
      <c r="G81" s="254">
        <f t="shared" si="3"/>
        <v>10000</v>
      </c>
      <c r="J81" s="488"/>
    </row>
    <row r="82" spans="1:10" s="252" customFormat="1" ht="12.75">
      <c r="A82" s="239" t="s">
        <v>175</v>
      </c>
      <c r="C82" s="264">
        <v>2500</v>
      </c>
      <c r="D82" s="255"/>
      <c r="E82" s="281"/>
      <c r="F82" s="269"/>
      <c r="G82" s="254">
        <f t="shared" si="3"/>
        <v>2500</v>
      </c>
      <c r="J82" s="488"/>
    </row>
    <row r="83" spans="1:10" s="252" customFormat="1" ht="12.75">
      <c r="A83" s="239" t="s">
        <v>174</v>
      </c>
      <c r="C83" s="264">
        <v>500</v>
      </c>
      <c r="D83" s="255"/>
      <c r="E83" s="281"/>
      <c r="F83" s="269"/>
      <c r="G83" s="254">
        <f t="shared" si="3"/>
        <v>500</v>
      </c>
      <c r="J83" s="488"/>
    </row>
    <row r="84" spans="1:10" s="252" customFormat="1" ht="12.75">
      <c r="A84" s="239" t="s">
        <v>134</v>
      </c>
      <c r="C84" s="264"/>
      <c r="D84" s="255">
        <v>9749</v>
      </c>
      <c r="E84" s="281">
        <v>15000</v>
      </c>
      <c r="F84" s="269">
        <v>15000</v>
      </c>
      <c r="G84" s="254">
        <f t="shared" si="3"/>
        <v>39749</v>
      </c>
      <c r="J84" s="488"/>
    </row>
    <row r="85" spans="1:10" s="252" customFormat="1" ht="12.75">
      <c r="A85" s="239"/>
      <c r="B85" s="281"/>
      <c r="C85" s="281"/>
      <c r="D85" s="255"/>
      <c r="E85" s="281"/>
      <c r="F85" s="269"/>
      <c r="G85" s="269">
        <f t="shared" si="3"/>
        <v>0</v>
      </c>
      <c r="J85" s="488"/>
    </row>
    <row r="86" spans="1:10" s="252" customFormat="1" ht="12.75">
      <c r="A86" s="27"/>
      <c r="B86" s="27"/>
      <c r="C86" s="30"/>
      <c r="D86" s="255"/>
      <c r="E86" s="282"/>
      <c r="F86" s="269"/>
      <c r="G86" s="269">
        <f t="shared" si="3"/>
        <v>0</v>
      </c>
      <c r="J86" s="488"/>
    </row>
    <row r="87" spans="1:10" s="1" customFormat="1" ht="12.75">
      <c r="A87" s="26" t="s">
        <v>21</v>
      </c>
      <c r="B87" s="32">
        <v>85149</v>
      </c>
      <c r="C87" s="32">
        <f>SUM(C78:C86)</f>
        <v>45400</v>
      </c>
      <c r="D87" s="32">
        <f>SUM(D78:D86)</f>
        <v>9749</v>
      </c>
      <c r="E87" s="32">
        <f>SUM(E78:E86)</f>
        <v>15000</v>
      </c>
      <c r="F87" s="32">
        <f>SUM(F78:F86)</f>
        <v>15000</v>
      </c>
      <c r="G87" s="32">
        <f>SUM(G78:G86)</f>
        <v>85149</v>
      </c>
      <c r="H87" s="32"/>
      <c r="J87" s="49"/>
    </row>
    <row r="88" spans="1:10" s="1" customFormat="1" ht="13.5" thickBot="1">
      <c r="A88" s="26"/>
      <c r="B88" s="26"/>
      <c r="C88" s="32"/>
      <c r="D88" s="32"/>
      <c r="E88" s="32"/>
      <c r="F88" s="32"/>
      <c r="G88" s="32"/>
      <c r="H88" s="32"/>
      <c r="J88" s="49"/>
    </row>
    <row r="89" spans="1:8" ht="16.5" thickBot="1">
      <c r="A89" s="17" t="s">
        <v>23</v>
      </c>
      <c r="B89" s="30">
        <f aca="true" t="shared" si="4" ref="B89:G89">B87+B75+B71+B65+B49+B45+B40</f>
        <v>376862.42000000004</v>
      </c>
      <c r="C89" s="30">
        <f t="shared" si="4"/>
        <v>217905.74</v>
      </c>
      <c r="D89" s="30">
        <f t="shared" si="4"/>
        <v>21899</v>
      </c>
      <c r="E89" s="30">
        <f t="shared" si="4"/>
        <v>82269.47</v>
      </c>
      <c r="F89" s="30">
        <f t="shared" si="4"/>
        <v>54788</v>
      </c>
      <c r="G89" s="30">
        <f t="shared" si="4"/>
        <v>376862.21</v>
      </c>
      <c r="H89" s="254"/>
    </row>
    <row r="90" spans="1:10" s="1" customFormat="1" ht="12.75">
      <c r="A90" s="26"/>
      <c r="B90" s="26"/>
      <c r="C90" s="32"/>
      <c r="D90" s="32"/>
      <c r="E90" s="32"/>
      <c r="F90" s="32"/>
      <c r="G90" s="32"/>
      <c r="H90" s="32"/>
      <c r="J90" s="49"/>
    </row>
    <row r="91" spans="1:7" ht="18">
      <c r="A91" s="39" t="s">
        <v>139</v>
      </c>
      <c r="B91" s="41">
        <f aca="true" t="shared" si="5" ref="B91:G91">B89+B29</f>
        <v>8695101.71</v>
      </c>
      <c r="C91" s="41">
        <f t="shared" si="5"/>
        <v>2297465.5625</v>
      </c>
      <c r="D91" s="41">
        <f t="shared" si="5"/>
        <v>2101458.8225</v>
      </c>
      <c r="E91" s="41">
        <f t="shared" si="5"/>
        <v>2161829.2925</v>
      </c>
      <c r="F91" s="41">
        <f t="shared" si="5"/>
        <v>2134347.8225</v>
      </c>
      <c r="G91" s="42">
        <f t="shared" si="5"/>
        <v>8695101.5</v>
      </c>
    </row>
    <row r="95" spans="1:4" ht="12.75">
      <c r="A95" s="26"/>
      <c r="B95" s="26"/>
      <c r="C95" s="250"/>
      <c r="D95" s="250"/>
    </row>
  </sheetData>
  <sheetProtection/>
  <printOptions gridLines="1" horizontalCentered="1"/>
  <pageMargins left="0.02" right="0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zoomScale="75" zoomScaleNormal="75" zoomScalePageLayoutView="0" workbookViewId="0" topLeftCell="A1">
      <pane ySplit="1095" topLeftCell="A1" activePane="topLeft" state="split"/>
      <selection pane="topLeft" activeCell="A1" sqref="A1:IV16384"/>
      <selection pane="bottomLeft" activeCell="A80" sqref="A80"/>
    </sheetView>
  </sheetViews>
  <sheetFormatPr defaultColWidth="9.140625" defaultRowHeight="12.75"/>
  <cols>
    <col min="1" max="1" width="62.8515625" style="247" bestFit="1" customWidth="1"/>
    <col min="2" max="2" width="20.7109375" style="247" bestFit="1" customWidth="1"/>
    <col min="3" max="4" width="18.00390625" style="245" bestFit="1" customWidth="1"/>
    <col min="5" max="5" width="18.00390625" style="246" bestFit="1" customWidth="1"/>
    <col min="6" max="6" width="18.00390625" style="247" bestFit="1" customWidth="1"/>
    <col min="7" max="7" width="17.421875" style="247" customWidth="1"/>
    <col min="8" max="8" width="12.28125" style="247" customWidth="1"/>
    <col min="9" max="16384" width="9.140625" style="247" customWidth="1"/>
  </cols>
  <sheetData>
    <row r="1" spans="1:2" ht="12.75">
      <c r="A1" s="1" t="s">
        <v>26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27</v>
      </c>
      <c r="B3" s="5"/>
      <c r="C3" s="6"/>
      <c r="D3" s="6"/>
      <c r="E3" s="7"/>
    </row>
    <row r="4" spans="2:7" s="9" customFormat="1" ht="26.25" thickBot="1">
      <c r="B4" s="48" t="s">
        <v>277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1" customFormat="1" ht="13.5" thickBot="1">
      <c r="A8" s="248" t="s">
        <v>0</v>
      </c>
      <c r="B8" s="249"/>
      <c r="C8" s="250"/>
      <c r="D8" s="250"/>
      <c r="E8" s="246"/>
    </row>
    <row r="9" spans="2:7" ht="12.75">
      <c r="B9" s="252"/>
      <c r="C9" s="253">
        <f>35684397.62/4</f>
        <v>8921099.405</v>
      </c>
      <c r="D9" s="253">
        <f>35684397.62/4</f>
        <v>8921099.405</v>
      </c>
      <c r="E9" s="253">
        <f>35684397.62/4</f>
        <v>8921099.405</v>
      </c>
      <c r="F9" s="253">
        <f>35684397.62/4</f>
        <v>8921099.405</v>
      </c>
      <c r="G9" s="254">
        <f>SUM(C9:F9)</f>
        <v>35684397.62</v>
      </c>
    </row>
    <row r="10" spans="2:7" ht="12.75">
      <c r="B10" s="252"/>
      <c r="C10" s="253"/>
      <c r="D10" s="255"/>
      <c r="E10" s="253"/>
      <c r="F10" s="254"/>
      <c r="G10" s="254">
        <f>SUM(C10:F10)</f>
        <v>0</v>
      </c>
    </row>
    <row r="11" spans="1:7" ht="12.75">
      <c r="A11" s="26"/>
      <c r="B11" s="27"/>
      <c r="C11" s="28"/>
      <c r="D11" s="29"/>
      <c r="E11" s="253"/>
      <c r="F11" s="254"/>
      <c r="G11" s="254">
        <f>SUM(C11:F11)</f>
        <v>0</v>
      </c>
    </row>
    <row r="12" spans="1:7" ht="12.75">
      <c r="A12" s="26" t="s">
        <v>21</v>
      </c>
      <c r="B12" s="27"/>
      <c r="C12" s="254">
        <f>SUM(C9:C11)</f>
        <v>8921099.405</v>
      </c>
      <c r="D12" s="254">
        <f>SUM(D9:D11)</f>
        <v>8921099.405</v>
      </c>
      <c r="E12" s="254">
        <f>SUM(E9:E11)</f>
        <v>8921099.405</v>
      </c>
      <c r="F12" s="254">
        <f>SUM(F9:F11)</f>
        <v>8921099.405</v>
      </c>
      <c r="G12" s="254">
        <f>SUM(G9:G11)</f>
        <v>35684397.62</v>
      </c>
    </row>
    <row r="13" spans="1:5" ht="12.75">
      <c r="A13" s="256" t="s">
        <v>1</v>
      </c>
      <c r="B13" s="249"/>
      <c r="C13" s="250"/>
      <c r="D13" s="257"/>
      <c r="E13" s="258"/>
    </row>
    <row r="14" spans="2:7" ht="12.75">
      <c r="B14" s="252"/>
      <c r="C14" s="253">
        <f>128879.59/4</f>
        <v>32219.8975</v>
      </c>
      <c r="D14" s="253">
        <f>128879.59/4</f>
        <v>32219.8975</v>
      </c>
      <c r="E14" s="253">
        <f>128879.59/4</f>
        <v>32219.8975</v>
      </c>
      <c r="F14" s="253">
        <f>128879.59/4</f>
        <v>32219.8975</v>
      </c>
      <c r="G14" s="254">
        <f>SUM(C14:F14)</f>
        <v>128879.59</v>
      </c>
    </row>
    <row r="15" spans="1:7" ht="12.75">
      <c r="A15" s="26"/>
      <c r="B15" s="27"/>
      <c r="C15" s="28"/>
      <c r="D15" s="255"/>
      <c r="E15" s="253"/>
      <c r="F15" s="254"/>
      <c r="G15" s="254">
        <f>SUM(C15:F15)</f>
        <v>0</v>
      </c>
    </row>
    <row r="16" spans="2:7" ht="12.75">
      <c r="B16" s="252"/>
      <c r="C16" s="253"/>
      <c r="D16" s="255"/>
      <c r="E16" s="253"/>
      <c r="F16" s="254"/>
      <c r="G16" s="254">
        <f>SUM(C16:F16)</f>
        <v>0</v>
      </c>
    </row>
    <row r="17" spans="1:7" ht="12.75">
      <c r="A17" s="246" t="s">
        <v>21</v>
      </c>
      <c r="B17" s="259"/>
      <c r="C17" s="254">
        <f>SUM(C14:C16)</f>
        <v>32219.8975</v>
      </c>
      <c r="D17" s="254">
        <f>SUM(D14:D16)</f>
        <v>32219.8975</v>
      </c>
      <c r="E17" s="254">
        <f>SUM(E14:E16)</f>
        <v>32219.8975</v>
      </c>
      <c r="F17" s="254">
        <f>SUM(F14:F16)</f>
        <v>32219.8975</v>
      </c>
      <c r="G17" s="254">
        <f>SUM(G14:G16)</f>
        <v>128879.59</v>
      </c>
    </row>
    <row r="18" spans="1:7" ht="12.75">
      <c r="A18" s="256" t="s">
        <v>2</v>
      </c>
      <c r="B18" s="249"/>
      <c r="C18" s="253"/>
      <c r="D18" s="255"/>
      <c r="E18" s="253"/>
      <c r="F18" s="254"/>
      <c r="G18" s="254"/>
    </row>
    <row r="19" spans="2:7" ht="12.75">
      <c r="B19" s="252"/>
      <c r="C19" s="253"/>
      <c r="D19" s="255"/>
      <c r="E19" s="253"/>
      <c r="F19" s="254"/>
      <c r="G19" s="254">
        <f>SUM(C19:F19)</f>
        <v>0</v>
      </c>
    </row>
    <row r="20" spans="1:7" ht="12.75">
      <c r="A20" s="26"/>
      <c r="B20" s="27"/>
      <c r="C20" s="28"/>
      <c r="D20" s="255"/>
      <c r="E20" s="253">
        <v>51250</v>
      </c>
      <c r="F20" s="254"/>
      <c r="G20" s="254">
        <f>SUM(C20:F20)</f>
        <v>51250</v>
      </c>
    </row>
    <row r="21" spans="2:7" ht="12.75">
      <c r="B21" s="252"/>
      <c r="C21" s="253"/>
      <c r="D21" s="255"/>
      <c r="E21" s="253"/>
      <c r="F21" s="254"/>
      <c r="G21" s="254">
        <f>SUM(C21:F21)</f>
        <v>0</v>
      </c>
    </row>
    <row r="22" spans="1:7" ht="12.75">
      <c r="A22" s="26"/>
      <c r="B22" s="27"/>
      <c r="C22" s="30"/>
      <c r="D22" s="255"/>
      <c r="E22" s="260"/>
      <c r="F22" s="254"/>
      <c r="G22" s="254">
        <f>SUM(C22:F22)</f>
        <v>0</v>
      </c>
    </row>
    <row r="23" spans="1:7" ht="13.5" thickBot="1">
      <c r="A23" s="26" t="s">
        <v>21</v>
      </c>
      <c r="B23" s="27"/>
      <c r="C23" s="254">
        <f>SUM(C20:C22)</f>
        <v>0</v>
      </c>
      <c r="D23" s="254">
        <f>SUM(D20:D22)</f>
        <v>0</v>
      </c>
      <c r="E23" s="254">
        <f>SUM(E20:E22)</f>
        <v>51250</v>
      </c>
      <c r="F23" s="254">
        <f>SUM(F20:F22)</f>
        <v>0</v>
      </c>
      <c r="G23" s="254">
        <f>SUM(G20:G22)</f>
        <v>51250</v>
      </c>
    </row>
    <row r="24" spans="1:7" s="1" customFormat="1" ht="13.5" thickBot="1">
      <c r="A24" s="261" t="s">
        <v>4</v>
      </c>
      <c r="B24" s="238"/>
      <c r="C24" s="260"/>
      <c r="D24" s="253"/>
      <c r="E24" s="31"/>
      <c r="F24" s="32"/>
      <c r="G24" s="32"/>
    </row>
    <row r="25" spans="1:7" s="1" customFormat="1" ht="12.75">
      <c r="A25" s="247"/>
      <c r="B25" s="252"/>
      <c r="C25" s="254">
        <f>8846921.24/4</f>
        <v>2211730.31</v>
      </c>
      <c r="D25" s="254">
        <f>8846921.24/4</f>
        <v>2211730.31</v>
      </c>
      <c r="E25" s="254">
        <f>8846921.24/4</f>
        <v>2211730.31</v>
      </c>
      <c r="F25" s="254">
        <f>8846921.24/4</f>
        <v>2211730.31</v>
      </c>
      <c r="G25" s="254"/>
    </row>
    <row r="26" spans="1:7" s="1" customFormat="1" ht="12.75">
      <c r="A26" s="26" t="s">
        <v>21</v>
      </c>
      <c r="B26" s="27"/>
      <c r="C26" s="254">
        <f>SUM(C24:C25)</f>
        <v>2211730.31</v>
      </c>
      <c r="D26" s="254">
        <f>SUM(D24:D25)</f>
        <v>2211730.31</v>
      </c>
      <c r="E26" s="254">
        <f>SUM(E24:E25)</f>
        <v>2211730.31</v>
      </c>
      <c r="F26" s="254">
        <f>SUM(F24:F25)</f>
        <v>2211730.31</v>
      </c>
      <c r="G26" s="254">
        <f>SUM(C26:F26)</f>
        <v>8846921.24</v>
      </c>
    </row>
    <row r="27" spans="1:7" s="1" customFormat="1" ht="12.75">
      <c r="A27" s="256" t="s">
        <v>3</v>
      </c>
      <c r="B27" s="249"/>
      <c r="C27" s="262"/>
      <c r="D27" s="253"/>
      <c r="E27" s="31"/>
      <c r="F27" s="32"/>
      <c r="G27" s="32"/>
    </row>
    <row r="28" spans="2:7" ht="12.75">
      <c r="B28" s="252"/>
      <c r="C28" s="254"/>
      <c r="D28" s="254"/>
      <c r="E28" s="260"/>
      <c r="F28" s="254"/>
      <c r="G28" s="254"/>
    </row>
    <row r="29" spans="1:7" ht="12.75">
      <c r="A29" s="26" t="s">
        <v>21</v>
      </c>
      <c r="B29" s="27"/>
      <c r="C29" s="254">
        <f>SUM(C27:C28)</f>
        <v>0</v>
      </c>
      <c r="D29" s="254">
        <f>SUM(D27:D28)</f>
        <v>0</v>
      </c>
      <c r="E29" s="254">
        <f>SUM(E27:E28)</f>
        <v>0</v>
      </c>
      <c r="F29" s="254">
        <f>SUM(F27:F28)</f>
        <v>0</v>
      </c>
      <c r="G29" s="254">
        <f>SUM(C29:F29)</f>
        <v>0</v>
      </c>
    </row>
    <row r="30" spans="1:7" ht="13.5" thickBot="1">
      <c r="A30" s="26"/>
      <c r="B30" s="27"/>
      <c r="C30" s="254"/>
      <c r="D30" s="254"/>
      <c r="E30" s="254"/>
      <c r="F30" s="254"/>
      <c r="G30" s="254"/>
    </row>
    <row r="31" spans="1:8" ht="16.5" thickBot="1">
      <c r="A31" s="17" t="s">
        <v>22</v>
      </c>
      <c r="B31" s="18"/>
      <c r="C31" s="263">
        <f>C29+C26+C23+C17+C12</f>
        <v>11165049.612499999</v>
      </c>
      <c r="D31" s="263">
        <f>D29+D26+D23+D17+D12</f>
        <v>11165049.612499999</v>
      </c>
      <c r="E31" s="263">
        <f>E29+E26+E23+E17+E12</f>
        <v>11216299.612499999</v>
      </c>
      <c r="F31" s="263">
        <f>F29+F26+F23+F17+F12</f>
        <v>11165049.612499999</v>
      </c>
      <c r="G31" s="263">
        <f>G29+G26+G23+G17+G12</f>
        <v>44711448.449999996</v>
      </c>
      <c r="H31" s="254"/>
    </row>
    <row r="32" spans="1:7" ht="13.5" thickBot="1">
      <c r="A32" s="26"/>
      <c r="B32" s="27"/>
      <c r="C32" s="254"/>
      <c r="D32" s="254"/>
      <c r="E32" s="254"/>
      <c r="F32" s="254"/>
      <c r="G32" s="254"/>
    </row>
    <row r="33" spans="1:5" ht="16.5" thickBot="1">
      <c r="A33" s="17" t="s">
        <v>5</v>
      </c>
      <c r="B33" s="18"/>
      <c r="C33" s="247"/>
      <c r="D33" s="247"/>
      <c r="E33" s="247"/>
    </row>
    <row r="34" spans="1:7" ht="16.5" thickBot="1">
      <c r="A34" s="33"/>
      <c r="B34" s="18"/>
      <c r="C34" s="262"/>
      <c r="D34" s="253"/>
      <c r="E34" s="260"/>
      <c r="F34" s="254"/>
      <c r="G34" s="254"/>
    </row>
    <row r="35" spans="1:7" ht="13.5" thickBot="1">
      <c r="A35" s="261" t="s">
        <v>7</v>
      </c>
      <c r="B35" s="238"/>
      <c r="C35" s="253"/>
      <c r="D35" s="253"/>
      <c r="E35" s="260"/>
      <c r="F35" s="254"/>
      <c r="G35" s="254"/>
    </row>
    <row r="36" spans="1:7" ht="12.75">
      <c r="A36" s="238" t="s">
        <v>20</v>
      </c>
      <c r="B36" s="238"/>
      <c r="C36" s="253"/>
      <c r="D36" s="260"/>
      <c r="E36" s="264"/>
      <c r="F36" s="254"/>
      <c r="G36" s="254"/>
    </row>
    <row r="37" spans="1:7" ht="12.75">
      <c r="A37" s="265" t="s">
        <v>278</v>
      </c>
      <c r="B37" s="254"/>
      <c r="C37" s="254">
        <v>5496.1</v>
      </c>
      <c r="D37" s="253"/>
      <c r="E37" s="260"/>
      <c r="F37" s="254"/>
      <c r="G37" s="254">
        <f>SUM(C37:F37)</f>
        <v>5496.1</v>
      </c>
    </row>
    <row r="38" spans="1:7" ht="12.75">
      <c r="A38" s="265" t="s">
        <v>279</v>
      </c>
      <c r="B38" s="254"/>
      <c r="C38" s="254">
        <v>62107.71</v>
      </c>
      <c r="D38" s="253"/>
      <c r="E38" s="260"/>
      <c r="F38" s="254"/>
      <c r="G38" s="254">
        <f aca="true" t="shared" si="0" ref="G38:G48">SUM(C38:F38)</f>
        <v>62107.71</v>
      </c>
    </row>
    <row r="39" spans="1:7" ht="12.75">
      <c r="A39" s="265" t="s">
        <v>280</v>
      </c>
      <c r="B39" s="254"/>
      <c r="C39" s="254">
        <v>34802.09</v>
      </c>
      <c r="D39" s="253"/>
      <c r="E39" s="260"/>
      <c r="F39" s="254"/>
      <c r="G39" s="254">
        <f t="shared" si="0"/>
        <v>34802.09</v>
      </c>
    </row>
    <row r="40" spans="1:7" ht="12.75">
      <c r="A40" s="265" t="s">
        <v>281</v>
      </c>
      <c r="B40" s="254"/>
      <c r="C40" s="254">
        <v>2587.13</v>
      </c>
      <c r="D40" s="253"/>
      <c r="E40" s="260"/>
      <c r="F40" s="254"/>
      <c r="G40" s="254">
        <f t="shared" si="0"/>
        <v>2587.13</v>
      </c>
    </row>
    <row r="41" spans="1:7" ht="12.75">
      <c r="A41" s="265" t="s">
        <v>282</v>
      </c>
      <c r="B41" s="254"/>
      <c r="C41" s="254">
        <v>58723.34</v>
      </c>
      <c r="D41" s="253"/>
      <c r="E41" s="260"/>
      <c r="F41" s="254"/>
      <c r="G41" s="254">
        <f t="shared" si="0"/>
        <v>58723.34</v>
      </c>
    </row>
    <row r="42" spans="1:7" ht="12.75">
      <c r="A42" s="265" t="s">
        <v>283</v>
      </c>
      <c r="B42" s="254"/>
      <c r="C42" s="254"/>
      <c r="D42" s="253"/>
      <c r="E42" s="254">
        <v>12935.66</v>
      </c>
      <c r="F42" s="254"/>
      <c r="G42" s="254">
        <f t="shared" si="0"/>
        <v>12935.66</v>
      </c>
    </row>
    <row r="43" spans="1:7" ht="12.75">
      <c r="A43" s="265" t="s">
        <v>84</v>
      </c>
      <c r="B43" s="254"/>
      <c r="C43" s="254"/>
      <c r="D43" s="253"/>
      <c r="E43" s="254">
        <v>2728.91</v>
      </c>
      <c r="F43" s="254"/>
      <c r="G43" s="254">
        <f t="shared" si="0"/>
        <v>2728.91</v>
      </c>
    </row>
    <row r="44" spans="1:7" ht="12.75">
      <c r="A44" s="265" t="s">
        <v>284</v>
      </c>
      <c r="B44" s="254"/>
      <c r="C44" s="254">
        <v>8527.19</v>
      </c>
      <c r="D44" s="253"/>
      <c r="E44" s="260"/>
      <c r="F44" s="254"/>
      <c r="G44" s="254">
        <f t="shared" si="0"/>
        <v>8527.19</v>
      </c>
    </row>
    <row r="45" spans="1:7" ht="12.75">
      <c r="A45" s="265" t="s">
        <v>285</v>
      </c>
      <c r="B45" s="254"/>
      <c r="C45" s="254">
        <v>1448.79</v>
      </c>
      <c r="D45" s="253"/>
      <c r="E45" s="260"/>
      <c r="F45" s="254"/>
      <c r="G45" s="254">
        <f t="shared" si="0"/>
        <v>1448.79</v>
      </c>
    </row>
    <row r="46" spans="1:7" ht="12.75">
      <c r="A46" s="265" t="s">
        <v>286</v>
      </c>
      <c r="B46" s="254"/>
      <c r="C46" s="254">
        <v>1470.1</v>
      </c>
      <c r="D46" s="253"/>
      <c r="E46" s="260"/>
      <c r="F46" s="254"/>
      <c r="G46" s="254">
        <f t="shared" si="0"/>
        <v>1470.1</v>
      </c>
    </row>
    <row r="47" spans="1:7" ht="12.75">
      <c r="A47" s="265" t="s">
        <v>287</v>
      </c>
      <c r="B47" s="254"/>
      <c r="C47" s="254">
        <v>3756.51</v>
      </c>
      <c r="D47" s="253"/>
      <c r="E47" s="260"/>
      <c r="F47" s="254"/>
      <c r="G47" s="254">
        <f t="shared" si="0"/>
        <v>3756.51</v>
      </c>
    </row>
    <row r="48" spans="1:7" ht="12.75">
      <c r="A48" s="265" t="s">
        <v>288</v>
      </c>
      <c r="B48" s="254"/>
      <c r="C48" s="254">
        <v>5598.55</v>
      </c>
      <c r="D48" s="253"/>
      <c r="E48" s="260"/>
      <c r="F48" s="254"/>
      <c r="G48" s="254">
        <f t="shared" si="0"/>
        <v>5598.55</v>
      </c>
    </row>
    <row r="49" spans="1:7" ht="12.75">
      <c r="A49" s="26"/>
      <c r="B49" s="26"/>
      <c r="C49" s="35"/>
      <c r="D49" s="253"/>
      <c r="E49" s="260"/>
      <c r="F49" s="254"/>
      <c r="G49" s="254"/>
    </row>
    <row r="50" spans="1:8" ht="13.5" thickBot="1">
      <c r="A50" s="26" t="s">
        <v>21</v>
      </c>
      <c r="B50" s="32"/>
      <c r="C50" s="254">
        <f>SUM(C37:C48)</f>
        <v>184517.51</v>
      </c>
      <c r="D50" s="254">
        <f>SUM(D37:D48)</f>
        <v>0</v>
      </c>
      <c r="E50" s="254">
        <f>SUM(E37:E48)</f>
        <v>15664.57</v>
      </c>
      <c r="F50" s="254">
        <f>SUM(F37:F48)</f>
        <v>0</v>
      </c>
      <c r="G50" s="32">
        <f>SUM(G37:G48)</f>
        <v>200182.08000000002</v>
      </c>
      <c r="H50" s="254"/>
    </row>
    <row r="51" spans="1:7" ht="13.5" thickBot="1">
      <c r="A51" s="261" t="s">
        <v>9</v>
      </c>
      <c r="B51" s="238"/>
      <c r="C51" s="260"/>
      <c r="D51" s="260"/>
      <c r="E51" s="260"/>
      <c r="F51" s="254"/>
      <c r="G51" s="254"/>
    </row>
    <row r="52" spans="1:7" ht="12.75">
      <c r="A52" s="238" t="s">
        <v>20</v>
      </c>
      <c r="B52" s="238"/>
      <c r="C52" s="260"/>
      <c r="D52" s="260"/>
      <c r="E52" s="260"/>
      <c r="F52" s="254"/>
      <c r="G52" s="254">
        <f>SUM(C52:F52)</f>
        <v>0</v>
      </c>
    </row>
    <row r="53" spans="1:7" ht="12.75">
      <c r="A53" s="26"/>
      <c r="B53" s="26"/>
      <c r="C53" s="260"/>
      <c r="D53" s="260"/>
      <c r="E53" s="260"/>
      <c r="F53" s="254"/>
      <c r="G53" s="254">
        <f>SUM(C53:F53)</f>
        <v>0</v>
      </c>
    </row>
    <row r="54" spans="1:7" ht="12.75">
      <c r="A54" s="26"/>
      <c r="B54" s="26"/>
      <c r="C54" s="31"/>
      <c r="D54" s="260"/>
      <c r="E54" s="260"/>
      <c r="F54" s="254"/>
      <c r="G54" s="254">
        <f>SUM(C54:F54)</f>
        <v>0</v>
      </c>
    </row>
    <row r="55" spans="1:8" ht="13.5" thickBot="1">
      <c r="A55" s="26" t="s">
        <v>21</v>
      </c>
      <c r="B55" s="26"/>
      <c r="C55" s="254">
        <f>SUM(C52:C54)</f>
        <v>0</v>
      </c>
      <c r="D55" s="254">
        <f>SUM(D52:D54)</f>
        <v>0</v>
      </c>
      <c r="E55" s="254">
        <f>SUM(E52:E54)</f>
        <v>0</v>
      </c>
      <c r="F55" s="254">
        <f>SUM(F52:F54)</f>
        <v>0</v>
      </c>
      <c r="G55" s="254">
        <f>SUM(G52:G54)</f>
        <v>0</v>
      </c>
      <c r="H55" s="254">
        <f>SUM(C55:F55)</f>
        <v>0</v>
      </c>
    </row>
    <row r="56" spans="1:7" ht="13.5" thickBot="1">
      <c r="A56" s="261" t="s">
        <v>8</v>
      </c>
      <c r="B56" s="238"/>
      <c r="C56" s="260"/>
      <c r="D56" s="260"/>
      <c r="E56" s="260"/>
      <c r="F56" s="254"/>
      <c r="G56" s="254"/>
    </row>
    <row r="57" spans="1:7" ht="12.75">
      <c r="A57" s="238" t="s">
        <v>20</v>
      </c>
      <c r="B57" s="238"/>
      <c r="C57" s="260"/>
      <c r="D57" s="260"/>
      <c r="E57" s="260"/>
      <c r="F57" s="254"/>
      <c r="G57" s="254">
        <f aca="true" t="shared" si="1" ref="G57:G68">SUM(C57:F57)</f>
        <v>0</v>
      </c>
    </row>
    <row r="58" spans="1:7" ht="12.75">
      <c r="A58" s="26"/>
      <c r="B58" s="26"/>
      <c r="C58" s="260"/>
      <c r="D58" s="260"/>
      <c r="E58" s="260"/>
      <c r="F58" s="254"/>
      <c r="G58" s="254">
        <f t="shared" si="1"/>
        <v>0</v>
      </c>
    </row>
    <row r="59" spans="1:7" ht="12.75">
      <c r="A59" s="26"/>
      <c r="B59" s="26"/>
      <c r="C59" s="260"/>
      <c r="D59" s="260"/>
      <c r="E59" s="260"/>
      <c r="F59" s="254"/>
      <c r="G59" s="254">
        <f t="shared" si="1"/>
        <v>0</v>
      </c>
    </row>
    <row r="60" spans="1:7" ht="12.75">
      <c r="A60" s="26"/>
      <c r="B60" s="26"/>
      <c r="C60" s="260"/>
      <c r="D60" s="260"/>
      <c r="E60" s="260"/>
      <c r="F60" s="254"/>
      <c r="G60" s="254">
        <f t="shared" si="1"/>
        <v>0</v>
      </c>
    </row>
    <row r="61" spans="1:7" ht="12.75">
      <c r="A61" s="26"/>
      <c r="B61" s="26"/>
      <c r="C61" s="260"/>
      <c r="D61" s="260"/>
      <c r="E61" s="260"/>
      <c r="F61" s="254"/>
      <c r="G61" s="254">
        <f t="shared" si="1"/>
        <v>0</v>
      </c>
    </row>
    <row r="62" spans="1:7" ht="12.75">
      <c r="A62" s="26"/>
      <c r="B62" s="26"/>
      <c r="C62" s="260"/>
      <c r="D62" s="260"/>
      <c r="E62" s="260"/>
      <c r="F62" s="254"/>
      <c r="G62" s="254">
        <f t="shared" si="1"/>
        <v>0</v>
      </c>
    </row>
    <row r="63" spans="1:7" ht="12.75">
      <c r="A63" s="26"/>
      <c r="B63" s="26"/>
      <c r="C63" s="260"/>
      <c r="D63" s="260"/>
      <c r="E63" s="260"/>
      <c r="F63" s="254"/>
      <c r="G63" s="254">
        <f t="shared" si="1"/>
        <v>0</v>
      </c>
    </row>
    <row r="64" spans="1:7" ht="12.75">
      <c r="A64" s="26"/>
      <c r="B64" s="26"/>
      <c r="C64" s="260"/>
      <c r="D64" s="260"/>
      <c r="E64" s="260"/>
      <c r="F64" s="254"/>
      <c r="G64" s="254">
        <f t="shared" si="1"/>
        <v>0</v>
      </c>
    </row>
    <row r="65" spans="1:7" ht="12.75">
      <c r="A65" s="26"/>
      <c r="B65" s="26"/>
      <c r="C65" s="260"/>
      <c r="D65" s="260"/>
      <c r="E65" s="260"/>
      <c r="F65" s="254"/>
      <c r="G65" s="254">
        <f t="shared" si="1"/>
        <v>0</v>
      </c>
    </row>
    <row r="66" spans="1:7" ht="12.75">
      <c r="A66" s="26"/>
      <c r="B66" s="26"/>
      <c r="C66" s="260"/>
      <c r="D66" s="260"/>
      <c r="E66" s="260"/>
      <c r="F66" s="254"/>
      <c r="G66" s="254">
        <f t="shared" si="1"/>
        <v>0</v>
      </c>
    </row>
    <row r="67" spans="1:7" ht="12.75">
      <c r="A67" s="26"/>
      <c r="B67" s="26"/>
      <c r="C67" s="260"/>
      <c r="D67" s="260"/>
      <c r="E67" s="260"/>
      <c r="F67" s="254"/>
      <c r="G67" s="254">
        <f t="shared" si="1"/>
        <v>0</v>
      </c>
    </row>
    <row r="68" spans="1:7" ht="12.75">
      <c r="A68" s="26"/>
      <c r="B68" s="26"/>
      <c r="C68" s="31"/>
      <c r="D68" s="260"/>
      <c r="E68" s="260"/>
      <c r="F68" s="254"/>
      <c r="G68" s="254">
        <f t="shared" si="1"/>
        <v>0</v>
      </c>
    </row>
    <row r="69" spans="1:7" ht="13.5" thickBot="1">
      <c r="A69" s="26" t="s">
        <v>21</v>
      </c>
      <c r="B69" s="26"/>
      <c r="C69" s="254">
        <f>SUM(C57:C68)</f>
        <v>0</v>
      </c>
      <c r="D69" s="254">
        <f>SUM(D57:D68)</f>
        <v>0</v>
      </c>
      <c r="E69" s="254">
        <f>SUM(E57:E68)</f>
        <v>0</v>
      </c>
      <c r="F69" s="254">
        <f>SUM(F57:F68)</f>
        <v>0</v>
      </c>
      <c r="G69" s="254">
        <f>SUM(G57:G68)</f>
        <v>0</v>
      </c>
    </row>
    <row r="70" spans="1:7" ht="13.5" thickBot="1">
      <c r="A70" s="261" t="s">
        <v>10</v>
      </c>
      <c r="B70" s="238"/>
      <c r="C70" s="260"/>
      <c r="D70" s="260"/>
      <c r="E70" s="260"/>
      <c r="F70" s="254"/>
      <c r="G70" s="254"/>
    </row>
    <row r="71" spans="1:7" ht="12.75">
      <c r="A71" s="238" t="s">
        <v>20</v>
      </c>
      <c r="B71" s="238"/>
      <c r="C71" s="264"/>
      <c r="D71" s="260"/>
      <c r="E71" s="260"/>
      <c r="F71" s="254"/>
      <c r="G71" s="254"/>
    </row>
    <row r="72" spans="1:8" s="252" customFormat="1" ht="12.75">
      <c r="A72" s="266" t="s">
        <v>289</v>
      </c>
      <c r="B72" s="267"/>
      <c r="C72" s="268">
        <v>5625.46</v>
      </c>
      <c r="D72" s="268"/>
      <c r="E72" s="268"/>
      <c r="F72" s="268"/>
      <c r="G72" s="269">
        <f aca="true" t="shared" si="2" ref="G72:G91">SUM(C72:F72)</f>
        <v>5625.46</v>
      </c>
      <c r="H72" s="270"/>
    </row>
    <row r="73" spans="1:8" s="252" customFormat="1" ht="12.75">
      <c r="A73" s="266" t="s">
        <v>290</v>
      </c>
      <c r="B73" s="259"/>
      <c r="C73" s="268">
        <v>471.77</v>
      </c>
      <c r="D73" s="268"/>
      <c r="E73" s="268"/>
      <c r="F73" s="268"/>
      <c r="G73" s="269">
        <f t="shared" si="2"/>
        <v>471.77</v>
      </c>
      <c r="H73" s="270"/>
    </row>
    <row r="74" spans="1:8" s="252" customFormat="1" ht="12.75">
      <c r="A74" s="271" t="s">
        <v>291</v>
      </c>
      <c r="B74" s="267"/>
      <c r="C74" s="268">
        <v>4398.12</v>
      </c>
      <c r="D74" s="268"/>
      <c r="E74" s="268"/>
      <c r="F74" s="268"/>
      <c r="G74" s="269">
        <f t="shared" si="2"/>
        <v>4398.12</v>
      </c>
      <c r="H74" s="270"/>
    </row>
    <row r="75" spans="1:8" s="252" customFormat="1" ht="12.75">
      <c r="A75" s="266" t="s">
        <v>54</v>
      </c>
      <c r="B75" s="267"/>
      <c r="C75" s="268">
        <v>64478.38</v>
      </c>
      <c r="D75" s="268"/>
      <c r="E75" s="268"/>
      <c r="F75" s="268"/>
      <c r="G75" s="269">
        <f t="shared" si="2"/>
        <v>64478.38</v>
      </c>
      <c r="H75" s="270"/>
    </row>
    <row r="76" spans="1:8" s="252" customFormat="1" ht="12.75">
      <c r="A76" s="266" t="s">
        <v>106</v>
      </c>
      <c r="B76" s="259"/>
      <c r="C76" s="268">
        <v>517.43</v>
      </c>
      <c r="D76" s="268"/>
      <c r="E76" s="268"/>
      <c r="F76" s="268"/>
      <c r="G76" s="269">
        <f t="shared" si="2"/>
        <v>517.43</v>
      </c>
      <c r="H76" s="270"/>
    </row>
    <row r="77" spans="1:8" s="252" customFormat="1" ht="12.75">
      <c r="A77" s="266" t="s">
        <v>292</v>
      </c>
      <c r="B77" s="259"/>
      <c r="C77" s="268">
        <v>1552.28</v>
      </c>
      <c r="D77" s="268"/>
      <c r="E77" s="268"/>
      <c r="F77" s="268"/>
      <c r="G77" s="269">
        <f t="shared" si="2"/>
        <v>1552.28</v>
      </c>
      <c r="H77" s="270"/>
    </row>
    <row r="78" spans="1:8" s="252" customFormat="1" ht="12.75">
      <c r="A78" s="266" t="s">
        <v>293</v>
      </c>
      <c r="B78" s="267"/>
      <c r="C78" s="268">
        <v>35509.65</v>
      </c>
      <c r="D78" s="268"/>
      <c r="E78" s="268"/>
      <c r="F78" s="268"/>
      <c r="G78" s="269">
        <f t="shared" si="2"/>
        <v>35509.65</v>
      </c>
      <c r="H78" s="270"/>
    </row>
    <row r="79" spans="1:8" s="252" customFormat="1" ht="12.75">
      <c r="A79" s="266" t="s">
        <v>294</v>
      </c>
      <c r="B79" s="259"/>
      <c r="C79" s="268">
        <v>304.37</v>
      </c>
      <c r="D79" s="268"/>
      <c r="E79" s="268"/>
      <c r="F79" s="268"/>
      <c r="G79" s="269">
        <f t="shared" si="2"/>
        <v>304.37</v>
      </c>
      <c r="H79" s="270"/>
    </row>
    <row r="80" spans="1:8" s="252" customFormat="1" ht="12.75">
      <c r="A80" s="266" t="s">
        <v>295</v>
      </c>
      <c r="B80" s="267"/>
      <c r="C80" s="268">
        <v>4261</v>
      </c>
      <c r="D80" s="268"/>
      <c r="E80" s="268"/>
      <c r="F80" s="268"/>
      <c r="G80" s="269">
        <f t="shared" si="2"/>
        <v>4261</v>
      </c>
      <c r="H80" s="270"/>
    </row>
    <row r="81" spans="1:8" s="252" customFormat="1" ht="12.75">
      <c r="A81" s="266" t="s">
        <v>50</v>
      </c>
      <c r="B81" s="267"/>
      <c r="C81" s="268">
        <v>3621.98</v>
      </c>
      <c r="D81" s="268"/>
      <c r="E81" s="268"/>
      <c r="F81" s="268"/>
      <c r="G81" s="269">
        <f t="shared" si="2"/>
        <v>3621.98</v>
      </c>
      <c r="H81" s="270"/>
    </row>
    <row r="82" spans="1:8" s="252" customFormat="1" ht="12.75">
      <c r="A82" s="266" t="s">
        <v>296</v>
      </c>
      <c r="B82" s="267"/>
      <c r="C82" s="268">
        <v>38033.88</v>
      </c>
      <c r="D82" s="268"/>
      <c r="E82" s="268"/>
      <c r="F82" s="268"/>
      <c r="G82" s="269">
        <f t="shared" si="2"/>
        <v>38033.88</v>
      </c>
      <c r="H82" s="270"/>
    </row>
    <row r="83" spans="1:8" s="252" customFormat="1" ht="12.75">
      <c r="A83" s="266" t="s">
        <v>297</v>
      </c>
      <c r="B83" s="267"/>
      <c r="C83" s="268">
        <v>1926.65</v>
      </c>
      <c r="D83" s="268"/>
      <c r="E83" s="268"/>
      <c r="F83" s="268"/>
      <c r="G83" s="269">
        <f t="shared" si="2"/>
        <v>1926.65</v>
      </c>
      <c r="H83" s="270"/>
    </row>
    <row r="84" spans="1:8" s="252" customFormat="1" ht="12.75">
      <c r="A84" s="266" t="s">
        <v>298</v>
      </c>
      <c r="B84" s="267"/>
      <c r="C84" s="268">
        <v>2810</v>
      </c>
      <c r="D84" s="268"/>
      <c r="E84" s="268"/>
      <c r="F84" s="268"/>
      <c r="G84" s="269">
        <f t="shared" si="2"/>
        <v>2810</v>
      </c>
      <c r="H84" s="270"/>
    </row>
    <row r="85" spans="1:8" s="252" customFormat="1" ht="12.75">
      <c r="A85" s="266" t="s">
        <v>299</v>
      </c>
      <c r="B85" s="267"/>
      <c r="C85" s="268">
        <v>1034.85</v>
      </c>
      <c r="D85" s="268"/>
      <c r="E85" s="268"/>
      <c r="F85" s="268"/>
      <c r="G85" s="269">
        <f t="shared" si="2"/>
        <v>1034.85</v>
      </c>
      <c r="H85" s="270"/>
    </row>
    <row r="86" spans="1:8" s="252" customFormat="1" ht="12.75">
      <c r="A86" s="266" t="s">
        <v>300</v>
      </c>
      <c r="B86" s="267"/>
      <c r="C86" s="268">
        <v>19250.9</v>
      </c>
      <c r="D86" s="268"/>
      <c r="E86" s="268"/>
      <c r="F86" s="268"/>
      <c r="G86" s="269">
        <f t="shared" si="2"/>
        <v>19250.9</v>
      </c>
      <c r="H86" s="270"/>
    </row>
    <row r="87" spans="1:8" s="252" customFormat="1" ht="12.75">
      <c r="A87" s="266" t="s">
        <v>301</v>
      </c>
      <c r="B87" s="259"/>
      <c r="C87" s="268">
        <v>517.43</v>
      </c>
      <c r="D87" s="268"/>
      <c r="E87" s="268"/>
      <c r="F87" s="268"/>
      <c r="G87" s="269">
        <f t="shared" si="2"/>
        <v>517.43</v>
      </c>
      <c r="H87" s="270"/>
    </row>
    <row r="88" spans="1:8" s="252" customFormat="1" ht="12.75">
      <c r="A88" s="266" t="s">
        <v>302</v>
      </c>
      <c r="B88" s="267"/>
      <c r="C88" s="268"/>
      <c r="D88" s="268"/>
      <c r="E88" s="268"/>
      <c r="F88" s="268">
        <v>14427.92</v>
      </c>
      <c r="G88" s="269">
        <f t="shared" si="2"/>
        <v>14427.92</v>
      </c>
      <c r="H88" s="270"/>
    </row>
    <row r="89" spans="1:8" s="252" customFormat="1" ht="12.75">
      <c r="A89" s="266" t="s">
        <v>40</v>
      </c>
      <c r="B89" s="267"/>
      <c r="C89" s="268">
        <f>23401.74+33082</f>
        <v>56483.740000000005</v>
      </c>
      <c r="D89" s="268"/>
      <c r="E89" s="268"/>
      <c r="F89" s="268"/>
      <c r="G89" s="269">
        <f t="shared" si="2"/>
        <v>56483.740000000005</v>
      </c>
      <c r="H89" s="270"/>
    </row>
    <row r="90" spans="1:8" s="252" customFormat="1" ht="12.75">
      <c r="A90" s="266" t="s">
        <v>303</v>
      </c>
      <c r="B90" s="267"/>
      <c r="C90" s="268">
        <f>295511.37+20697</f>
        <v>316208.37</v>
      </c>
      <c r="D90" s="268"/>
      <c r="E90" s="268"/>
      <c r="F90" s="268"/>
      <c r="G90" s="269">
        <f t="shared" si="2"/>
        <v>316208.37</v>
      </c>
      <c r="H90" s="270"/>
    </row>
    <row r="91" spans="1:8" s="252" customFormat="1" ht="12.75">
      <c r="A91" s="272" t="s">
        <v>304</v>
      </c>
      <c r="B91" s="267"/>
      <c r="C91" s="268">
        <v>5072.81</v>
      </c>
      <c r="D91" s="268"/>
      <c r="E91" s="268"/>
      <c r="F91" s="268"/>
      <c r="G91" s="269">
        <f t="shared" si="2"/>
        <v>5072.81</v>
      </c>
      <c r="H91" s="270"/>
    </row>
    <row r="92" spans="1:8" s="252" customFormat="1" ht="12.75">
      <c r="A92" s="266" t="s">
        <v>305</v>
      </c>
      <c r="B92" s="259"/>
      <c r="C92" s="268"/>
      <c r="D92" s="268"/>
      <c r="E92" s="268"/>
      <c r="F92" s="268">
        <v>206.97</v>
      </c>
      <c r="G92" s="269">
        <f>SUM(D92:F92)</f>
        <v>206.97</v>
      </c>
      <c r="H92" s="270"/>
    </row>
    <row r="93" spans="1:8" s="252" customFormat="1" ht="12.75">
      <c r="A93" s="266" t="s">
        <v>306</v>
      </c>
      <c r="B93" s="267"/>
      <c r="C93" s="268">
        <v>2952.79</v>
      </c>
      <c r="D93" s="268"/>
      <c r="E93" s="268"/>
      <c r="F93" s="268"/>
      <c r="G93" s="269">
        <f aca="true" t="shared" si="3" ref="G93:G109">SUM(C93:F93)</f>
        <v>2952.79</v>
      </c>
      <c r="H93" s="270"/>
    </row>
    <row r="94" spans="1:8" s="252" customFormat="1" ht="12.75">
      <c r="A94" s="266" t="s">
        <v>307</v>
      </c>
      <c r="B94" s="267"/>
      <c r="C94" s="268">
        <v>5174.26</v>
      </c>
      <c r="D94" s="268"/>
      <c r="E94" s="268"/>
      <c r="F94" s="268"/>
      <c r="G94" s="269">
        <f t="shared" si="3"/>
        <v>5174.26</v>
      </c>
      <c r="H94" s="270"/>
    </row>
    <row r="95" spans="1:8" s="252" customFormat="1" ht="15" customHeight="1">
      <c r="A95" s="266" t="s">
        <v>308</v>
      </c>
      <c r="B95" s="267"/>
      <c r="C95" s="268">
        <v>1014.56</v>
      </c>
      <c r="D95" s="268"/>
      <c r="E95" s="268"/>
      <c r="F95" s="268"/>
      <c r="G95" s="269">
        <f t="shared" si="3"/>
        <v>1014.56</v>
      </c>
      <c r="H95" s="270"/>
    </row>
    <row r="96" spans="1:8" s="252" customFormat="1" ht="12.75">
      <c r="A96" s="266" t="s">
        <v>309</v>
      </c>
      <c r="B96" s="267"/>
      <c r="C96" s="268">
        <v>3104.56</v>
      </c>
      <c r="D96" s="268"/>
      <c r="E96" s="268"/>
      <c r="F96" s="268"/>
      <c r="G96" s="269">
        <f t="shared" si="3"/>
        <v>3104.56</v>
      </c>
      <c r="H96" s="270"/>
    </row>
    <row r="97" spans="1:8" s="252" customFormat="1" ht="12.75">
      <c r="A97" s="266" t="s">
        <v>310</v>
      </c>
      <c r="B97" s="267"/>
      <c r="C97" s="268">
        <v>5072.81</v>
      </c>
      <c r="D97" s="268"/>
      <c r="E97" s="268"/>
      <c r="F97" s="268"/>
      <c r="G97" s="269">
        <f t="shared" si="3"/>
        <v>5072.81</v>
      </c>
      <c r="H97" s="270"/>
    </row>
    <row r="98" spans="1:8" s="252" customFormat="1" ht="12.75">
      <c r="A98" s="266" t="s">
        <v>311</v>
      </c>
      <c r="B98" s="267"/>
      <c r="C98" s="268">
        <v>507.28</v>
      </c>
      <c r="D98" s="268">
        <v>507.28</v>
      </c>
      <c r="E98" s="268">
        <v>507.28</v>
      </c>
      <c r="F98" s="268">
        <v>507.28</v>
      </c>
      <c r="G98" s="269">
        <f t="shared" si="3"/>
        <v>2029.12</v>
      </c>
      <c r="H98" s="270"/>
    </row>
    <row r="99" spans="1:8" s="252" customFormat="1" ht="12.75">
      <c r="A99" s="266" t="s">
        <v>312</v>
      </c>
      <c r="B99" s="273"/>
      <c r="C99" s="268">
        <v>1164.21</v>
      </c>
      <c r="D99" s="268">
        <v>1164.21</v>
      </c>
      <c r="E99" s="268">
        <v>1164.21</v>
      </c>
      <c r="F99" s="268">
        <v>1164.21</v>
      </c>
      <c r="G99" s="269">
        <f t="shared" si="3"/>
        <v>4656.84</v>
      </c>
      <c r="H99" s="270"/>
    </row>
    <row r="100" spans="1:8" s="252" customFormat="1" ht="12.75">
      <c r="A100" s="266" t="s">
        <v>313</v>
      </c>
      <c r="B100" s="267"/>
      <c r="C100" s="268">
        <v>517.4275</v>
      </c>
      <c r="D100" s="268">
        <v>517.4275</v>
      </c>
      <c r="E100" s="268">
        <v>517.4275</v>
      </c>
      <c r="F100" s="268">
        <v>517.4275</v>
      </c>
      <c r="G100" s="269">
        <f t="shared" si="3"/>
        <v>2069.71</v>
      </c>
      <c r="H100" s="270"/>
    </row>
    <row r="101" spans="1:8" s="252" customFormat="1" ht="12.75">
      <c r="A101" s="266" t="s">
        <v>72</v>
      </c>
      <c r="B101" s="267"/>
      <c r="C101" s="268">
        <v>634.1</v>
      </c>
      <c r="D101" s="268">
        <v>634.1</v>
      </c>
      <c r="E101" s="268">
        <v>634.1</v>
      </c>
      <c r="F101" s="268">
        <v>634.1</v>
      </c>
      <c r="G101" s="269">
        <f t="shared" si="3"/>
        <v>2536.4</v>
      </c>
      <c r="H101" s="270"/>
    </row>
    <row r="102" spans="1:8" s="252" customFormat="1" ht="12.75">
      <c r="A102" s="266" t="s">
        <v>65</v>
      </c>
      <c r="B102" s="259"/>
      <c r="C102" s="268">
        <v>592.5</v>
      </c>
      <c r="D102" s="268"/>
      <c r="E102" s="268"/>
      <c r="F102" s="268"/>
      <c r="G102" s="269">
        <f t="shared" si="3"/>
        <v>592.5</v>
      </c>
      <c r="H102" s="270"/>
    </row>
    <row r="103" spans="1:8" s="252" customFormat="1" ht="15" customHeight="1">
      <c r="A103" s="266" t="s">
        <v>314</v>
      </c>
      <c r="B103" s="259"/>
      <c r="C103" s="268">
        <v>23843</v>
      </c>
      <c r="D103" s="268"/>
      <c r="E103" s="268"/>
      <c r="F103" s="268"/>
      <c r="G103" s="269">
        <f t="shared" si="3"/>
        <v>23843</v>
      </c>
      <c r="H103" s="270"/>
    </row>
    <row r="104" spans="1:8" s="252" customFormat="1" ht="12.75">
      <c r="A104" s="266" t="s">
        <v>315</v>
      </c>
      <c r="B104" s="259"/>
      <c r="C104" s="268">
        <v>103485.26</v>
      </c>
      <c r="D104" s="268"/>
      <c r="E104" s="268"/>
      <c r="F104" s="268"/>
      <c r="G104" s="269">
        <f t="shared" si="3"/>
        <v>103485.26</v>
      </c>
      <c r="H104" s="270"/>
    </row>
    <row r="105" spans="1:8" s="252" customFormat="1" ht="12.75">
      <c r="A105" s="266" t="s">
        <v>316</v>
      </c>
      <c r="B105" s="267"/>
      <c r="C105" s="268">
        <f>113907+101456</f>
        <v>215363</v>
      </c>
      <c r="D105" s="268"/>
      <c r="E105" s="268"/>
      <c r="F105" s="268"/>
      <c r="G105" s="269">
        <f t="shared" si="3"/>
        <v>215363</v>
      </c>
      <c r="H105" s="270"/>
    </row>
    <row r="106" spans="1:8" s="252" customFormat="1" ht="12.75">
      <c r="A106" s="266" t="s">
        <v>68</v>
      </c>
      <c r="B106" s="267"/>
      <c r="C106" s="268">
        <v>24081.63</v>
      </c>
      <c r="D106" s="268"/>
      <c r="E106" s="268"/>
      <c r="F106" s="268"/>
      <c r="G106" s="269">
        <f t="shared" si="3"/>
        <v>24081.63</v>
      </c>
      <c r="H106" s="270"/>
    </row>
    <row r="107" spans="1:8" s="252" customFormat="1" ht="12.75">
      <c r="A107" s="266" t="s">
        <v>317</v>
      </c>
      <c r="B107" s="267"/>
      <c r="C107" s="268">
        <v>2536.4</v>
      </c>
      <c r="D107" s="268"/>
      <c r="E107" s="268"/>
      <c r="F107" s="268"/>
      <c r="G107" s="269">
        <f t="shared" si="3"/>
        <v>2536.4</v>
      </c>
      <c r="H107" s="270"/>
    </row>
    <row r="108" spans="1:8" s="252" customFormat="1" ht="12.75">
      <c r="A108" s="266" t="s">
        <v>318</v>
      </c>
      <c r="B108" s="267"/>
      <c r="C108" s="268"/>
      <c r="D108" s="268"/>
      <c r="E108" s="268"/>
      <c r="F108" s="268">
        <v>182501.84</v>
      </c>
      <c r="G108" s="269">
        <f t="shared" si="3"/>
        <v>182501.84</v>
      </c>
      <c r="H108" s="270"/>
    </row>
    <row r="109" spans="1:8" s="252" customFormat="1" ht="12.75">
      <c r="A109" s="266" t="s">
        <v>319</v>
      </c>
      <c r="B109" s="259"/>
      <c r="C109" s="268">
        <v>157.815</v>
      </c>
      <c r="D109" s="268">
        <v>157.815</v>
      </c>
      <c r="E109" s="268">
        <v>157.815</v>
      </c>
      <c r="F109" s="268">
        <v>157.815</v>
      </c>
      <c r="G109" s="269">
        <f t="shared" si="3"/>
        <v>631.26</v>
      </c>
      <c r="H109" s="270"/>
    </row>
    <row r="110" spans="1:8" s="252" customFormat="1" ht="12.75">
      <c r="A110" s="266" t="s">
        <v>320</v>
      </c>
      <c r="B110" s="259"/>
      <c r="C110" s="268"/>
      <c r="D110" s="268"/>
      <c r="E110" s="268">
        <v>465.68</v>
      </c>
      <c r="F110" s="268"/>
      <c r="G110" s="269">
        <f>SUM(D110:F110)</f>
        <v>465.68</v>
      </c>
      <c r="H110" s="270"/>
    </row>
    <row r="111" spans="1:8" s="252" customFormat="1" ht="12.75">
      <c r="A111" s="271" t="s">
        <v>321</v>
      </c>
      <c r="B111" s="267"/>
      <c r="C111" s="268">
        <v>4398.12</v>
      </c>
      <c r="D111" s="268"/>
      <c r="E111" s="268"/>
      <c r="F111" s="268"/>
      <c r="G111" s="269">
        <f aca="true" t="shared" si="4" ref="G111:G117">SUM(C111:F111)</f>
        <v>4398.12</v>
      </c>
      <c r="H111" s="270"/>
    </row>
    <row r="112" spans="1:8" s="252" customFormat="1" ht="12.75">
      <c r="A112" s="274" t="s">
        <v>105</v>
      </c>
      <c r="B112" s="267"/>
      <c r="C112" s="268">
        <v>107429</v>
      </c>
      <c r="D112" s="268"/>
      <c r="E112" s="268"/>
      <c r="F112" s="268"/>
      <c r="G112" s="269">
        <f t="shared" si="4"/>
        <v>107429</v>
      </c>
      <c r="H112" s="270"/>
    </row>
    <row r="113" spans="1:8" s="252" customFormat="1" ht="12.75">
      <c r="A113" s="266" t="s">
        <v>322</v>
      </c>
      <c r="B113" s="267"/>
      <c r="C113" s="268">
        <v>37070</v>
      </c>
      <c r="D113" s="268"/>
      <c r="E113" s="268"/>
      <c r="F113" s="268"/>
      <c r="G113" s="269">
        <f t="shared" si="4"/>
        <v>37070</v>
      </c>
      <c r="H113" s="270"/>
    </row>
    <row r="114" spans="1:8" s="252" customFormat="1" ht="12.75">
      <c r="A114" s="266" t="s">
        <v>323</v>
      </c>
      <c r="B114" s="267"/>
      <c r="C114" s="268">
        <v>3480</v>
      </c>
      <c r="D114" s="268"/>
      <c r="E114" s="268"/>
      <c r="F114" s="268"/>
      <c r="G114" s="269">
        <f t="shared" si="4"/>
        <v>3480</v>
      </c>
      <c r="H114" s="270"/>
    </row>
    <row r="115" spans="1:8" s="252" customFormat="1" ht="12.75">
      <c r="A115" s="266" t="s">
        <v>324</v>
      </c>
      <c r="B115" s="267"/>
      <c r="C115" s="268">
        <v>10621.73</v>
      </c>
      <c r="D115" s="268"/>
      <c r="E115" s="268"/>
      <c r="F115" s="268"/>
      <c r="G115" s="269">
        <f t="shared" si="4"/>
        <v>10621.73</v>
      </c>
      <c r="H115" s="270"/>
    </row>
    <row r="116" spans="1:8" s="252" customFormat="1" ht="12.75">
      <c r="A116" s="266" t="s">
        <v>325</v>
      </c>
      <c r="B116" s="267"/>
      <c r="C116" s="268">
        <v>3043.68</v>
      </c>
      <c r="D116" s="268"/>
      <c r="E116" s="268"/>
      <c r="F116" s="268"/>
      <c r="G116" s="269">
        <f t="shared" si="4"/>
        <v>3043.68</v>
      </c>
      <c r="H116" s="270"/>
    </row>
    <row r="117" spans="1:8" s="252" customFormat="1" ht="12.75">
      <c r="A117" s="266" t="s">
        <v>326</v>
      </c>
      <c r="B117" s="267"/>
      <c r="C117" s="268">
        <v>1552.28</v>
      </c>
      <c r="D117" s="268"/>
      <c r="E117" s="268"/>
      <c r="F117" s="268"/>
      <c r="G117" s="269">
        <f t="shared" si="4"/>
        <v>1552.28</v>
      </c>
      <c r="H117" s="270"/>
    </row>
    <row r="118" spans="1:8" s="252" customFormat="1" ht="12.75">
      <c r="A118" s="266" t="s">
        <v>327</v>
      </c>
      <c r="B118" s="267"/>
      <c r="C118" s="268"/>
      <c r="D118" s="268"/>
      <c r="E118" s="268">
        <v>2338.77</v>
      </c>
      <c r="F118" s="268"/>
      <c r="G118" s="269">
        <f>SUM(D118:F118)</f>
        <v>2338.77</v>
      </c>
      <c r="H118" s="270"/>
    </row>
    <row r="119" spans="1:8" s="252" customFormat="1" ht="12.75">
      <c r="A119" s="266" t="s">
        <v>328</v>
      </c>
      <c r="B119" s="273"/>
      <c r="C119" s="268">
        <v>3920.67</v>
      </c>
      <c r="D119" s="268">
        <v>3920.67</v>
      </c>
      <c r="E119" s="268">
        <v>3920.67</v>
      </c>
      <c r="F119" s="268">
        <v>3920.67</v>
      </c>
      <c r="G119" s="269">
        <f aca="true" t="shared" si="5" ref="G119:G142">SUM(C119:F119)</f>
        <v>15682.68</v>
      </c>
      <c r="H119" s="270"/>
    </row>
    <row r="120" spans="1:8" s="252" customFormat="1" ht="12.75">
      <c r="A120" s="266" t="s">
        <v>329</v>
      </c>
      <c r="B120" s="273"/>
      <c r="C120" s="268">
        <f>31112.93/2</f>
        <v>15556.465</v>
      </c>
      <c r="D120" s="268"/>
      <c r="E120" s="268">
        <f>31112.93/2</f>
        <v>15556.465</v>
      </c>
      <c r="F120" s="268"/>
      <c r="G120" s="269">
        <f t="shared" si="5"/>
        <v>31112.93</v>
      </c>
      <c r="H120" s="270"/>
    </row>
    <row r="121" spans="1:8" s="252" customFormat="1" ht="12.75">
      <c r="A121" s="266" t="s">
        <v>330</v>
      </c>
      <c r="B121" s="267"/>
      <c r="C121" s="268">
        <v>2070</v>
      </c>
      <c r="D121" s="268"/>
      <c r="E121" s="268"/>
      <c r="F121" s="268"/>
      <c r="G121" s="269">
        <f t="shared" si="5"/>
        <v>2070</v>
      </c>
      <c r="H121" s="270"/>
    </row>
    <row r="122" spans="1:8" s="252" customFormat="1" ht="12.75">
      <c r="A122" s="266" t="s">
        <v>331</v>
      </c>
      <c r="B122" s="267"/>
      <c r="C122" s="268">
        <v>711.46</v>
      </c>
      <c r="D122" s="268">
        <v>711.46</v>
      </c>
      <c r="E122" s="268">
        <v>711.46</v>
      </c>
      <c r="F122" s="268">
        <v>711.46</v>
      </c>
      <c r="G122" s="269">
        <f t="shared" si="5"/>
        <v>2845.84</v>
      </c>
      <c r="H122" s="270"/>
    </row>
    <row r="123" spans="1:8" s="252" customFormat="1" ht="12.75">
      <c r="A123" s="266" t="s">
        <v>332</v>
      </c>
      <c r="B123" s="267"/>
      <c r="C123" s="268"/>
      <c r="D123" s="268"/>
      <c r="E123" s="268">
        <v>18262</v>
      </c>
      <c r="F123" s="268"/>
      <c r="G123" s="269">
        <f t="shared" si="5"/>
        <v>18262</v>
      </c>
      <c r="H123" s="270"/>
    </row>
    <row r="124" spans="1:8" s="252" customFormat="1" ht="12.75">
      <c r="A124" s="266" t="s">
        <v>41</v>
      </c>
      <c r="B124" s="267"/>
      <c r="C124" s="268">
        <f>5174+2070+3105+10000+2949+2536+10922+8537.11</f>
        <v>45293.11</v>
      </c>
      <c r="D124" s="268"/>
      <c r="E124" s="268"/>
      <c r="F124" s="268"/>
      <c r="G124" s="269">
        <f t="shared" si="5"/>
        <v>45293.11</v>
      </c>
      <c r="H124" s="270"/>
    </row>
    <row r="125" spans="1:8" s="252" customFormat="1" ht="12.75">
      <c r="A125" s="266" t="s">
        <v>333</v>
      </c>
      <c r="B125" s="267"/>
      <c r="C125" s="268">
        <v>3104.56</v>
      </c>
      <c r="D125" s="268"/>
      <c r="E125" s="268"/>
      <c r="F125" s="268"/>
      <c r="G125" s="269">
        <f t="shared" si="5"/>
        <v>3104.56</v>
      </c>
      <c r="H125" s="270"/>
    </row>
    <row r="126" spans="1:8" s="252" customFormat="1" ht="12.75">
      <c r="A126" s="275" t="s">
        <v>153</v>
      </c>
      <c r="B126" s="267"/>
      <c r="C126" s="268">
        <v>67058.45</v>
      </c>
      <c r="D126" s="268"/>
      <c r="E126" s="268"/>
      <c r="F126" s="268"/>
      <c r="G126" s="269">
        <f t="shared" si="5"/>
        <v>67058.45</v>
      </c>
      <c r="H126" s="270"/>
    </row>
    <row r="127" spans="1:8" s="252" customFormat="1" ht="12.75">
      <c r="A127" s="266" t="s">
        <v>61</v>
      </c>
      <c r="B127" s="259"/>
      <c r="C127" s="268">
        <v>90.55</v>
      </c>
      <c r="D127" s="268">
        <v>90.55</v>
      </c>
      <c r="E127" s="268">
        <v>90.55</v>
      </c>
      <c r="F127" s="268">
        <v>90.55</v>
      </c>
      <c r="G127" s="269">
        <f t="shared" si="5"/>
        <v>362.2</v>
      </c>
      <c r="H127" s="270"/>
    </row>
    <row r="128" spans="1:8" s="252" customFormat="1" ht="12.75">
      <c r="A128" s="266" t="s">
        <v>334</v>
      </c>
      <c r="B128" s="259"/>
      <c r="C128" s="268">
        <v>57.07</v>
      </c>
      <c r="D128" s="268">
        <v>57.07</v>
      </c>
      <c r="E128" s="268">
        <v>57.07</v>
      </c>
      <c r="F128" s="268">
        <v>57.07</v>
      </c>
      <c r="G128" s="269">
        <f t="shared" si="5"/>
        <v>228.28</v>
      </c>
      <c r="H128" s="270"/>
    </row>
    <row r="129" spans="1:8" s="252" customFormat="1" ht="25.5">
      <c r="A129" s="266" t="s">
        <v>335</v>
      </c>
      <c r="B129" s="267"/>
      <c r="C129" s="268">
        <v>40582.46</v>
      </c>
      <c r="D129" s="268"/>
      <c r="E129" s="268"/>
      <c r="F129" s="268"/>
      <c r="G129" s="269">
        <f t="shared" si="5"/>
        <v>40582.46</v>
      </c>
      <c r="H129" s="270"/>
    </row>
    <row r="130" spans="1:8" s="252" customFormat="1" ht="12.75">
      <c r="A130" s="266" t="s">
        <v>336</v>
      </c>
      <c r="B130" s="267"/>
      <c r="C130" s="268">
        <v>15218.42</v>
      </c>
      <c r="D130" s="268"/>
      <c r="E130" s="268"/>
      <c r="F130" s="268"/>
      <c r="G130" s="269">
        <f t="shared" si="5"/>
        <v>15218.42</v>
      </c>
      <c r="H130" s="270"/>
    </row>
    <row r="131" spans="1:8" s="252" customFormat="1" ht="12.75">
      <c r="A131" s="266" t="s">
        <v>337</v>
      </c>
      <c r="B131" s="267"/>
      <c r="C131" s="268">
        <v>6366.41</v>
      </c>
      <c r="D131" s="268"/>
      <c r="E131" s="268"/>
      <c r="F131" s="268"/>
      <c r="G131" s="269">
        <f t="shared" si="5"/>
        <v>6366.41</v>
      </c>
      <c r="H131" s="270"/>
    </row>
    <row r="132" spans="1:8" s="252" customFormat="1" ht="12.75">
      <c r="A132" s="266" t="s">
        <v>338</v>
      </c>
      <c r="B132" s="267"/>
      <c r="C132" s="268">
        <v>2527.11</v>
      </c>
      <c r="D132" s="268"/>
      <c r="E132" s="268"/>
      <c r="F132" s="268"/>
      <c r="G132" s="269">
        <f t="shared" si="5"/>
        <v>2527.11</v>
      </c>
      <c r="H132" s="270"/>
    </row>
    <row r="133" spans="1:8" s="252" customFormat="1" ht="12.75">
      <c r="A133" s="266" t="s">
        <v>339</v>
      </c>
      <c r="B133" s="267"/>
      <c r="C133" s="268"/>
      <c r="D133" s="268">
        <v>21306</v>
      </c>
      <c r="E133" s="268"/>
      <c r="F133" s="268"/>
      <c r="G133" s="269">
        <f t="shared" si="5"/>
        <v>21306</v>
      </c>
      <c r="H133" s="270"/>
    </row>
    <row r="134" spans="1:8" s="252" customFormat="1" ht="12.75">
      <c r="A134" s="266" t="s">
        <v>340</v>
      </c>
      <c r="B134" s="267"/>
      <c r="C134" s="268">
        <v>31045.58</v>
      </c>
      <c r="D134" s="268"/>
      <c r="E134" s="268"/>
      <c r="F134" s="268"/>
      <c r="G134" s="269">
        <f t="shared" si="5"/>
        <v>31045.58</v>
      </c>
      <c r="H134" s="270"/>
    </row>
    <row r="135" spans="1:8" s="252" customFormat="1" ht="12.75">
      <c r="A135" s="266" t="s">
        <v>341</v>
      </c>
      <c r="B135" s="259"/>
      <c r="C135" s="268">
        <v>862.38</v>
      </c>
      <c r="D135" s="268"/>
      <c r="E135" s="268"/>
      <c r="F135" s="268"/>
      <c r="G135" s="269">
        <f t="shared" si="5"/>
        <v>862.38</v>
      </c>
      <c r="H135" s="270"/>
    </row>
    <row r="136" spans="1:8" s="252" customFormat="1" ht="12.75">
      <c r="A136" s="266" t="s">
        <v>342</v>
      </c>
      <c r="B136" s="267"/>
      <c r="C136" s="268">
        <f>507.28+507.28</f>
        <v>1014.56</v>
      </c>
      <c r="D136" s="268"/>
      <c r="E136" s="268">
        <f>507.28+507.28</f>
        <v>1014.56</v>
      </c>
      <c r="F136" s="268"/>
      <c r="G136" s="269">
        <f t="shared" si="5"/>
        <v>2029.12</v>
      </c>
      <c r="H136" s="270"/>
    </row>
    <row r="137" spans="1:8" s="252" customFormat="1" ht="12.75">
      <c r="A137" s="266" t="s">
        <v>343</v>
      </c>
      <c r="B137" s="267"/>
      <c r="C137" s="268">
        <v>12311</v>
      </c>
      <c r="D137" s="268"/>
      <c r="E137" s="268"/>
      <c r="F137" s="268"/>
      <c r="G137" s="269">
        <f t="shared" si="5"/>
        <v>12311</v>
      </c>
      <c r="H137" s="270"/>
    </row>
    <row r="138" spans="1:8" s="252" customFormat="1" ht="12.75">
      <c r="A138" s="266" t="s">
        <v>344</v>
      </c>
      <c r="B138" s="267"/>
      <c r="C138" s="268">
        <v>2029.12</v>
      </c>
      <c r="D138" s="268"/>
      <c r="E138" s="268"/>
      <c r="F138" s="268"/>
      <c r="G138" s="269">
        <f t="shared" si="5"/>
        <v>2029.12</v>
      </c>
      <c r="H138" s="270"/>
    </row>
    <row r="139" spans="1:8" s="252" customFormat="1" ht="12.75">
      <c r="A139" s="272" t="s">
        <v>345</v>
      </c>
      <c r="B139" s="267"/>
      <c r="C139" s="268">
        <v>60873.68</v>
      </c>
      <c r="D139" s="268"/>
      <c r="E139" s="268"/>
      <c r="F139" s="268"/>
      <c r="G139" s="269">
        <f t="shared" si="5"/>
        <v>60873.68</v>
      </c>
      <c r="H139" s="270"/>
    </row>
    <row r="140" spans="1:8" s="252" customFormat="1" ht="12.75">
      <c r="A140" s="266" t="s">
        <v>346</v>
      </c>
      <c r="B140" s="267"/>
      <c r="C140" s="268">
        <v>2536.4025</v>
      </c>
      <c r="D140" s="268">
        <v>2536.4025</v>
      </c>
      <c r="E140" s="268">
        <v>2536.4025</v>
      </c>
      <c r="F140" s="268">
        <v>2536.4025</v>
      </c>
      <c r="G140" s="269">
        <f t="shared" si="5"/>
        <v>10145.61</v>
      </c>
      <c r="H140" s="270"/>
    </row>
    <row r="141" spans="1:8" s="252" customFormat="1" ht="12.75">
      <c r="A141" s="266" t="s">
        <v>107</v>
      </c>
      <c r="B141" s="267"/>
      <c r="C141" s="268">
        <v>6671.34</v>
      </c>
      <c r="D141" s="268"/>
      <c r="E141" s="268"/>
      <c r="F141" s="268"/>
      <c r="G141" s="269">
        <f t="shared" si="5"/>
        <v>6671.34</v>
      </c>
      <c r="H141" s="270"/>
    </row>
    <row r="142" spans="1:8" s="252" customFormat="1" ht="12.75">
      <c r="A142" s="266" t="s">
        <v>347</v>
      </c>
      <c r="B142" s="267"/>
      <c r="C142" s="268">
        <v>2406.03</v>
      </c>
      <c r="D142" s="268"/>
      <c r="E142" s="268"/>
      <c r="F142" s="268"/>
      <c r="G142" s="269">
        <f t="shared" si="5"/>
        <v>2406.03</v>
      </c>
      <c r="H142" s="270"/>
    </row>
    <row r="143" spans="1:8" s="252" customFormat="1" ht="12.75">
      <c r="A143" s="266" t="s">
        <v>348</v>
      </c>
      <c r="B143" s="267"/>
      <c r="C143" s="268"/>
      <c r="D143" s="268"/>
      <c r="E143" s="268">
        <v>16040.22</v>
      </c>
      <c r="F143" s="268"/>
      <c r="G143" s="269">
        <f>SUM(D143:F143)</f>
        <v>16040.22</v>
      </c>
      <c r="H143" s="270"/>
    </row>
    <row r="144" spans="1:8" s="252" customFormat="1" ht="12.75">
      <c r="A144" s="266" t="s">
        <v>349</v>
      </c>
      <c r="B144" s="267"/>
      <c r="C144" s="268">
        <v>35184.99</v>
      </c>
      <c r="D144" s="268"/>
      <c r="E144" s="268"/>
      <c r="F144" s="268"/>
      <c r="G144" s="269">
        <f aca="true" t="shared" si="6" ref="G144:G159">SUM(C144:F144)</f>
        <v>35184.99</v>
      </c>
      <c r="H144" s="270"/>
    </row>
    <row r="145" spans="1:8" s="252" customFormat="1" ht="12.75">
      <c r="A145" s="266" t="s">
        <v>350</v>
      </c>
      <c r="B145" s="267"/>
      <c r="C145" s="268">
        <v>10348.53</v>
      </c>
      <c r="D145" s="268"/>
      <c r="E145" s="268"/>
      <c r="F145" s="268"/>
      <c r="G145" s="269">
        <f t="shared" si="6"/>
        <v>10348.53</v>
      </c>
      <c r="H145" s="270"/>
    </row>
    <row r="146" spans="1:8" s="252" customFormat="1" ht="12.75">
      <c r="A146" s="272" t="s">
        <v>351</v>
      </c>
      <c r="B146" s="267"/>
      <c r="C146" s="268">
        <v>2029.12</v>
      </c>
      <c r="D146" s="268"/>
      <c r="E146" s="268"/>
      <c r="F146" s="268"/>
      <c r="G146" s="269">
        <f t="shared" si="6"/>
        <v>2029.12</v>
      </c>
      <c r="H146" s="270"/>
    </row>
    <row r="147" spans="1:8" s="252" customFormat="1" ht="12.75">
      <c r="A147" s="266" t="s">
        <v>352</v>
      </c>
      <c r="B147" s="273"/>
      <c r="C147" s="268">
        <v>2029.12</v>
      </c>
      <c r="D147" s="268"/>
      <c r="E147" s="268"/>
      <c r="F147" s="268"/>
      <c r="G147" s="269">
        <f t="shared" si="6"/>
        <v>2029.12</v>
      </c>
      <c r="H147" s="270"/>
    </row>
    <row r="148" spans="1:8" s="252" customFormat="1" ht="12.75">
      <c r="A148" s="266" t="s">
        <v>353</v>
      </c>
      <c r="B148" s="273"/>
      <c r="C148" s="268">
        <v>16040.22</v>
      </c>
      <c r="D148" s="268"/>
      <c r="E148" s="268"/>
      <c r="F148" s="268"/>
      <c r="G148" s="269">
        <f t="shared" si="6"/>
        <v>16040.22</v>
      </c>
      <c r="H148" s="270"/>
    </row>
    <row r="149" spans="1:8" s="252" customFormat="1" ht="12.75">
      <c r="A149" s="266" t="s">
        <v>354</v>
      </c>
      <c r="B149" s="259"/>
      <c r="C149" s="268">
        <v>958.76</v>
      </c>
      <c r="D149" s="268"/>
      <c r="E149" s="268"/>
      <c r="F149" s="268"/>
      <c r="G149" s="269">
        <f t="shared" si="6"/>
        <v>958.76</v>
      </c>
      <c r="H149" s="270"/>
    </row>
    <row r="150" spans="1:8" s="252" customFormat="1" ht="12.75">
      <c r="A150" s="266" t="s">
        <v>47</v>
      </c>
      <c r="B150" s="267"/>
      <c r="C150" s="268">
        <v>436098.77</v>
      </c>
      <c r="D150" s="268"/>
      <c r="E150" s="268"/>
      <c r="F150" s="268"/>
      <c r="G150" s="269">
        <f t="shared" si="6"/>
        <v>436098.77</v>
      </c>
      <c r="H150" s="270"/>
    </row>
    <row r="151" spans="1:8" s="252" customFormat="1" ht="12.75">
      <c r="A151" s="266" t="s">
        <v>355</v>
      </c>
      <c r="B151" s="267"/>
      <c r="C151" s="268">
        <v>1014.56</v>
      </c>
      <c r="D151" s="268"/>
      <c r="E151" s="268"/>
      <c r="F151" s="268"/>
      <c r="G151" s="269">
        <f t="shared" si="6"/>
        <v>1014.56</v>
      </c>
      <c r="H151" s="270"/>
    </row>
    <row r="152" spans="1:8" s="252" customFormat="1" ht="12.75">
      <c r="A152" s="266" t="s">
        <v>356</v>
      </c>
      <c r="B152" s="267"/>
      <c r="C152" s="268">
        <v>1491.41</v>
      </c>
      <c r="D152" s="268"/>
      <c r="E152" s="268"/>
      <c r="F152" s="268"/>
      <c r="G152" s="269">
        <f t="shared" si="6"/>
        <v>1491.41</v>
      </c>
      <c r="H152" s="270"/>
    </row>
    <row r="153" spans="1:8" s="252" customFormat="1" ht="25.5">
      <c r="A153" s="266" t="s">
        <v>357</v>
      </c>
      <c r="B153" s="267"/>
      <c r="C153" s="268">
        <v>258.7125</v>
      </c>
      <c r="D153" s="268">
        <v>258.7125</v>
      </c>
      <c r="E153" s="268">
        <v>258.7125</v>
      </c>
      <c r="F153" s="268">
        <v>258.7125</v>
      </c>
      <c r="G153" s="269">
        <f t="shared" si="6"/>
        <v>1034.85</v>
      </c>
      <c r="H153" s="270"/>
    </row>
    <row r="154" spans="1:8" s="252" customFormat="1" ht="12.75">
      <c r="A154" s="266" t="s">
        <v>358</v>
      </c>
      <c r="B154" s="267"/>
      <c r="C154" s="268"/>
      <c r="D154" s="268"/>
      <c r="E154" s="268">
        <v>34495.09</v>
      </c>
      <c r="F154" s="268"/>
      <c r="G154" s="269">
        <f t="shared" si="6"/>
        <v>34495.09</v>
      </c>
      <c r="H154" s="270"/>
    </row>
    <row r="155" spans="1:8" s="252" customFormat="1" ht="12.75">
      <c r="A155" s="266" t="s">
        <v>359</v>
      </c>
      <c r="B155" s="267"/>
      <c r="C155" s="268">
        <f>10146+6274</f>
        <v>16420</v>
      </c>
      <c r="D155" s="268"/>
      <c r="E155" s="268"/>
      <c r="F155" s="268"/>
      <c r="G155" s="269">
        <f t="shared" si="6"/>
        <v>16420</v>
      </c>
      <c r="H155" s="270"/>
    </row>
    <row r="156" spans="1:8" s="252" customFormat="1" ht="12.75">
      <c r="A156" s="266" t="s">
        <v>360</v>
      </c>
      <c r="B156" s="273"/>
      <c r="C156" s="268">
        <v>1293.565</v>
      </c>
      <c r="D156" s="268">
        <v>1293.565</v>
      </c>
      <c r="E156" s="268">
        <v>1293.565</v>
      </c>
      <c r="F156" s="268">
        <v>1293.565</v>
      </c>
      <c r="G156" s="269">
        <f t="shared" si="6"/>
        <v>5174.26</v>
      </c>
      <c r="H156" s="270"/>
    </row>
    <row r="157" spans="1:8" s="252" customFormat="1" ht="12.75">
      <c r="A157" s="266" t="s">
        <v>361</v>
      </c>
      <c r="B157" s="238"/>
      <c r="C157" s="268">
        <v>103.485</v>
      </c>
      <c r="D157" s="268">
        <v>103.485</v>
      </c>
      <c r="E157" s="268">
        <v>103.485</v>
      </c>
      <c r="F157" s="268">
        <v>103.485</v>
      </c>
      <c r="G157" s="269">
        <f t="shared" si="6"/>
        <v>413.94</v>
      </c>
      <c r="H157" s="270"/>
    </row>
    <row r="158" spans="1:8" s="252" customFormat="1" ht="12.75">
      <c r="A158" s="266" t="s">
        <v>362</v>
      </c>
      <c r="B158" s="267"/>
      <c r="C158" s="268">
        <v>258.7125</v>
      </c>
      <c r="D158" s="268">
        <v>258.7125</v>
      </c>
      <c r="E158" s="268">
        <v>258.7125</v>
      </c>
      <c r="F158" s="268">
        <v>258.7125</v>
      </c>
      <c r="G158" s="269">
        <f t="shared" si="6"/>
        <v>1034.85</v>
      </c>
      <c r="H158" s="270"/>
    </row>
    <row r="159" spans="3:8" ht="12.75">
      <c r="C159" s="260"/>
      <c r="D159" s="260"/>
      <c r="E159" s="260"/>
      <c r="F159" s="254"/>
      <c r="G159" s="254">
        <f t="shared" si="6"/>
        <v>0</v>
      </c>
      <c r="H159" s="276"/>
    </row>
    <row r="160" spans="1:8" ht="13.5" thickBot="1">
      <c r="A160" s="26" t="s">
        <v>21</v>
      </c>
      <c r="B160" s="32"/>
      <c r="C160" s="254">
        <f>SUM(C72:C159)</f>
        <v>1965712.2650000006</v>
      </c>
      <c r="D160" s="254">
        <f>SUM(D72:D159)</f>
        <v>33517.46000000001</v>
      </c>
      <c r="E160" s="254">
        <f>SUM(E72:E159)</f>
        <v>100384.24500000001</v>
      </c>
      <c r="F160" s="254">
        <f>SUM(F72:F159)</f>
        <v>209348.18999999997</v>
      </c>
      <c r="G160" s="32">
        <f>SUM(G72:G159)</f>
        <v>2308962.1600000006</v>
      </c>
      <c r="H160" s="254">
        <f>SUM(C160:F160)</f>
        <v>2308962.1600000006</v>
      </c>
    </row>
    <row r="161" spans="1:8" ht="13.5" thickBot="1">
      <c r="A161" s="261" t="s">
        <v>11</v>
      </c>
      <c r="B161" s="238"/>
      <c r="C161" s="260"/>
      <c r="D161" s="260"/>
      <c r="E161" s="260"/>
      <c r="F161" s="254"/>
      <c r="G161" s="254"/>
      <c r="H161" s="254"/>
    </row>
    <row r="162" spans="1:7" ht="12.75">
      <c r="A162" s="238" t="s">
        <v>20</v>
      </c>
      <c r="B162" s="238"/>
      <c r="C162" s="264"/>
      <c r="D162" s="277"/>
      <c r="E162" s="260"/>
      <c r="F162" s="254"/>
      <c r="G162" s="254"/>
    </row>
    <row r="163" spans="1:8" ht="12.75">
      <c r="A163" s="278" t="s">
        <v>34</v>
      </c>
      <c r="B163" s="238"/>
      <c r="C163" s="264">
        <v>2800.19</v>
      </c>
      <c r="D163" s="277"/>
      <c r="E163" s="260"/>
      <c r="F163" s="254"/>
      <c r="G163" s="254">
        <f>SUM(C163:F163)</f>
        <v>2800.19</v>
      </c>
      <c r="H163" s="254"/>
    </row>
    <row r="164" spans="1:8" ht="12.75">
      <c r="A164" s="278" t="s">
        <v>363</v>
      </c>
      <c r="B164" s="238"/>
      <c r="C164" s="264">
        <v>1400000</v>
      </c>
      <c r="D164" s="277"/>
      <c r="E164" s="260"/>
      <c r="F164" s="254"/>
      <c r="G164" s="254">
        <f aca="true" t="shared" si="7" ref="G164:G194">SUM(C164:F164)</f>
        <v>1400000</v>
      </c>
      <c r="H164" s="254"/>
    </row>
    <row r="165" spans="1:7" ht="12.75">
      <c r="A165" s="278" t="s">
        <v>92</v>
      </c>
      <c r="B165" s="238"/>
      <c r="C165" s="264">
        <v>2000000</v>
      </c>
      <c r="D165" s="277"/>
      <c r="E165" s="260"/>
      <c r="F165" s="254"/>
      <c r="G165" s="254">
        <f t="shared" si="7"/>
        <v>2000000</v>
      </c>
    </row>
    <row r="166" spans="1:7" ht="12.75">
      <c r="A166" s="278" t="s">
        <v>93</v>
      </c>
      <c r="B166" s="238"/>
      <c r="C166" s="264">
        <v>1000000</v>
      </c>
      <c r="D166" s="277"/>
      <c r="E166" s="260"/>
      <c r="F166" s="254"/>
      <c r="G166" s="254">
        <f t="shared" si="7"/>
        <v>1000000</v>
      </c>
    </row>
    <row r="167" spans="1:7" ht="12.75">
      <c r="A167" s="278" t="s">
        <v>94</v>
      </c>
      <c r="B167" s="238"/>
      <c r="C167" s="264">
        <v>1000000</v>
      </c>
      <c r="D167" s="277"/>
      <c r="E167" s="260"/>
      <c r="F167" s="254"/>
      <c r="G167" s="254">
        <f t="shared" si="7"/>
        <v>1000000</v>
      </c>
    </row>
    <row r="168" spans="1:7" ht="12.75">
      <c r="A168" s="278" t="s">
        <v>91</v>
      </c>
      <c r="B168" s="238"/>
      <c r="C168" s="264">
        <v>100000</v>
      </c>
      <c r="D168" s="277"/>
      <c r="E168" s="260"/>
      <c r="F168" s="254"/>
      <c r="G168" s="254">
        <f t="shared" si="7"/>
        <v>100000</v>
      </c>
    </row>
    <row r="169" spans="1:7" ht="12.75">
      <c r="A169" s="278" t="s">
        <v>35</v>
      </c>
      <c r="B169" s="238"/>
      <c r="C169" s="264">
        <f>500000-125994.75</f>
        <v>374005.25</v>
      </c>
      <c r="D169" s="277"/>
      <c r="E169" s="260"/>
      <c r="F169" s="254"/>
      <c r="G169" s="254">
        <f t="shared" si="7"/>
        <v>374005.25</v>
      </c>
    </row>
    <row r="170" spans="1:8" ht="12.75">
      <c r="A170" s="278" t="s">
        <v>364</v>
      </c>
      <c r="B170" s="238"/>
      <c r="C170" s="264">
        <v>19662.2</v>
      </c>
      <c r="D170" s="277"/>
      <c r="E170" s="260"/>
      <c r="F170" s="254"/>
      <c r="G170" s="254">
        <f t="shared" si="7"/>
        <v>19662.2</v>
      </c>
      <c r="H170" s="254"/>
    </row>
    <row r="171" spans="1:7" ht="12.75">
      <c r="A171" s="278" t="s">
        <v>96</v>
      </c>
      <c r="B171" s="238"/>
      <c r="C171" s="264"/>
      <c r="D171" s="277"/>
      <c r="E171" s="260"/>
      <c r="F171" s="254"/>
      <c r="G171" s="254">
        <f t="shared" si="7"/>
        <v>0</v>
      </c>
    </row>
    <row r="172" spans="1:8" ht="12.75">
      <c r="A172" s="278" t="s">
        <v>97</v>
      </c>
      <c r="B172" s="238"/>
      <c r="C172" s="264">
        <f>18627.35+82828.79</f>
        <v>101456.13999999998</v>
      </c>
      <c r="D172" s="277"/>
      <c r="E172" s="260"/>
      <c r="F172" s="254"/>
      <c r="G172" s="254">
        <f t="shared" si="7"/>
        <v>101456.13999999998</v>
      </c>
      <c r="H172" s="254"/>
    </row>
    <row r="173" spans="1:7" ht="12.75">
      <c r="A173" s="278" t="s">
        <v>36</v>
      </c>
      <c r="B173" s="238"/>
      <c r="C173" s="264">
        <v>17247.54</v>
      </c>
      <c r="D173" s="277"/>
      <c r="E173" s="260"/>
      <c r="F173" s="254"/>
      <c r="G173" s="254">
        <f t="shared" si="7"/>
        <v>17247.54</v>
      </c>
    </row>
    <row r="174" spans="1:7" ht="12.75">
      <c r="A174" s="278" t="s">
        <v>37</v>
      </c>
      <c r="B174" s="238"/>
      <c r="C174" s="264">
        <v>77613.95</v>
      </c>
      <c r="D174" s="277"/>
      <c r="E174" s="260"/>
      <c r="F174" s="254"/>
      <c r="G174" s="254">
        <f t="shared" si="7"/>
        <v>77613.95</v>
      </c>
    </row>
    <row r="175" spans="1:8" ht="12.75">
      <c r="A175" s="278" t="s">
        <v>95</v>
      </c>
      <c r="B175" s="238"/>
      <c r="C175" s="264">
        <v>200000</v>
      </c>
      <c r="D175" s="277"/>
      <c r="E175" s="260"/>
      <c r="F175" s="254"/>
      <c r="G175" s="254">
        <f t="shared" si="7"/>
        <v>200000</v>
      </c>
      <c r="H175" s="254"/>
    </row>
    <row r="176" spans="1:7" ht="12.75">
      <c r="A176" s="278" t="s">
        <v>365</v>
      </c>
      <c r="B176" s="238"/>
      <c r="C176" s="264">
        <f>791868.98+342811</f>
        <v>1134679.98</v>
      </c>
      <c r="D176" s="277"/>
      <c r="E176" s="260"/>
      <c r="F176" s="254"/>
      <c r="G176" s="254">
        <f t="shared" si="7"/>
        <v>1134679.98</v>
      </c>
    </row>
    <row r="177" spans="1:8" ht="12.75">
      <c r="A177" s="278" t="s">
        <v>39</v>
      </c>
      <c r="B177" s="238"/>
      <c r="C177" s="264">
        <v>131892.98</v>
      </c>
      <c r="D177" s="277"/>
      <c r="E177" s="260"/>
      <c r="F177" s="254"/>
      <c r="G177" s="254">
        <f t="shared" si="7"/>
        <v>131892.98</v>
      </c>
      <c r="H177" s="254"/>
    </row>
    <row r="178" spans="1:7" ht="12.75">
      <c r="A178" s="278" t="s">
        <v>366</v>
      </c>
      <c r="B178" s="238"/>
      <c r="C178" s="264">
        <v>75000</v>
      </c>
      <c r="D178" s="277"/>
      <c r="E178" s="260"/>
      <c r="F178" s="254"/>
      <c r="G178" s="254">
        <f t="shared" si="7"/>
        <v>75000</v>
      </c>
    </row>
    <row r="179" spans="1:7" ht="12.75">
      <c r="A179" s="278" t="s">
        <v>367</v>
      </c>
      <c r="B179" s="238"/>
      <c r="C179" s="264">
        <v>100000</v>
      </c>
      <c r="D179" s="277"/>
      <c r="E179" s="260"/>
      <c r="F179" s="254"/>
      <c r="G179" s="254">
        <f t="shared" si="7"/>
        <v>100000</v>
      </c>
    </row>
    <row r="180" spans="1:7" ht="12.75">
      <c r="A180" s="278" t="s">
        <v>368</v>
      </c>
      <c r="B180" s="238"/>
      <c r="C180" s="264">
        <v>250000</v>
      </c>
      <c r="D180" s="277"/>
      <c r="E180" s="260"/>
      <c r="F180" s="254"/>
      <c r="G180" s="254">
        <f t="shared" si="7"/>
        <v>250000</v>
      </c>
    </row>
    <row r="181" spans="1:7" ht="12.75">
      <c r="A181" s="278" t="s">
        <v>101</v>
      </c>
      <c r="B181" s="238"/>
      <c r="C181" s="264">
        <v>304368.41</v>
      </c>
      <c r="D181" s="277"/>
      <c r="E181" s="260"/>
      <c r="F181" s="254"/>
      <c r="G181" s="254">
        <f t="shared" si="7"/>
        <v>304368.41</v>
      </c>
    </row>
    <row r="182" spans="1:7" ht="12.75">
      <c r="A182" s="279" t="s">
        <v>369</v>
      </c>
      <c r="B182" s="238"/>
      <c r="C182" s="264">
        <v>1000000</v>
      </c>
      <c r="D182" s="277"/>
      <c r="E182" s="260"/>
      <c r="F182" s="254"/>
      <c r="G182" s="254">
        <f t="shared" si="7"/>
        <v>1000000</v>
      </c>
    </row>
    <row r="183" spans="1:7" ht="12.75">
      <c r="A183" s="279" t="s">
        <v>370</v>
      </c>
      <c r="B183" s="238"/>
      <c r="C183" s="264">
        <v>750000</v>
      </c>
      <c r="D183" s="277"/>
      <c r="E183" s="260"/>
      <c r="F183" s="254"/>
      <c r="G183" s="254">
        <f t="shared" si="7"/>
        <v>750000</v>
      </c>
    </row>
    <row r="184" spans="1:7" ht="12.75">
      <c r="A184" s="238"/>
      <c r="B184" s="238"/>
      <c r="C184" s="264"/>
      <c r="D184" s="277"/>
      <c r="E184" s="260"/>
      <c r="F184" s="254"/>
      <c r="G184" s="254">
        <f t="shared" si="7"/>
        <v>0</v>
      </c>
    </row>
    <row r="185" spans="1:7" ht="12.75">
      <c r="A185" s="238"/>
      <c r="B185" s="238"/>
      <c r="C185" s="264"/>
      <c r="D185" s="277"/>
      <c r="E185" s="260"/>
      <c r="F185" s="254"/>
      <c r="G185" s="254">
        <f t="shared" si="7"/>
        <v>0</v>
      </c>
    </row>
    <row r="186" spans="1:7" ht="12.75">
      <c r="A186" s="238"/>
      <c r="B186" s="238"/>
      <c r="C186" s="264"/>
      <c r="D186" s="277"/>
      <c r="E186" s="260"/>
      <c r="F186" s="254"/>
      <c r="G186" s="254">
        <f t="shared" si="7"/>
        <v>0</v>
      </c>
    </row>
    <row r="187" spans="1:7" ht="12.75">
      <c r="A187" s="238"/>
      <c r="B187" s="238"/>
      <c r="C187" s="264"/>
      <c r="D187" s="277"/>
      <c r="E187" s="260"/>
      <c r="F187" s="254"/>
      <c r="G187" s="254">
        <f t="shared" si="7"/>
        <v>0</v>
      </c>
    </row>
    <row r="188" spans="1:7" ht="12.75">
      <c r="A188" s="238"/>
      <c r="B188" s="238"/>
      <c r="C188" s="264"/>
      <c r="D188" s="277"/>
      <c r="E188" s="260"/>
      <c r="F188" s="254"/>
      <c r="G188" s="254">
        <f t="shared" si="7"/>
        <v>0</v>
      </c>
    </row>
    <row r="189" spans="1:7" ht="12.75">
      <c r="A189" s="238"/>
      <c r="B189" s="238"/>
      <c r="C189" s="264"/>
      <c r="D189" s="277"/>
      <c r="E189" s="260"/>
      <c r="F189" s="254"/>
      <c r="G189" s="254">
        <f t="shared" si="7"/>
        <v>0</v>
      </c>
    </row>
    <row r="190" spans="1:7" ht="12.75">
      <c r="A190" s="238"/>
      <c r="B190" s="238"/>
      <c r="C190" s="264"/>
      <c r="D190" s="277"/>
      <c r="E190" s="260"/>
      <c r="F190" s="254"/>
      <c r="G190" s="254">
        <f t="shared" si="7"/>
        <v>0</v>
      </c>
    </row>
    <row r="191" spans="1:7" ht="12.75">
      <c r="A191" s="238"/>
      <c r="B191" s="238"/>
      <c r="C191" s="264"/>
      <c r="D191" s="277"/>
      <c r="E191" s="260"/>
      <c r="F191" s="254"/>
      <c r="G191" s="254">
        <f t="shared" si="7"/>
        <v>0</v>
      </c>
    </row>
    <row r="192" spans="1:7" ht="12.75">
      <c r="A192" s="238"/>
      <c r="B192" s="238"/>
      <c r="C192" s="264"/>
      <c r="D192" s="277"/>
      <c r="E192" s="260"/>
      <c r="F192" s="254"/>
      <c r="G192" s="254">
        <f t="shared" si="7"/>
        <v>0</v>
      </c>
    </row>
    <row r="193" spans="1:7" ht="12.75">
      <c r="A193" s="26"/>
      <c r="B193" s="26"/>
      <c r="C193" s="264"/>
      <c r="D193" s="277"/>
      <c r="E193" s="260"/>
      <c r="F193" s="254"/>
      <c r="G193" s="254">
        <f t="shared" si="7"/>
        <v>0</v>
      </c>
    </row>
    <row r="194" spans="1:7" ht="12.75">
      <c r="A194" s="26" t="s">
        <v>14</v>
      </c>
      <c r="B194" s="26"/>
      <c r="C194" s="35"/>
      <c r="D194" s="277"/>
      <c r="E194" s="260"/>
      <c r="F194" s="254"/>
      <c r="G194" s="254">
        <f t="shared" si="7"/>
        <v>0</v>
      </c>
    </row>
    <row r="195" spans="1:8" ht="12.75">
      <c r="A195" s="26" t="s">
        <v>21</v>
      </c>
      <c r="B195" s="26"/>
      <c r="C195" s="32">
        <f>SUM(C163:C194)</f>
        <v>10038726.64</v>
      </c>
      <c r="D195" s="32">
        <f>SUM(D163:D194)</f>
        <v>0</v>
      </c>
      <c r="E195" s="32">
        <f>SUM(E163:E194)</f>
        <v>0</v>
      </c>
      <c r="F195" s="32">
        <f>SUM(F163:F194)</f>
        <v>0</v>
      </c>
      <c r="G195" s="32">
        <f>SUM(G163:G194)</f>
        <v>10038726.64</v>
      </c>
      <c r="H195" s="254">
        <f>SUM(C195:F195)</f>
        <v>10038726.64</v>
      </c>
    </row>
    <row r="196" spans="1:7" ht="12.75">
      <c r="A196" s="256" t="s">
        <v>12</v>
      </c>
      <c r="B196" s="249"/>
      <c r="C196" s="35"/>
      <c r="D196" s="277"/>
      <c r="E196" s="260"/>
      <c r="F196" s="254"/>
      <c r="G196" s="254"/>
    </row>
    <row r="197" spans="1:7" ht="12.75">
      <c r="A197" s="238"/>
      <c r="B197" s="238"/>
      <c r="C197" s="264"/>
      <c r="D197" s="260"/>
      <c r="E197" s="260"/>
      <c r="F197" s="254"/>
      <c r="G197" s="254"/>
    </row>
    <row r="198" spans="1:7" ht="12.75">
      <c r="A198" s="26"/>
      <c r="B198" s="26"/>
      <c r="C198" s="264"/>
      <c r="D198" s="260"/>
      <c r="E198" s="260"/>
      <c r="F198" s="254"/>
      <c r="G198" s="254">
        <f>SUM(C198:F198)</f>
        <v>0</v>
      </c>
    </row>
    <row r="199" spans="1:7" ht="12.75">
      <c r="A199" s="26"/>
      <c r="B199" s="26"/>
      <c r="C199" s="264"/>
      <c r="D199" s="260"/>
      <c r="E199" s="260"/>
      <c r="F199" s="254"/>
      <c r="G199" s="254">
        <f>SUM(C199:F199)</f>
        <v>0</v>
      </c>
    </row>
    <row r="200" spans="1:7" ht="12.75">
      <c r="A200" s="26"/>
      <c r="B200" s="26"/>
      <c r="C200" s="264"/>
      <c r="D200" s="260"/>
      <c r="E200" s="260"/>
      <c r="F200" s="254"/>
      <c r="G200" s="254">
        <f>SUM(C200:F200)</f>
        <v>0</v>
      </c>
    </row>
    <row r="201" spans="1:7" ht="12.75">
      <c r="A201" s="26"/>
      <c r="B201" s="26"/>
      <c r="C201" s="264"/>
      <c r="D201" s="260"/>
      <c r="E201" s="260"/>
      <c r="F201" s="254"/>
      <c r="G201" s="254">
        <f>SUM(C201:F201)</f>
        <v>0</v>
      </c>
    </row>
    <row r="202" spans="1:7" ht="12.75">
      <c r="A202" s="26"/>
      <c r="B202" s="26"/>
      <c r="C202" s="36"/>
      <c r="D202" s="260"/>
      <c r="E202" s="260"/>
      <c r="F202" s="254"/>
      <c r="G202" s="254">
        <f>SUM(C202:F202)</f>
        <v>0</v>
      </c>
    </row>
    <row r="203" spans="1:8" ht="12.75">
      <c r="A203" s="26" t="s">
        <v>21</v>
      </c>
      <c r="B203" s="26"/>
      <c r="C203" s="32">
        <f>SUM(C198:C202)</f>
        <v>0</v>
      </c>
      <c r="D203" s="32">
        <f>SUM(D198:D202)</f>
        <v>0</v>
      </c>
      <c r="E203" s="32">
        <f>SUM(E198:E202)</f>
        <v>0</v>
      </c>
      <c r="F203" s="32">
        <f>SUM(F198:F202)</f>
        <v>0</v>
      </c>
      <c r="G203" s="32">
        <f>SUM(G198:G202)</f>
        <v>0</v>
      </c>
      <c r="H203" s="254">
        <f>SUM(C203:F203)</f>
        <v>0</v>
      </c>
    </row>
    <row r="204" spans="1:7" ht="12.75">
      <c r="A204" s="280" t="s">
        <v>13</v>
      </c>
      <c r="B204" s="238"/>
      <c r="C204" s="253"/>
      <c r="D204" s="28"/>
      <c r="E204" s="31"/>
      <c r="F204" s="254"/>
      <c r="G204" s="254"/>
    </row>
    <row r="205" spans="1:7" ht="12.75">
      <c r="A205" s="238" t="s">
        <v>20</v>
      </c>
      <c r="B205" s="238"/>
      <c r="C205" s="253"/>
      <c r="D205" s="277"/>
      <c r="E205" s="253"/>
      <c r="F205" s="254"/>
      <c r="G205" s="254"/>
    </row>
    <row r="206" spans="1:7" s="252" customFormat="1" ht="12.75">
      <c r="A206" s="278" t="s">
        <v>90</v>
      </c>
      <c r="C206" s="281">
        <v>41949.82</v>
      </c>
      <c r="D206" s="255"/>
      <c r="E206" s="281"/>
      <c r="F206" s="269"/>
      <c r="G206" s="269">
        <f>SUM(C206:F206)</f>
        <v>41949.82</v>
      </c>
    </row>
    <row r="207" spans="1:7" s="252" customFormat="1" ht="12.75">
      <c r="A207" s="278" t="s">
        <v>88</v>
      </c>
      <c r="C207" s="281">
        <v>89814.01</v>
      </c>
      <c r="D207" s="255"/>
      <c r="E207" s="281"/>
      <c r="F207" s="269"/>
      <c r="G207" s="269">
        <f aca="true" t="shared" si="8" ref="G207:G216">SUM(C207:F207)</f>
        <v>89814.01</v>
      </c>
    </row>
    <row r="208" spans="1:7" s="252" customFormat="1" ht="12.75">
      <c r="A208" s="278" t="s">
        <v>89</v>
      </c>
      <c r="C208" s="281">
        <v>14233.36</v>
      </c>
      <c r="D208" s="255"/>
      <c r="E208" s="281"/>
      <c r="F208" s="269"/>
      <c r="G208" s="269">
        <f t="shared" si="8"/>
        <v>14233.36</v>
      </c>
    </row>
    <row r="209" spans="1:7" s="252" customFormat="1" ht="12.75">
      <c r="A209" s="278" t="s">
        <v>28</v>
      </c>
      <c r="C209" s="281">
        <f>31045.58+15522.79+12768.25</f>
        <v>59336.62</v>
      </c>
      <c r="D209" s="255"/>
      <c r="E209" s="281"/>
      <c r="F209" s="269"/>
      <c r="G209" s="269">
        <f t="shared" si="8"/>
        <v>59336.62</v>
      </c>
    </row>
    <row r="210" spans="1:7" s="252" customFormat="1" ht="12.75">
      <c r="A210" s="278" t="s">
        <v>371</v>
      </c>
      <c r="C210" s="281">
        <v>24836.46</v>
      </c>
      <c r="D210" s="255"/>
      <c r="E210" s="281"/>
      <c r="F210" s="269"/>
      <c r="G210" s="269">
        <f t="shared" si="8"/>
        <v>24836.46</v>
      </c>
    </row>
    <row r="211" spans="1:7" s="252" customFormat="1" ht="12.75">
      <c r="A211" s="279" t="s">
        <v>345</v>
      </c>
      <c r="C211" s="281">
        <f>12174.74+304.37+5072.81</f>
        <v>17551.920000000002</v>
      </c>
      <c r="D211" s="255"/>
      <c r="E211" s="281"/>
      <c r="F211" s="269"/>
      <c r="G211" s="269">
        <f t="shared" si="8"/>
        <v>17551.920000000002</v>
      </c>
    </row>
    <row r="212" spans="1:7" s="252" customFormat="1" ht="12.75">
      <c r="A212" s="279"/>
      <c r="C212" s="281"/>
      <c r="D212" s="255"/>
      <c r="E212" s="281"/>
      <c r="F212" s="269"/>
      <c r="G212" s="269">
        <f t="shared" si="8"/>
        <v>0</v>
      </c>
    </row>
    <row r="213" spans="3:7" s="252" customFormat="1" ht="12.75">
      <c r="C213" s="281"/>
      <c r="D213" s="255"/>
      <c r="E213" s="281"/>
      <c r="F213" s="269"/>
      <c r="G213" s="269">
        <f t="shared" si="8"/>
        <v>0</v>
      </c>
    </row>
    <row r="214" spans="1:7" s="252" customFormat="1" ht="12.75">
      <c r="A214" s="27"/>
      <c r="B214" s="27"/>
      <c r="C214" s="263"/>
      <c r="D214" s="255"/>
      <c r="E214" s="282"/>
      <c r="F214" s="269"/>
      <c r="G214" s="269">
        <f t="shared" si="8"/>
        <v>0</v>
      </c>
    </row>
    <row r="215" spans="1:7" s="252" customFormat="1" ht="12.75">
      <c r="A215" s="27"/>
      <c r="B215" s="27"/>
      <c r="C215" s="30"/>
      <c r="D215" s="255"/>
      <c r="E215" s="282"/>
      <c r="F215" s="269"/>
      <c r="G215" s="269">
        <f t="shared" si="8"/>
        <v>0</v>
      </c>
    </row>
    <row r="216" spans="1:7" s="252" customFormat="1" ht="12.75">
      <c r="A216" s="27"/>
      <c r="B216" s="27"/>
      <c r="C216" s="30"/>
      <c r="D216" s="255"/>
      <c r="E216" s="282"/>
      <c r="F216" s="269"/>
      <c r="G216" s="269">
        <f t="shared" si="8"/>
        <v>0</v>
      </c>
    </row>
    <row r="217" spans="1:8" s="1" customFormat="1" ht="12.75">
      <c r="A217" s="26" t="s">
        <v>21</v>
      </c>
      <c r="B217" s="26"/>
      <c r="C217" s="32">
        <f>SUM(C206:C216)</f>
        <v>247722.19</v>
      </c>
      <c r="D217" s="32">
        <f>SUM(D206:D216)</f>
        <v>0</v>
      </c>
      <c r="E217" s="32">
        <f>SUM(E206:E216)</f>
        <v>0</v>
      </c>
      <c r="F217" s="32">
        <f>SUM(F206:F216)</f>
        <v>0</v>
      </c>
      <c r="G217" s="32">
        <f>SUM(G206:G216)</f>
        <v>247722.19</v>
      </c>
      <c r="H217" s="32">
        <f>SUM(C217:F217)</f>
        <v>247722.19</v>
      </c>
    </row>
    <row r="218" spans="1:8" s="1" customFormat="1" ht="13.5" thickBot="1">
      <c r="A218" s="26"/>
      <c r="B218" s="26"/>
      <c r="C218" s="32"/>
      <c r="D218" s="32"/>
      <c r="E218" s="32"/>
      <c r="F218" s="32"/>
      <c r="G218" s="32"/>
      <c r="H218" s="32"/>
    </row>
    <row r="219" spans="1:8" ht="16.5" thickBot="1">
      <c r="A219" s="17" t="s">
        <v>23</v>
      </c>
      <c r="B219" s="283"/>
      <c r="C219" s="30">
        <f>C217+C203+C195+C160+C69+C55+C50</f>
        <v>12436678.605</v>
      </c>
      <c r="D219" s="30">
        <f>D217+D203+D195+D160+D69+D55+D50</f>
        <v>33517.46000000001</v>
      </c>
      <c r="E219" s="30">
        <f>E217+E203+E195+E160+E69+E55+E50</f>
        <v>116048.815</v>
      </c>
      <c r="F219" s="30">
        <f>F217+F203+F195+F160+F69+F55+F50</f>
        <v>209348.18999999997</v>
      </c>
      <c r="G219" s="30">
        <f>G217+G203+G195+G160+G69+G55+G50</f>
        <v>12795593.07</v>
      </c>
      <c r="H219" s="254"/>
    </row>
    <row r="220" spans="1:8" s="1" customFormat="1" ht="12.75">
      <c r="A220" s="26"/>
      <c r="B220" s="26"/>
      <c r="C220" s="32"/>
      <c r="D220" s="32"/>
      <c r="E220" s="32"/>
      <c r="F220" s="32"/>
      <c r="G220" s="32"/>
      <c r="H220" s="32"/>
    </row>
    <row r="221" spans="1:7" ht="18">
      <c r="A221" s="39" t="s">
        <v>372</v>
      </c>
      <c r="B221" s="40"/>
      <c r="C221" s="41">
        <f>C219+C31</f>
        <v>23601728.2175</v>
      </c>
      <c r="D221" s="41">
        <f>D219+D31</f>
        <v>11198567.0725</v>
      </c>
      <c r="E221" s="41">
        <f>E219+E31</f>
        <v>11332348.427499998</v>
      </c>
      <c r="F221" s="41">
        <f>F219+F31</f>
        <v>11374397.802499998</v>
      </c>
      <c r="G221" s="42">
        <f>G219+G31</f>
        <v>57507041.519999996</v>
      </c>
    </row>
    <row r="225" spans="1:4" ht="12.75">
      <c r="A225" s="26"/>
      <c r="B225" s="26"/>
      <c r="C225" s="250"/>
      <c r="D225" s="250"/>
    </row>
  </sheetData>
  <sheetProtection/>
  <printOptions gridLines="1" horizontalCentered="1"/>
  <pageMargins left="0.27" right="0.25" top="0.6" bottom="0.56" header="0.27" footer="0.21"/>
  <pageSetup fitToHeight="0" fitToWidth="1" horizontalDpi="600" verticalDpi="600" orientation="landscape" scale="78" r:id="rId1"/>
  <headerFooter>
    <oddFooter>&amp;L&amp;F&amp;RPage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0"/>
  <sheetViews>
    <sheetView zoomScale="75" zoomScaleNormal="75" zoomScalePageLayoutView="0" workbookViewId="0" topLeftCell="A1">
      <pane xSplit="1" ySplit="4" topLeftCell="B5" activePane="bottomRight" state="frozen"/>
      <selection pane="topLeft" activeCell="A80" sqref="A80"/>
      <selection pane="topRight" activeCell="A80" sqref="A80"/>
      <selection pane="bottomLeft" activeCell="A80" sqref="A80"/>
      <selection pane="bottomRight" activeCell="B4" sqref="B4"/>
    </sheetView>
  </sheetViews>
  <sheetFormatPr defaultColWidth="9.140625" defaultRowHeight="12.75"/>
  <cols>
    <col min="1" max="1" width="61.421875" style="0" customWidth="1"/>
    <col min="2" max="2" width="20.7109375" style="0" bestFit="1" customWidth="1"/>
    <col min="3" max="7" width="18.28125" style="0" customWidth="1"/>
    <col min="8" max="8" width="11.7109375" style="0" customWidth="1"/>
  </cols>
  <sheetData>
    <row r="1" spans="1:7" ht="12.75">
      <c r="A1" s="121" t="s">
        <v>26</v>
      </c>
      <c r="B1" s="121"/>
      <c r="C1" s="304"/>
      <c r="D1" s="304"/>
      <c r="E1" s="304"/>
      <c r="F1" s="304"/>
      <c r="G1" s="304"/>
    </row>
    <row r="2" spans="1:7" ht="12.75">
      <c r="A2" s="121"/>
      <c r="B2" s="121"/>
      <c r="C2" s="304"/>
      <c r="D2" s="304"/>
      <c r="E2" s="304"/>
      <c r="F2" s="304"/>
      <c r="G2" s="304"/>
    </row>
    <row r="3" spans="1:7" ht="20.25" customHeight="1" thickBot="1">
      <c r="A3" s="124" t="s">
        <v>137</v>
      </c>
      <c r="B3" s="124"/>
      <c r="C3" s="174"/>
      <c r="D3" s="174"/>
      <c r="E3" s="126"/>
      <c r="F3" s="127"/>
      <c r="G3" s="127"/>
    </row>
    <row r="4" spans="1:7" ht="13.5" thickBot="1">
      <c r="A4" s="128"/>
      <c r="B4" s="53" t="s">
        <v>25</v>
      </c>
      <c r="C4" s="175" t="s">
        <v>15</v>
      </c>
      <c r="D4" s="176" t="s">
        <v>16</v>
      </c>
      <c r="E4" s="132" t="s">
        <v>17</v>
      </c>
      <c r="F4" s="133" t="s">
        <v>18</v>
      </c>
      <c r="G4" s="133" t="s">
        <v>19</v>
      </c>
    </row>
    <row r="5" spans="1:7" ht="13.5" thickBot="1">
      <c r="A5" s="128"/>
      <c r="B5" s="134"/>
      <c r="C5" s="177"/>
      <c r="D5" s="177"/>
      <c r="E5" s="136"/>
      <c r="F5" s="136"/>
      <c r="G5" s="136"/>
    </row>
    <row r="6" spans="1:7" ht="16.5" thickBot="1">
      <c r="A6" s="137" t="s">
        <v>6</v>
      </c>
      <c r="B6" s="138"/>
      <c r="C6" s="178"/>
      <c r="D6" s="178"/>
      <c r="E6" s="140"/>
      <c r="F6" s="128"/>
      <c r="G6" s="128"/>
    </row>
    <row r="7" spans="1:7" ht="16.5" thickBot="1">
      <c r="A7" s="141"/>
      <c r="B7" s="128"/>
      <c r="C7" s="128"/>
      <c r="D7" s="128"/>
      <c r="E7" s="128"/>
      <c r="F7" s="128"/>
      <c r="G7" s="128"/>
    </row>
    <row r="8" spans="1:7" ht="13.5" thickBot="1">
      <c r="A8" s="305" t="s">
        <v>0</v>
      </c>
      <c r="B8" s="306"/>
      <c r="C8" s="307"/>
      <c r="D8" s="307"/>
      <c r="E8" s="308"/>
      <c r="F8" s="309"/>
      <c r="G8" s="309"/>
    </row>
    <row r="9" spans="1:7" ht="12.75">
      <c r="A9" s="304"/>
      <c r="B9" s="310"/>
      <c r="C9" s="311">
        <v>2036931.44</v>
      </c>
      <c r="D9" s="312">
        <v>2036931.44</v>
      </c>
      <c r="E9" s="311">
        <v>2036931.44</v>
      </c>
      <c r="F9" s="313">
        <v>2036931.44</v>
      </c>
      <c r="G9" s="313">
        <v>8147725.76</v>
      </c>
    </row>
    <row r="10" spans="1:7" ht="12.75">
      <c r="A10" s="304"/>
      <c r="B10" s="310"/>
      <c r="C10" s="311"/>
      <c r="D10" s="312"/>
      <c r="E10" s="311"/>
      <c r="F10" s="313"/>
      <c r="G10" s="313">
        <v>0</v>
      </c>
    </row>
    <row r="11" spans="1:7" ht="12.75">
      <c r="A11" s="149"/>
      <c r="B11" s="150"/>
      <c r="C11" s="179"/>
      <c r="D11" s="93"/>
      <c r="E11" s="311"/>
      <c r="F11" s="313"/>
      <c r="G11" s="313">
        <v>0</v>
      </c>
    </row>
    <row r="12" spans="1:7" ht="12.75">
      <c r="A12" s="149" t="s">
        <v>21</v>
      </c>
      <c r="B12" s="119">
        <v>8147725.76</v>
      </c>
      <c r="C12" s="313">
        <v>2036931.44</v>
      </c>
      <c r="D12" s="313">
        <v>2036931.44</v>
      </c>
      <c r="E12" s="313">
        <v>2036931.44</v>
      </c>
      <c r="F12" s="313">
        <v>2036931.44</v>
      </c>
      <c r="G12" s="313">
        <v>8147725.76</v>
      </c>
    </row>
    <row r="13" spans="1:7" ht="12.75">
      <c r="A13" s="314" t="s">
        <v>1</v>
      </c>
      <c r="B13" s="306"/>
      <c r="C13" s="307"/>
      <c r="D13" s="315"/>
      <c r="E13" s="316"/>
      <c r="F13" s="304"/>
      <c r="G13" s="304"/>
    </row>
    <row r="14" spans="1:7" ht="12.75">
      <c r="A14" s="304"/>
      <c r="B14" s="310"/>
      <c r="C14" s="311">
        <v>30478.16</v>
      </c>
      <c r="D14" s="312">
        <v>30478.16</v>
      </c>
      <c r="E14" s="312">
        <v>30478.16</v>
      </c>
      <c r="F14" s="312">
        <v>30478.16</v>
      </c>
      <c r="G14" s="313">
        <v>121912.64</v>
      </c>
    </row>
    <row r="15" spans="1:7" ht="12.75">
      <c r="A15" s="149"/>
      <c r="B15" s="150"/>
      <c r="C15" s="179"/>
      <c r="D15" s="312"/>
      <c r="E15" s="311"/>
      <c r="F15" s="313"/>
      <c r="G15" s="313">
        <v>0</v>
      </c>
    </row>
    <row r="16" spans="1:7" ht="12.75">
      <c r="A16" s="304"/>
      <c r="B16" s="310"/>
      <c r="C16" s="311"/>
      <c r="D16" s="312"/>
      <c r="E16" s="311"/>
      <c r="F16" s="313"/>
      <c r="G16" s="313">
        <v>0</v>
      </c>
    </row>
    <row r="17" spans="1:8" ht="12.75">
      <c r="A17" s="308" t="s">
        <v>21</v>
      </c>
      <c r="B17" s="317">
        <v>121912.64</v>
      </c>
      <c r="C17" s="313">
        <v>30478.16</v>
      </c>
      <c r="D17" s="313">
        <v>30478.16</v>
      </c>
      <c r="E17" s="313">
        <v>30478.16</v>
      </c>
      <c r="F17" s="313">
        <v>30478.16</v>
      </c>
      <c r="G17" s="313">
        <v>121912.64</v>
      </c>
      <c r="H17" s="304"/>
    </row>
    <row r="18" spans="1:8" ht="12.75">
      <c r="A18" s="314" t="s">
        <v>2</v>
      </c>
      <c r="B18" s="306"/>
      <c r="C18" s="311"/>
      <c r="D18" s="312"/>
      <c r="E18" s="311"/>
      <c r="F18" s="313"/>
      <c r="G18" s="313"/>
      <c r="H18" s="304"/>
    </row>
    <row r="19" spans="1:8" ht="12.75">
      <c r="A19" s="304"/>
      <c r="B19" s="310"/>
      <c r="C19" s="311"/>
      <c r="D19" s="312"/>
      <c r="E19" s="311"/>
      <c r="F19" s="313"/>
      <c r="G19" s="313">
        <v>0</v>
      </c>
      <c r="H19" s="304"/>
    </row>
    <row r="20" spans="1:8" ht="12.75">
      <c r="A20" s="149"/>
      <c r="B20" s="150"/>
      <c r="C20" s="180"/>
      <c r="D20" s="312"/>
      <c r="E20" s="318"/>
      <c r="F20" s="313"/>
      <c r="G20" s="313">
        <v>0</v>
      </c>
      <c r="H20" s="304"/>
    </row>
    <row r="21" spans="1:8" ht="13.5" thickBot="1">
      <c r="A21" s="149" t="s">
        <v>21</v>
      </c>
      <c r="B21" s="150">
        <v>0</v>
      </c>
      <c r="C21" s="313">
        <v>0</v>
      </c>
      <c r="D21" s="313">
        <v>0</v>
      </c>
      <c r="E21" s="313">
        <v>0</v>
      </c>
      <c r="F21" s="313">
        <v>0</v>
      </c>
      <c r="G21" s="313">
        <v>0</v>
      </c>
      <c r="H21" s="304"/>
    </row>
    <row r="22" spans="1:8" ht="13.5" thickBot="1">
      <c r="A22" s="319" t="s">
        <v>4</v>
      </c>
      <c r="B22" s="241"/>
      <c r="C22" s="318"/>
      <c r="D22" s="311"/>
      <c r="E22" s="158"/>
      <c r="F22" s="159"/>
      <c r="G22" s="159"/>
      <c r="H22" s="121"/>
    </row>
    <row r="23" spans="1:8" ht="12.75">
      <c r="A23" s="304"/>
      <c r="B23" s="310"/>
      <c r="C23" s="159">
        <v>489102.595</v>
      </c>
      <c r="D23" s="179">
        <v>489102.595</v>
      </c>
      <c r="E23" s="179">
        <v>489102.595</v>
      </c>
      <c r="F23" s="179">
        <v>489102.595</v>
      </c>
      <c r="G23" s="313">
        <v>1956410.38</v>
      </c>
      <c r="H23" s="121"/>
    </row>
    <row r="24" spans="1:8" ht="12.75">
      <c r="A24" s="149" t="s">
        <v>21</v>
      </c>
      <c r="B24" s="119">
        <v>1956410.38</v>
      </c>
      <c r="C24" s="313">
        <v>489102.595</v>
      </c>
      <c r="D24" s="313">
        <v>489102.595</v>
      </c>
      <c r="E24" s="313">
        <v>489102.595</v>
      </c>
      <c r="F24" s="313">
        <v>489102.595</v>
      </c>
      <c r="G24" s="313">
        <v>1956410.38</v>
      </c>
      <c r="H24" s="121"/>
    </row>
    <row r="25" spans="1:8" ht="12.75">
      <c r="A25" s="314" t="s">
        <v>3</v>
      </c>
      <c r="B25" s="306"/>
      <c r="C25" s="320"/>
      <c r="D25" s="311"/>
      <c r="E25" s="158"/>
      <c r="F25" s="159"/>
      <c r="G25" s="159"/>
      <c r="H25" s="121"/>
    </row>
    <row r="26" spans="1:8" ht="12.75">
      <c r="A26" s="304"/>
      <c r="B26" s="310"/>
      <c r="C26" s="313"/>
      <c r="D26" s="313"/>
      <c r="E26" s="318"/>
      <c r="F26" s="313"/>
      <c r="G26" s="313"/>
      <c r="H26" s="304"/>
    </row>
    <row r="27" spans="1:8" ht="12.75">
      <c r="A27" s="149" t="s">
        <v>21</v>
      </c>
      <c r="B27" s="150">
        <v>0</v>
      </c>
      <c r="C27" s="313">
        <v>0</v>
      </c>
      <c r="D27" s="313">
        <v>0</v>
      </c>
      <c r="E27" s="313">
        <v>0</v>
      </c>
      <c r="F27" s="313">
        <v>0</v>
      </c>
      <c r="G27" s="313">
        <v>0</v>
      </c>
      <c r="H27" s="304"/>
    </row>
    <row r="28" spans="1:8" ht="13.5" thickBot="1">
      <c r="A28" s="149"/>
      <c r="B28" s="150"/>
      <c r="C28" s="313"/>
      <c r="D28" s="313"/>
      <c r="E28" s="313"/>
      <c r="F28" s="313"/>
      <c r="G28" s="313"/>
      <c r="H28" s="304"/>
    </row>
    <row r="29" spans="1:8" ht="16.5" thickBot="1">
      <c r="A29" s="137" t="s">
        <v>22</v>
      </c>
      <c r="B29" s="321">
        <v>10226048.78</v>
      </c>
      <c r="C29" s="321">
        <v>2556512.195</v>
      </c>
      <c r="D29" s="321">
        <v>2556512.195</v>
      </c>
      <c r="E29" s="321">
        <v>2556512.195</v>
      </c>
      <c r="F29" s="321">
        <v>2556512.195</v>
      </c>
      <c r="G29" s="321">
        <v>10226048.78</v>
      </c>
      <c r="H29" s="313">
        <v>10226048.78</v>
      </c>
    </row>
    <row r="30" spans="1:8" ht="13.5" thickBot="1">
      <c r="A30" s="149"/>
      <c r="B30" s="150"/>
      <c r="C30" s="313"/>
      <c r="D30" s="313"/>
      <c r="E30" s="313"/>
      <c r="F30" s="313"/>
      <c r="G30" s="313"/>
      <c r="H30" s="304"/>
    </row>
    <row r="31" spans="1:7" ht="16.5" thickBot="1">
      <c r="A31" s="137" t="s">
        <v>5</v>
      </c>
      <c r="B31" s="138"/>
      <c r="C31" s="304"/>
      <c r="D31" s="304"/>
      <c r="E31" s="304"/>
      <c r="F31" s="304"/>
      <c r="G31" s="304"/>
    </row>
    <row r="32" spans="1:7" ht="16.5" thickBot="1">
      <c r="A32" s="162"/>
      <c r="B32" s="138"/>
      <c r="C32" s="320"/>
      <c r="D32" s="311"/>
      <c r="E32" s="318"/>
      <c r="F32" s="313"/>
      <c r="G32" s="313"/>
    </row>
    <row r="33" spans="1:7" ht="13.5" thickBot="1">
      <c r="A33" s="319" t="s">
        <v>7</v>
      </c>
      <c r="B33" s="241"/>
      <c r="C33" s="311"/>
      <c r="D33" s="311"/>
      <c r="E33" s="318"/>
      <c r="F33" s="313"/>
      <c r="G33" s="313"/>
    </row>
    <row r="34" spans="1:7" ht="12.75">
      <c r="A34" s="241"/>
      <c r="B34" s="241"/>
      <c r="C34" s="311"/>
      <c r="D34" s="318"/>
      <c r="E34" s="322"/>
      <c r="F34" s="313"/>
      <c r="G34" s="313"/>
    </row>
    <row r="35" spans="1:7" ht="12.75">
      <c r="A35" s="244" t="s">
        <v>81</v>
      </c>
      <c r="B35" s="311">
        <v>14280</v>
      </c>
      <c r="C35" s="311">
        <v>14280</v>
      </c>
      <c r="D35" s="311"/>
      <c r="E35" s="318"/>
      <c r="F35" s="313"/>
      <c r="G35" s="313">
        <v>14280</v>
      </c>
    </row>
    <row r="36" spans="1:8" ht="12.75">
      <c r="A36" s="149"/>
      <c r="B36" s="149"/>
      <c r="C36" s="320"/>
      <c r="D36" s="311"/>
      <c r="E36" s="318"/>
      <c r="F36" s="313"/>
      <c r="G36" s="313">
        <v>0</v>
      </c>
      <c r="H36" s="304"/>
    </row>
    <row r="37" spans="1:8" ht="12.75">
      <c r="A37" s="149"/>
      <c r="B37" s="149"/>
      <c r="C37" s="181"/>
      <c r="D37" s="311"/>
      <c r="E37" s="318"/>
      <c r="F37" s="313"/>
      <c r="G37" s="313">
        <v>0</v>
      </c>
      <c r="H37" s="304"/>
    </row>
    <row r="38" spans="1:8" ht="13.5" thickBot="1">
      <c r="A38" s="149" t="s">
        <v>21</v>
      </c>
      <c r="B38" s="313">
        <v>14280</v>
      </c>
      <c r="C38" s="313">
        <v>14280</v>
      </c>
      <c r="D38" s="313">
        <v>0</v>
      </c>
      <c r="E38" s="313">
        <v>0</v>
      </c>
      <c r="F38" s="313">
        <v>0</v>
      </c>
      <c r="G38" s="313">
        <v>14280</v>
      </c>
      <c r="H38" s="313">
        <v>14280</v>
      </c>
    </row>
    <row r="39" spans="1:8" ht="13.5" hidden="1" thickBot="1">
      <c r="A39" s="319" t="s">
        <v>9</v>
      </c>
      <c r="B39" s="241"/>
      <c r="C39" s="318"/>
      <c r="D39" s="318"/>
      <c r="E39" s="318"/>
      <c r="F39" s="313"/>
      <c r="G39" s="313"/>
      <c r="H39" s="304"/>
    </row>
    <row r="40" spans="1:8" ht="13.5" hidden="1" thickBot="1">
      <c r="A40" s="241" t="s">
        <v>20</v>
      </c>
      <c r="B40" s="241"/>
      <c r="C40" s="318"/>
      <c r="D40" s="318"/>
      <c r="E40" s="318"/>
      <c r="F40" s="313"/>
      <c r="G40" s="313">
        <v>0</v>
      </c>
      <c r="H40" s="304"/>
    </row>
    <row r="41" spans="1:8" ht="13.5" hidden="1" thickBot="1">
      <c r="A41" s="149"/>
      <c r="B41" s="149"/>
      <c r="C41" s="318"/>
      <c r="D41" s="318"/>
      <c r="E41" s="318"/>
      <c r="F41" s="313"/>
      <c r="G41" s="313">
        <v>0</v>
      </c>
      <c r="H41" s="304"/>
    </row>
    <row r="42" spans="1:8" ht="13.5" hidden="1" thickBot="1">
      <c r="A42" s="149"/>
      <c r="B42" s="149"/>
      <c r="C42" s="158"/>
      <c r="D42" s="318"/>
      <c r="E42" s="318"/>
      <c r="F42" s="313"/>
      <c r="G42" s="313">
        <v>0</v>
      </c>
      <c r="H42" s="304"/>
    </row>
    <row r="43" spans="1:8" ht="13.5" hidden="1" thickBot="1">
      <c r="A43" s="149" t="s">
        <v>21</v>
      </c>
      <c r="B43" s="149"/>
      <c r="C43" s="313">
        <v>0</v>
      </c>
      <c r="D43" s="313">
        <v>0</v>
      </c>
      <c r="E43" s="313">
        <v>0</v>
      </c>
      <c r="F43" s="313">
        <v>0</v>
      </c>
      <c r="G43" s="313">
        <v>0</v>
      </c>
      <c r="H43" s="313">
        <v>0</v>
      </c>
    </row>
    <row r="44" spans="1:8" ht="13.5" hidden="1" thickBot="1">
      <c r="A44" s="319" t="s">
        <v>8</v>
      </c>
      <c r="B44" s="241"/>
      <c r="C44" s="318"/>
      <c r="D44" s="318"/>
      <c r="E44" s="318"/>
      <c r="F44" s="313"/>
      <c r="G44" s="313"/>
      <c r="H44" s="304"/>
    </row>
    <row r="45" spans="1:8" ht="13.5" hidden="1" thickBot="1">
      <c r="A45" s="241" t="s">
        <v>270</v>
      </c>
      <c r="B45" s="241"/>
      <c r="C45" s="318"/>
      <c r="D45" s="318"/>
      <c r="E45" s="318"/>
      <c r="F45" s="313"/>
      <c r="G45" s="313">
        <v>0</v>
      </c>
      <c r="H45" s="304"/>
    </row>
    <row r="46" spans="1:8" ht="13.5" hidden="1" thickBot="1">
      <c r="A46" s="149"/>
      <c r="B46" s="149"/>
      <c r="C46" s="158"/>
      <c r="D46" s="318"/>
      <c r="E46" s="318"/>
      <c r="F46" s="313"/>
      <c r="G46" s="313">
        <v>0</v>
      </c>
      <c r="H46" s="304"/>
    </row>
    <row r="47" spans="1:8" ht="13.5" hidden="1" thickBot="1">
      <c r="A47" s="149" t="s">
        <v>21</v>
      </c>
      <c r="B47" s="149"/>
      <c r="C47" s="313">
        <v>0</v>
      </c>
      <c r="D47" s="313">
        <v>0</v>
      </c>
      <c r="E47" s="313">
        <v>0</v>
      </c>
      <c r="F47" s="313">
        <v>0</v>
      </c>
      <c r="G47" s="313">
        <v>0</v>
      </c>
      <c r="H47" s="304"/>
    </row>
    <row r="48" spans="1:8" ht="13.5" thickBot="1">
      <c r="A48" s="319" t="s">
        <v>10</v>
      </c>
      <c r="B48" s="241"/>
      <c r="C48" s="318"/>
      <c r="D48" s="318"/>
      <c r="E48" s="318"/>
      <c r="F48" s="313"/>
      <c r="G48" s="313"/>
      <c r="H48" s="304"/>
    </row>
    <row r="49" spans="1:8" ht="12.75">
      <c r="A49" s="241"/>
      <c r="B49" s="241"/>
      <c r="C49" s="322"/>
      <c r="D49" s="318"/>
      <c r="E49" s="318"/>
      <c r="F49" s="313"/>
      <c r="G49" s="313"/>
      <c r="H49" s="304"/>
    </row>
    <row r="50" spans="1:8" ht="12.75">
      <c r="A50" s="323" t="s">
        <v>134</v>
      </c>
      <c r="B50" s="322"/>
      <c r="C50" s="322">
        <v>0</v>
      </c>
      <c r="D50" s="318"/>
      <c r="E50" s="318"/>
      <c r="F50" s="313"/>
      <c r="G50" s="313">
        <v>0</v>
      </c>
      <c r="H50" s="304"/>
    </row>
    <row r="51" spans="1:7" ht="12.75">
      <c r="A51" s="244" t="s">
        <v>196</v>
      </c>
      <c r="B51" s="173">
        <v>91181</v>
      </c>
      <c r="C51" s="322">
        <v>22795.25</v>
      </c>
      <c r="D51" s="318">
        <v>22795.25</v>
      </c>
      <c r="E51" s="318">
        <v>22795.25</v>
      </c>
      <c r="F51" s="313">
        <v>22795.25</v>
      </c>
      <c r="G51" s="313">
        <v>91181</v>
      </c>
    </row>
    <row r="52" spans="1:7" ht="12.75">
      <c r="A52" s="324" t="s">
        <v>197</v>
      </c>
      <c r="B52" s="184">
        <v>83259.4</v>
      </c>
      <c r="C52" s="322">
        <v>20814.85</v>
      </c>
      <c r="D52" s="318">
        <v>20814.85</v>
      </c>
      <c r="E52" s="318">
        <v>20814.85</v>
      </c>
      <c r="F52" s="313">
        <v>20814.85</v>
      </c>
      <c r="G52" s="313">
        <v>83259.4</v>
      </c>
    </row>
    <row r="53" spans="1:7" ht="12.75">
      <c r="A53" s="244" t="s">
        <v>198</v>
      </c>
      <c r="B53" s="173">
        <v>37442.32</v>
      </c>
      <c r="C53" s="322">
        <v>9360.58</v>
      </c>
      <c r="D53" s="318">
        <v>9360.58</v>
      </c>
      <c r="E53" s="318">
        <v>9360.58</v>
      </c>
      <c r="F53" s="313">
        <v>9360.58</v>
      </c>
      <c r="G53" s="313">
        <v>37442.32</v>
      </c>
    </row>
    <row r="54" spans="1:7" ht="12.75">
      <c r="A54" s="244" t="s">
        <v>199</v>
      </c>
      <c r="B54" s="173">
        <v>14795</v>
      </c>
      <c r="C54" s="322">
        <v>3698.75</v>
      </c>
      <c r="D54" s="318">
        <v>3698.75</v>
      </c>
      <c r="E54" s="318">
        <v>3698.75</v>
      </c>
      <c r="F54" s="313">
        <v>3698.75</v>
      </c>
      <c r="G54" s="313">
        <v>14795</v>
      </c>
    </row>
    <row r="55" spans="1:7" ht="12.75">
      <c r="A55" s="244" t="s">
        <v>200</v>
      </c>
      <c r="B55" s="173">
        <v>21460</v>
      </c>
      <c r="C55" s="322">
        <v>5365</v>
      </c>
      <c r="D55" s="318">
        <v>5365</v>
      </c>
      <c r="E55" s="318">
        <v>5365</v>
      </c>
      <c r="F55" s="313">
        <v>5365</v>
      </c>
      <c r="G55" s="313">
        <v>21460</v>
      </c>
    </row>
    <row r="56" spans="1:7" ht="12.75">
      <c r="A56" s="244" t="s">
        <v>201</v>
      </c>
      <c r="B56" s="173">
        <v>35000</v>
      </c>
      <c r="C56" s="322">
        <v>8750</v>
      </c>
      <c r="D56" s="318">
        <v>8750</v>
      </c>
      <c r="E56" s="318">
        <v>8750</v>
      </c>
      <c r="F56" s="313">
        <v>8750</v>
      </c>
      <c r="G56" s="313">
        <v>35000</v>
      </c>
    </row>
    <row r="57" spans="1:7" ht="12.75">
      <c r="A57" s="244" t="s">
        <v>202</v>
      </c>
      <c r="B57" s="173">
        <v>24876</v>
      </c>
      <c r="C57" s="322">
        <v>6219</v>
      </c>
      <c r="D57" s="318">
        <v>6219</v>
      </c>
      <c r="E57" s="318">
        <v>6219</v>
      </c>
      <c r="F57" s="313">
        <v>6219</v>
      </c>
      <c r="G57" s="313">
        <v>24876</v>
      </c>
    </row>
    <row r="58" spans="1:7" ht="12.75">
      <c r="A58" s="244" t="s">
        <v>203</v>
      </c>
      <c r="B58" s="173">
        <v>33202.8</v>
      </c>
      <c r="C58" s="322">
        <v>8300.7</v>
      </c>
      <c r="D58" s="318">
        <v>8300.7</v>
      </c>
      <c r="E58" s="318">
        <v>8300.7</v>
      </c>
      <c r="F58" s="313">
        <v>8300.7</v>
      </c>
      <c r="G58" s="313">
        <v>33202.8</v>
      </c>
    </row>
    <row r="59" spans="1:7" ht="12.75">
      <c r="A59" s="244" t="s">
        <v>204</v>
      </c>
      <c r="B59" s="173">
        <v>80000</v>
      </c>
      <c r="C59" s="322">
        <v>20000</v>
      </c>
      <c r="D59" s="318">
        <v>20000</v>
      </c>
      <c r="E59" s="318">
        <v>20000</v>
      </c>
      <c r="F59" s="313">
        <v>20000</v>
      </c>
      <c r="G59" s="313">
        <v>80000</v>
      </c>
    </row>
    <row r="60" spans="1:7" ht="12.75">
      <c r="A60" s="244" t="s">
        <v>205</v>
      </c>
      <c r="B60" s="173">
        <v>28632.44</v>
      </c>
      <c r="C60" s="322">
        <v>7158.11</v>
      </c>
      <c r="D60" s="318">
        <v>7158.11</v>
      </c>
      <c r="E60" s="318">
        <v>7158.11</v>
      </c>
      <c r="F60" s="313">
        <v>7158.11</v>
      </c>
      <c r="G60" s="313">
        <v>28632.44</v>
      </c>
    </row>
    <row r="61" spans="1:7" ht="12.75">
      <c r="A61" s="244" t="s">
        <v>206</v>
      </c>
      <c r="B61" s="173">
        <v>50241.51</v>
      </c>
      <c r="C61" s="322">
        <v>12560.3775</v>
      </c>
      <c r="D61" s="318">
        <v>12560.3775</v>
      </c>
      <c r="E61" s="318">
        <v>12560.3775</v>
      </c>
      <c r="F61" s="313">
        <v>12560.3775</v>
      </c>
      <c r="G61" s="313">
        <v>50241.51</v>
      </c>
    </row>
    <row r="62" spans="1:7" ht="12.75">
      <c r="A62" s="244" t="s">
        <v>207</v>
      </c>
      <c r="B62" s="173">
        <v>15500</v>
      </c>
      <c r="C62" s="322">
        <v>3875</v>
      </c>
      <c r="D62" s="318">
        <v>3875</v>
      </c>
      <c r="E62" s="318">
        <v>3875</v>
      </c>
      <c r="F62" s="313">
        <v>3875</v>
      </c>
      <c r="G62" s="313">
        <v>15500</v>
      </c>
    </row>
    <row r="63" spans="1:7" ht="12.75">
      <c r="A63" s="244" t="s">
        <v>208</v>
      </c>
      <c r="B63" s="173">
        <v>29155.68</v>
      </c>
      <c r="C63" s="322">
        <v>7288.92</v>
      </c>
      <c r="D63" s="318">
        <v>7288.92</v>
      </c>
      <c r="E63" s="318">
        <v>7288.92</v>
      </c>
      <c r="F63" s="313">
        <v>7288.92</v>
      </c>
      <c r="G63" s="313">
        <v>29155.68</v>
      </c>
    </row>
    <row r="64" spans="1:7" ht="12.75">
      <c r="A64" s="244" t="s">
        <v>209</v>
      </c>
      <c r="B64" s="173">
        <v>72000</v>
      </c>
      <c r="C64" s="322">
        <v>18000</v>
      </c>
      <c r="D64" s="318">
        <v>18000</v>
      </c>
      <c r="E64" s="318">
        <v>18000</v>
      </c>
      <c r="F64" s="313">
        <v>18000</v>
      </c>
      <c r="G64" s="313">
        <v>72000</v>
      </c>
    </row>
    <row r="65" spans="1:7" ht="12.75">
      <c r="A65" s="244" t="s">
        <v>210</v>
      </c>
      <c r="B65" s="173">
        <v>99175</v>
      </c>
      <c r="C65" s="322">
        <v>24793.75</v>
      </c>
      <c r="D65" s="318">
        <v>24793.75</v>
      </c>
      <c r="E65" s="318">
        <v>24793.75</v>
      </c>
      <c r="F65" s="313">
        <v>24793.75</v>
      </c>
      <c r="G65" s="313">
        <v>99175</v>
      </c>
    </row>
    <row r="66" spans="1:7" ht="12.75">
      <c r="A66" s="244" t="s">
        <v>211</v>
      </c>
      <c r="B66" s="173">
        <v>27610</v>
      </c>
      <c r="C66" s="322">
        <v>6902.5</v>
      </c>
      <c r="D66" s="318">
        <v>6902.5</v>
      </c>
      <c r="E66" s="318">
        <v>6902.5</v>
      </c>
      <c r="F66" s="313">
        <v>6902.5</v>
      </c>
      <c r="G66" s="313">
        <v>27610</v>
      </c>
    </row>
    <row r="67" spans="1:8" ht="12.75">
      <c r="A67" s="244" t="s">
        <v>170</v>
      </c>
      <c r="B67" s="173">
        <v>30000</v>
      </c>
      <c r="C67" s="322">
        <v>7500</v>
      </c>
      <c r="D67" s="318">
        <v>7500</v>
      </c>
      <c r="E67" s="318">
        <v>7500</v>
      </c>
      <c r="F67" s="313">
        <v>7500</v>
      </c>
      <c r="G67" s="313">
        <v>30000</v>
      </c>
      <c r="H67" s="304"/>
    </row>
    <row r="68" spans="1:8" ht="12.75">
      <c r="A68" s="244" t="s">
        <v>212</v>
      </c>
      <c r="B68" s="173">
        <v>360000</v>
      </c>
      <c r="C68" s="322">
        <v>90000</v>
      </c>
      <c r="D68" s="318">
        <v>90000</v>
      </c>
      <c r="E68" s="318">
        <v>90000</v>
      </c>
      <c r="F68" s="313">
        <v>90000</v>
      </c>
      <c r="G68" s="313">
        <v>360000</v>
      </c>
      <c r="H68" s="304"/>
    </row>
    <row r="69" spans="1:8" ht="12.75">
      <c r="A69" s="244" t="s">
        <v>134</v>
      </c>
      <c r="B69" s="173">
        <v>125899.85</v>
      </c>
      <c r="C69" s="322">
        <v>25301.185</v>
      </c>
      <c r="D69" s="318">
        <v>25301.185</v>
      </c>
      <c r="E69" s="318">
        <v>25301.185</v>
      </c>
      <c r="F69" s="313">
        <v>49996.295</v>
      </c>
      <c r="G69" s="313">
        <v>125899.85</v>
      </c>
      <c r="H69" s="304"/>
    </row>
    <row r="70" spans="1:8" ht="12.75">
      <c r="A70" s="149"/>
      <c r="B70" s="149"/>
      <c r="C70" s="322"/>
      <c r="D70" s="318"/>
      <c r="E70" s="318"/>
      <c r="F70" s="313"/>
      <c r="G70" s="313">
        <v>0</v>
      </c>
      <c r="H70" s="304"/>
    </row>
    <row r="71" spans="1:8" ht="12.75">
      <c r="A71" s="304"/>
      <c r="B71" s="304"/>
      <c r="C71" s="318"/>
      <c r="D71" s="318"/>
      <c r="E71" s="318"/>
      <c r="F71" s="313"/>
      <c r="G71" s="313">
        <v>0</v>
      </c>
      <c r="H71" s="304"/>
    </row>
    <row r="72" spans="1:8" ht="13.5" thickBot="1">
      <c r="A72" s="149" t="s">
        <v>21</v>
      </c>
      <c r="B72" s="313">
        <v>1259431</v>
      </c>
      <c r="C72" s="313">
        <v>308683.9725</v>
      </c>
      <c r="D72" s="313">
        <v>308683.9725</v>
      </c>
      <c r="E72" s="313">
        <v>308683.9725</v>
      </c>
      <c r="F72" s="313">
        <v>333379.08249999996</v>
      </c>
      <c r="G72" s="313">
        <v>1259431</v>
      </c>
      <c r="H72" s="313">
        <v>1259431</v>
      </c>
    </row>
    <row r="73" spans="1:8" ht="13.5" thickBot="1">
      <c r="A73" s="319" t="s">
        <v>11</v>
      </c>
      <c r="B73" s="241"/>
      <c r="C73" s="318"/>
      <c r="D73" s="318"/>
      <c r="E73" s="318"/>
      <c r="F73" s="313"/>
      <c r="G73" s="313"/>
      <c r="H73" s="304"/>
    </row>
    <row r="74" spans="1:8" ht="12.75">
      <c r="A74" s="241"/>
      <c r="B74" s="241"/>
      <c r="C74" s="322"/>
      <c r="D74" s="325"/>
      <c r="E74" s="318"/>
      <c r="F74" s="313"/>
      <c r="G74" s="313"/>
      <c r="H74" s="304"/>
    </row>
    <row r="75" spans="1:8" ht="12.75">
      <c r="A75" s="244" t="s">
        <v>132</v>
      </c>
      <c r="B75" s="322"/>
      <c r="C75" s="322">
        <v>0</v>
      </c>
      <c r="D75" s="322">
        <v>0</v>
      </c>
      <c r="E75" s="322">
        <v>0</v>
      </c>
      <c r="F75" s="322">
        <v>0</v>
      </c>
      <c r="G75" s="313">
        <v>0</v>
      </c>
      <c r="H75" s="304"/>
    </row>
    <row r="76" spans="1:8" ht="12.75">
      <c r="A76" s="244"/>
      <c r="B76" s="322"/>
      <c r="C76" s="322"/>
      <c r="D76" s="325"/>
      <c r="E76" s="318"/>
      <c r="F76" s="313"/>
      <c r="G76" s="313">
        <v>0</v>
      </c>
      <c r="H76" s="304"/>
    </row>
    <row r="77" spans="1:8" ht="12.75">
      <c r="A77" s="237" t="s">
        <v>213</v>
      </c>
      <c r="B77" s="227">
        <v>167475.33</v>
      </c>
      <c r="C77" s="322">
        <v>41868.8325</v>
      </c>
      <c r="D77" s="325">
        <v>41868.8325</v>
      </c>
      <c r="E77" s="318">
        <v>41868.8325</v>
      </c>
      <c r="F77" s="313">
        <v>41868.8325</v>
      </c>
      <c r="G77" s="313">
        <v>167475.33</v>
      </c>
      <c r="H77" s="304"/>
    </row>
    <row r="78" spans="1:8" ht="12.75">
      <c r="A78" s="237" t="s">
        <v>214</v>
      </c>
      <c r="B78" s="227">
        <v>31000</v>
      </c>
      <c r="C78" s="322">
        <v>7750</v>
      </c>
      <c r="D78" s="325">
        <v>7750</v>
      </c>
      <c r="E78" s="318">
        <v>7750</v>
      </c>
      <c r="F78" s="313">
        <v>7750</v>
      </c>
      <c r="G78" s="313">
        <v>31000</v>
      </c>
      <c r="H78" s="304"/>
    </row>
    <row r="79" spans="1:7" ht="12.75">
      <c r="A79" s="237" t="s">
        <v>215</v>
      </c>
      <c r="B79" s="227">
        <v>1126881.62</v>
      </c>
      <c r="C79" s="322">
        <v>281720.405</v>
      </c>
      <c r="D79" s="325">
        <v>281720.405</v>
      </c>
      <c r="E79" s="318">
        <v>281720.405</v>
      </c>
      <c r="F79" s="313">
        <v>281720.405</v>
      </c>
      <c r="G79" s="313">
        <v>1126881.62</v>
      </c>
    </row>
    <row r="80" spans="1:7" ht="12.75">
      <c r="A80" s="237" t="s">
        <v>216</v>
      </c>
      <c r="B80" s="227">
        <v>1800000</v>
      </c>
      <c r="C80" s="322">
        <v>450000</v>
      </c>
      <c r="D80" s="325">
        <v>450000</v>
      </c>
      <c r="E80" s="318">
        <v>450000</v>
      </c>
      <c r="F80" s="313">
        <v>450000</v>
      </c>
      <c r="G80" s="313">
        <v>1800000</v>
      </c>
    </row>
    <row r="81" spans="1:7" ht="12.75">
      <c r="A81" s="237" t="s">
        <v>217</v>
      </c>
      <c r="B81" s="227">
        <v>175000</v>
      </c>
      <c r="C81" s="322">
        <v>43750</v>
      </c>
      <c r="D81" s="325">
        <v>43750</v>
      </c>
      <c r="E81" s="318">
        <v>43750</v>
      </c>
      <c r="F81" s="313">
        <v>43750</v>
      </c>
      <c r="G81" s="313">
        <v>175000</v>
      </c>
    </row>
    <row r="82" spans="1:7" ht="12.75">
      <c r="A82" s="237" t="s">
        <v>218</v>
      </c>
      <c r="B82" s="227">
        <v>24000</v>
      </c>
      <c r="C82" s="322">
        <v>6000</v>
      </c>
      <c r="D82" s="325">
        <v>6000</v>
      </c>
      <c r="E82" s="318">
        <v>6000</v>
      </c>
      <c r="F82" s="313">
        <v>6000</v>
      </c>
      <c r="G82" s="313">
        <v>24000</v>
      </c>
    </row>
    <row r="83" spans="1:7" ht="12.75">
      <c r="A83" s="237" t="s">
        <v>219</v>
      </c>
      <c r="B83" s="227">
        <v>31247</v>
      </c>
      <c r="C83" s="322">
        <v>7811.75</v>
      </c>
      <c r="D83" s="325">
        <v>7811.75</v>
      </c>
      <c r="E83" s="318">
        <v>7811.75</v>
      </c>
      <c r="F83" s="313">
        <v>7811.75</v>
      </c>
      <c r="G83" s="313">
        <v>31247</v>
      </c>
    </row>
    <row r="84" spans="1:7" ht="12.75">
      <c r="A84" s="237" t="s">
        <v>220</v>
      </c>
      <c r="B84" s="227">
        <v>12000</v>
      </c>
      <c r="C84" s="322">
        <v>3000</v>
      </c>
      <c r="D84" s="325">
        <v>3000</v>
      </c>
      <c r="E84" s="325">
        <v>3000</v>
      </c>
      <c r="F84" s="325">
        <v>3000</v>
      </c>
      <c r="G84" s="313">
        <v>12000</v>
      </c>
    </row>
    <row r="85" spans="1:7" ht="12.75">
      <c r="A85" s="237" t="s">
        <v>221</v>
      </c>
      <c r="B85" s="227">
        <v>7000</v>
      </c>
      <c r="C85" s="322">
        <v>1750</v>
      </c>
      <c r="D85" s="325">
        <v>1750</v>
      </c>
      <c r="E85" s="318">
        <v>1750</v>
      </c>
      <c r="F85" s="313">
        <v>1750</v>
      </c>
      <c r="G85" s="313">
        <v>7000</v>
      </c>
    </row>
    <row r="86" spans="1:7" ht="12.75">
      <c r="A86" s="237" t="s">
        <v>222</v>
      </c>
      <c r="B86" s="227">
        <v>20000</v>
      </c>
      <c r="C86" s="322">
        <v>5000</v>
      </c>
      <c r="D86" s="325">
        <v>5000</v>
      </c>
      <c r="E86" s="318">
        <v>5000</v>
      </c>
      <c r="F86" s="313">
        <v>5000</v>
      </c>
      <c r="G86" s="313">
        <v>20000</v>
      </c>
    </row>
    <row r="87" spans="1:7" ht="12.75">
      <c r="A87" s="237" t="s">
        <v>223</v>
      </c>
      <c r="B87" s="227">
        <v>128041</v>
      </c>
      <c r="C87" s="322">
        <v>32010.25</v>
      </c>
      <c r="D87" s="325">
        <v>32010.25</v>
      </c>
      <c r="E87" s="318">
        <v>32010.25</v>
      </c>
      <c r="F87" s="313">
        <v>32010.25</v>
      </c>
      <c r="G87" s="313">
        <v>128041</v>
      </c>
    </row>
    <row r="88" spans="1:7" ht="12.75">
      <c r="A88" s="237" t="s">
        <v>224</v>
      </c>
      <c r="B88" s="227">
        <v>374000</v>
      </c>
      <c r="C88" s="322">
        <v>93500</v>
      </c>
      <c r="D88" s="325">
        <v>93500</v>
      </c>
      <c r="E88" s="318">
        <v>93500</v>
      </c>
      <c r="F88" s="313">
        <v>93500</v>
      </c>
      <c r="G88" s="313">
        <v>374000</v>
      </c>
    </row>
    <row r="89" spans="1:7" ht="12.75">
      <c r="A89" s="237" t="s">
        <v>225</v>
      </c>
      <c r="B89" s="227">
        <v>418500</v>
      </c>
      <c r="C89" s="322">
        <v>104625</v>
      </c>
      <c r="D89" s="325">
        <v>104625</v>
      </c>
      <c r="E89" s="318">
        <v>104625</v>
      </c>
      <c r="F89" s="313">
        <v>104625</v>
      </c>
      <c r="G89" s="313">
        <v>418500</v>
      </c>
    </row>
    <row r="90" spans="1:7" ht="12.75">
      <c r="A90" s="237" t="s">
        <v>226</v>
      </c>
      <c r="B90" s="227">
        <v>4266687.6</v>
      </c>
      <c r="C90" s="322">
        <v>1066671.9</v>
      </c>
      <c r="D90" s="325">
        <v>1066671.9</v>
      </c>
      <c r="E90" s="318">
        <v>1066671.9</v>
      </c>
      <c r="F90" s="313">
        <v>1066671.9</v>
      </c>
      <c r="G90" s="313">
        <v>4266687.6</v>
      </c>
    </row>
    <row r="91" spans="1:7" ht="12.75">
      <c r="A91" s="237" t="s">
        <v>227</v>
      </c>
      <c r="B91" s="227">
        <v>666768.67</v>
      </c>
      <c r="C91" s="322">
        <v>166692.1675</v>
      </c>
      <c r="D91" s="325">
        <v>166692.1675</v>
      </c>
      <c r="E91" s="318">
        <v>166692.1675</v>
      </c>
      <c r="F91" s="313">
        <v>166692.1675</v>
      </c>
      <c r="G91" s="313">
        <v>666768.67</v>
      </c>
    </row>
    <row r="92" spans="1:7" ht="12.75">
      <c r="A92" s="244" t="s">
        <v>134</v>
      </c>
      <c r="B92" s="322">
        <v>184971.78</v>
      </c>
      <c r="C92" s="322">
        <v>46242.945</v>
      </c>
      <c r="D92" s="325">
        <v>46242.945</v>
      </c>
      <c r="E92" s="318">
        <v>46242.945</v>
      </c>
      <c r="F92" s="313">
        <v>46242.945</v>
      </c>
      <c r="G92" s="313">
        <v>184971.78</v>
      </c>
    </row>
    <row r="93" spans="1:8" ht="12.75">
      <c r="A93" s="241"/>
      <c r="B93" s="241"/>
      <c r="C93" s="322"/>
      <c r="D93" s="325"/>
      <c r="E93" s="318"/>
      <c r="F93" s="313"/>
      <c r="G93" s="313">
        <v>0</v>
      </c>
      <c r="H93" s="304"/>
    </row>
    <row r="94" spans="1:8" ht="12.75">
      <c r="A94" s="149" t="s">
        <v>14</v>
      </c>
      <c r="B94" s="149"/>
      <c r="C94" s="181"/>
      <c r="D94" s="325"/>
      <c r="E94" s="318"/>
      <c r="F94" s="313"/>
      <c r="G94" s="313">
        <v>0</v>
      </c>
      <c r="H94" s="304"/>
    </row>
    <row r="95" spans="1:8" ht="12.75">
      <c r="A95" s="149" t="s">
        <v>21</v>
      </c>
      <c r="B95" s="159">
        <v>9433573</v>
      </c>
      <c r="C95" s="159">
        <v>2358393.25</v>
      </c>
      <c r="D95" s="159">
        <v>2358393.25</v>
      </c>
      <c r="E95" s="159">
        <v>2358393.25</v>
      </c>
      <c r="F95" s="159">
        <v>2358393.25</v>
      </c>
      <c r="G95" s="159">
        <v>9433573</v>
      </c>
      <c r="H95" s="313">
        <v>9433573</v>
      </c>
    </row>
    <row r="96" spans="1:8" ht="12.75">
      <c r="A96" s="314" t="s">
        <v>12</v>
      </c>
      <c r="B96" s="306"/>
      <c r="C96" s="181"/>
      <c r="D96" s="325"/>
      <c r="E96" s="318"/>
      <c r="F96" s="313"/>
      <c r="G96" s="313"/>
      <c r="H96" s="304"/>
    </row>
    <row r="97" spans="1:8" ht="12.75">
      <c r="A97" s="241"/>
      <c r="B97" s="241"/>
      <c r="C97" s="322"/>
      <c r="D97" s="318"/>
      <c r="E97" s="318"/>
      <c r="F97" s="313"/>
      <c r="G97" s="313"/>
      <c r="H97" s="304"/>
    </row>
    <row r="98" spans="1:8" ht="12.75">
      <c r="A98" s="149"/>
      <c r="B98" s="149"/>
      <c r="C98" s="322"/>
      <c r="D98" s="318"/>
      <c r="E98" s="318"/>
      <c r="F98" s="313"/>
      <c r="G98" s="313">
        <v>0</v>
      </c>
      <c r="H98" s="304"/>
    </row>
    <row r="99" spans="1:8" ht="12.75">
      <c r="A99" s="149"/>
      <c r="B99" s="149"/>
      <c r="C99" s="109"/>
      <c r="D99" s="318"/>
      <c r="E99" s="318"/>
      <c r="F99" s="313"/>
      <c r="G99" s="313">
        <v>0</v>
      </c>
      <c r="H99" s="304"/>
    </row>
    <row r="100" spans="1:8" ht="12.75">
      <c r="A100" s="149" t="s">
        <v>21</v>
      </c>
      <c r="B100" s="149"/>
      <c r="C100" s="159">
        <v>0</v>
      </c>
      <c r="D100" s="159">
        <v>0</v>
      </c>
      <c r="E100" s="159">
        <v>0</v>
      </c>
      <c r="F100" s="159">
        <v>0</v>
      </c>
      <c r="G100" s="159">
        <v>0</v>
      </c>
      <c r="H100" s="313">
        <v>0</v>
      </c>
    </row>
    <row r="101" spans="1:8" ht="12.75">
      <c r="A101" s="326" t="s">
        <v>13</v>
      </c>
      <c r="B101" s="241"/>
      <c r="C101" s="311"/>
      <c r="D101" s="179"/>
      <c r="E101" s="158"/>
      <c r="F101" s="313"/>
      <c r="G101" s="313"/>
      <c r="H101" s="304"/>
    </row>
    <row r="102" spans="1:8" ht="12.75">
      <c r="A102" s="241"/>
      <c r="B102" s="241"/>
      <c r="C102" s="311"/>
      <c r="D102" s="325"/>
      <c r="E102" s="311"/>
      <c r="F102" s="313"/>
      <c r="G102" s="313"/>
      <c r="H102" s="304"/>
    </row>
    <row r="103" spans="1:8" ht="12.75">
      <c r="A103" s="244" t="s">
        <v>134</v>
      </c>
      <c r="B103" s="327"/>
      <c r="C103" s="327">
        <v>0</v>
      </c>
      <c r="D103" s="312"/>
      <c r="E103" s="327"/>
      <c r="F103" s="328"/>
      <c r="G103" s="328">
        <v>0</v>
      </c>
      <c r="H103" s="310"/>
    </row>
    <row r="104" spans="1:8" ht="12.75">
      <c r="A104" s="244" t="s">
        <v>228</v>
      </c>
      <c r="B104" s="329">
        <v>18230.5</v>
      </c>
      <c r="C104" s="327">
        <v>4557.625</v>
      </c>
      <c r="D104" s="312">
        <v>4557.625</v>
      </c>
      <c r="E104" s="327">
        <v>4557.625</v>
      </c>
      <c r="F104" s="328">
        <v>4557.625</v>
      </c>
      <c r="G104" s="328">
        <v>18230.5</v>
      </c>
      <c r="H104" s="310"/>
    </row>
    <row r="105" spans="1:8" ht="12.75">
      <c r="A105" s="310" t="s">
        <v>229</v>
      </c>
      <c r="B105" s="329">
        <v>54295.6</v>
      </c>
      <c r="C105" s="327">
        <v>13573.9</v>
      </c>
      <c r="D105" s="312">
        <v>13573.9</v>
      </c>
      <c r="E105" s="327">
        <v>13573.9</v>
      </c>
      <c r="F105" s="328">
        <v>13573.9</v>
      </c>
      <c r="G105" s="328">
        <v>54295.6</v>
      </c>
      <c r="H105" s="310"/>
    </row>
    <row r="106" spans="1:8" ht="12.75">
      <c r="A106" s="244" t="s">
        <v>230</v>
      </c>
      <c r="B106" s="329">
        <v>7200</v>
      </c>
      <c r="C106" s="327">
        <v>1800</v>
      </c>
      <c r="D106" s="312">
        <v>1800</v>
      </c>
      <c r="E106" s="327">
        <v>1800</v>
      </c>
      <c r="F106" s="328">
        <v>1800</v>
      </c>
      <c r="G106" s="328">
        <v>7200</v>
      </c>
      <c r="H106" s="310"/>
    </row>
    <row r="107" spans="1:8" ht="12.75">
      <c r="A107" s="310" t="s">
        <v>176</v>
      </c>
      <c r="B107" s="329">
        <v>10000</v>
      </c>
      <c r="C107" s="327">
        <v>2500</v>
      </c>
      <c r="D107" s="312">
        <v>2500</v>
      </c>
      <c r="E107" s="327">
        <v>2500</v>
      </c>
      <c r="F107" s="328">
        <v>2500</v>
      </c>
      <c r="G107" s="328">
        <v>10000</v>
      </c>
      <c r="H107" s="310"/>
    </row>
    <row r="108" spans="1:8" ht="12.75">
      <c r="A108" s="244" t="s">
        <v>231</v>
      </c>
      <c r="B108" s="329">
        <v>8000</v>
      </c>
      <c r="C108" s="327">
        <v>2000</v>
      </c>
      <c r="D108" s="312">
        <v>2000</v>
      </c>
      <c r="E108" s="327">
        <v>2000</v>
      </c>
      <c r="F108" s="328">
        <v>2000</v>
      </c>
      <c r="G108" s="328">
        <v>8000</v>
      </c>
      <c r="H108" s="310"/>
    </row>
    <row r="109" spans="1:8" ht="12.75">
      <c r="A109" s="244" t="s">
        <v>212</v>
      </c>
      <c r="B109" s="329">
        <v>50192.9</v>
      </c>
      <c r="C109" s="327">
        <v>11823.225</v>
      </c>
      <c r="D109" s="312">
        <v>11823.225</v>
      </c>
      <c r="E109" s="327">
        <v>11823.225</v>
      </c>
      <c r="F109" s="328">
        <v>14723.225</v>
      </c>
      <c r="G109" s="328">
        <v>50192.9</v>
      </c>
      <c r="H109" s="310"/>
    </row>
    <row r="110" spans="1:8" ht="12.75">
      <c r="A110" s="150"/>
      <c r="B110" s="150"/>
      <c r="C110" s="180"/>
      <c r="D110" s="312"/>
      <c r="E110" s="330"/>
      <c r="F110" s="328"/>
      <c r="G110" s="328">
        <v>0</v>
      </c>
      <c r="H110" s="310"/>
    </row>
    <row r="111" spans="1:8" ht="12.75">
      <c r="A111" s="150"/>
      <c r="B111" s="150"/>
      <c r="C111" s="180"/>
      <c r="D111" s="312"/>
      <c r="E111" s="330"/>
      <c r="F111" s="328"/>
      <c r="G111" s="328">
        <v>0</v>
      </c>
      <c r="H111" s="310"/>
    </row>
    <row r="112" spans="1:8" ht="12.75">
      <c r="A112" s="149" t="s">
        <v>21</v>
      </c>
      <c r="B112" s="159">
        <v>147919</v>
      </c>
      <c r="C112" s="159">
        <v>36254.75</v>
      </c>
      <c r="D112" s="159">
        <v>36254.75</v>
      </c>
      <c r="E112" s="159">
        <v>36254.75</v>
      </c>
      <c r="F112" s="159">
        <v>39154.75</v>
      </c>
      <c r="G112" s="159">
        <v>147919</v>
      </c>
      <c r="H112" s="159">
        <v>147919</v>
      </c>
    </row>
    <row r="113" spans="1:8" ht="13.5" thickBot="1">
      <c r="A113" s="149"/>
      <c r="B113" s="149"/>
      <c r="C113" s="159"/>
      <c r="D113" s="159"/>
      <c r="E113" s="159"/>
      <c r="F113" s="159"/>
      <c r="G113" s="159"/>
      <c r="H113" s="159"/>
    </row>
    <row r="114" spans="1:8" ht="16.5" thickBot="1">
      <c r="A114" s="137" t="s">
        <v>23</v>
      </c>
      <c r="B114" s="180">
        <v>10855203</v>
      </c>
      <c r="C114" s="180">
        <v>2717611.9725</v>
      </c>
      <c r="D114" s="180">
        <v>2703331.9725</v>
      </c>
      <c r="E114" s="180">
        <v>2703331.9725</v>
      </c>
      <c r="F114" s="180">
        <v>2730927.0825</v>
      </c>
      <c r="G114" s="180">
        <v>10855203</v>
      </c>
      <c r="H114" s="313"/>
    </row>
    <row r="115" spans="1:8" ht="12.75">
      <c r="A115" s="149"/>
      <c r="B115" s="149"/>
      <c r="C115" s="159"/>
      <c r="D115" s="159"/>
      <c r="E115" s="159"/>
      <c r="F115" s="159"/>
      <c r="G115" s="159"/>
      <c r="H115" s="159"/>
    </row>
    <row r="116" spans="1:8" ht="18">
      <c r="A116" s="236" t="s">
        <v>232</v>
      </c>
      <c r="B116" s="185">
        <v>21081251.78</v>
      </c>
      <c r="C116" s="182">
        <v>5274124.1675</v>
      </c>
      <c r="D116" s="182">
        <v>5259844.1675</v>
      </c>
      <c r="E116" s="182">
        <v>5259844.1675</v>
      </c>
      <c r="F116" s="182">
        <v>5287439.2775</v>
      </c>
      <c r="G116" s="183">
        <v>21081251.78</v>
      </c>
      <c r="H116" s="304"/>
    </row>
    <row r="120" spans="1:4" ht="12.75">
      <c r="A120" s="149"/>
      <c r="B120" s="149"/>
      <c r="C120" s="307"/>
      <c r="D120" s="307"/>
    </row>
  </sheetData>
  <sheetProtection/>
  <printOptions gridLines="1" horizontalCentered="1"/>
  <pageMargins left="0.02" right="0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6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1" max="1" width="62.8515625" style="0" bestFit="1" customWidth="1"/>
    <col min="2" max="2" width="22.28125" style="0" bestFit="1" customWidth="1"/>
    <col min="3" max="6" width="19.8515625" style="0" bestFit="1" customWidth="1"/>
    <col min="7" max="7" width="21.421875" style="0" bestFit="1" customWidth="1"/>
    <col min="8" max="8" width="11.8515625" style="0" customWidth="1"/>
    <col min="9" max="9" width="10.140625" style="0" customWidth="1"/>
  </cols>
  <sheetData>
    <row r="1" spans="1:8" ht="12.75">
      <c r="A1" s="121" t="s">
        <v>26</v>
      </c>
      <c r="B1" s="121"/>
      <c r="C1" s="304"/>
      <c r="D1" s="304"/>
      <c r="E1" s="304"/>
      <c r="F1" s="304"/>
      <c r="G1" s="304"/>
      <c r="H1" s="304"/>
    </row>
    <row r="2" spans="1:8" ht="12.75">
      <c r="A2" s="121"/>
      <c r="B2" s="121"/>
      <c r="C2" s="304"/>
      <c r="D2" s="304"/>
      <c r="E2" s="304"/>
      <c r="F2" s="304"/>
      <c r="G2" s="304"/>
      <c r="H2" s="304"/>
    </row>
    <row r="3" spans="1:8" ht="20.25" customHeight="1" thickBot="1">
      <c r="A3" s="124" t="s">
        <v>137</v>
      </c>
      <c r="B3" s="124"/>
      <c r="C3" s="186"/>
      <c r="D3" s="186"/>
      <c r="E3" s="126"/>
      <c r="F3" s="127"/>
      <c r="G3" s="127"/>
      <c r="H3" s="127"/>
    </row>
    <row r="4" spans="1:8" ht="26.25" thickBot="1">
      <c r="A4" s="128"/>
      <c r="B4" s="48" t="s">
        <v>277</v>
      </c>
      <c r="C4" s="187" t="s">
        <v>15</v>
      </c>
      <c r="D4" s="188" t="s">
        <v>16</v>
      </c>
      <c r="E4" s="132" t="s">
        <v>17</v>
      </c>
      <c r="F4" s="133" t="s">
        <v>18</v>
      </c>
      <c r="G4" s="133" t="s">
        <v>19</v>
      </c>
      <c r="H4" s="128"/>
    </row>
    <row r="5" spans="1:8" ht="13.5" thickBot="1">
      <c r="A5" s="128"/>
      <c r="B5" s="134"/>
      <c r="C5" s="189"/>
      <c r="D5" s="189"/>
      <c r="E5" s="136"/>
      <c r="F5" s="136"/>
      <c r="G5" s="136"/>
      <c r="H5" s="128"/>
    </row>
    <row r="6" spans="1:8" ht="16.5" thickBot="1">
      <c r="A6" s="137" t="s">
        <v>6</v>
      </c>
      <c r="B6" s="138"/>
      <c r="C6" s="190"/>
      <c r="D6" s="190"/>
      <c r="E6" s="140"/>
      <c r="F6" s="128"/>
      <c r="G6" s="128"/>
      <c r="H6" s="128"/>
    </row>
    <row r="7" spans="1:8" ht="16.5" thickBot="1">
      <c r="A7" s="141"/>
      <c r="B7" s="128"/>
      <c r="C7" s="128"/>
      <c r="D7" s="128"/>
      <c r="E7" s="128"/>
      <c r="F7" s="128"/>
      <c r="G7" s="128"/>
      <c r="H7" s="128"/>
    </row>
    <row r="8" spans="1:8" ht="13.5" thickBot="1">
      <c r="A8" s="305" t="s">
        <v>0</v>
      </c>
      <c r="B8" s="306"/>
      <c r="C8" s="331"/>
      <c r="D8" s="331"/>
      <c r="E8" s="308"/>
      <c r="F8" s="309"/>
      <c r="G8" s="309"/>
      <c r="H8" s="309"/>
    </row>
    <row r="9" spans="1:8" ht="12.75">
      <c r="A9" s="304"/>
      <c r="B9" s="310">
        <v>8216869.8</v>
      </c>
      <c r="C9" s="332">
        <f>B9/4</f>
        <v>2054217.45</v>
      </c>
      <c r="D9" s="332">
        <f>B9/4</f>
        <v>2054217.45</v>
      </c>
      <c r="E9" s="332">
        <f>B9/4</f>
        <v>2054217.45</v>
      </c>
      <c r="F9" s="332">
        <f>B9/4</f>
        <v>2054217.45</v>
      </c>
      <c r="G9" s="313">
        <f>SUM(C9:F9)</f>
        <v>8216869.8</v>
      </c>
      <c r="H9" s="304"/>
    </row>
    <row r="10" spans="1:8" ht="12.75">
      <c r="A10" s="304"/>
      <c r="B10" s="310"/>
      <c r="C10" s="332"/>
      <c r="D10" s="312"/>
      <c r="E10" s="332"/>
      <c r="F10" s="313"/>
      <c r="G10" s="313">
        <v>0</v>
      </c>
      <c r="H10" s="304"/>
    </row>
    <row r="11" spans="1:8" ht="12.75">
      <c r="A11" s="149"/>
      <c r="B11" s="150"/>
      <c r="C11" s="191"/>
      <c r="D11" s="93"/>
      <c r="E11" s="332"/>
      <c r="F11" s="313"/>
      <c r="G11" s="313">
        <v>0</v>
      </c>
      <c r="H11" s="304"/>
    </row>
    <row r="12" spans="1:8" ht="12.75">
      <c r="A12" s="149" t="s">
        <v>21</v>
      </c>
      <c r="B12" s="119">
        <f>SUM(B9:B11)</f>
        <v>8216869.8</v>
      </c>
      <c r="C12" s="119">
        <f>SUM(C9:C11)</f>
        <v>2054217.45</v>
      </c>
      <c r="D12" s="119">
        <f>SUM(D9:D11)</f>
        <v>2054217.45</v>
      </c>
      <c r="E12" s="119">
        <f>SUM(E9:E11)</f>
        <v>2054217.45</v>
      </c>
      <c r="F12" s="119">
        <f>SUM(F9:F11)</f>
        <v>2054217.45</v>
      </c>
      <c r="G12" s="159">
        <f>SUM(G9:G11)</f>
        <v>8216869.8</v>
      </c>
      <c r="H12" s="313"/>
    </row>
    <row r="13" spans="1:8" ht="12.75">
      <c r="A13" s="314" t="s">
        <v>1</v>
      </c>
      <c r="B13" s="306"/>
      <c r="C13" s="331"/>
      <c r="D13" s="315"/>
      <c r="E13" s="333"/>
      <c r="F13" s="304"/>
      <c r="G13" s="304"/>
      <c r="H13" s="304"/>
    </row>
    <row r="14" spans="1:8" ht="12.75">
      <c r="A14" s="304"/>
      <c r="B14" s="150">
        <v>107109.97</v>
      </c>
      <c r="C14" s="332">
        <f>B14/4</f>
        <v>26777.4925</v>
      </c>
      <c r="D14" s="312">
        <f>B14/4</f>
        <v>26777.4925</v>
      </c>
      <c r="E14" s="332">
        <f>B14/4</f>
        <v>26777.4925</v>
      </c>
      <c r="F14" s="313">
        <f>B14/4</f>
        <v>26777.4925</v>
      </c>
      <c r="G14" s="313">
        <f>SUM(C14:F14)</f>
        <v>107109.97</v>
      </c>
      <c r="H14" s="304"/>
    </row>
    <row r="15" spans="1:8" ht="12.75">
      <c r="A15" s="149"/>
      <c r="C15" s="191"/>
      <c r="D15" s="312"/>
      <c r="E15" s="332"/>
      <c r="F15" s="313"/>
      <c r="G15" s="313">
        <v>0</v>
      </c>
      <c r="H15" s="304"/>
    </row>
    <row r="16" spans="1:8" ht="12.75">
      <c r="A16" s="304"/>
      <c r="B16" s="310"/>
      <c r="C16" s="332"/>
      <c r="D16" s="312"/>
      <c r="E16" s="332"/>
      <c r="F16" s="313"/>
      <c r="G16" s="313">
        <v>0</v>
      </c>
      <c r="H16" s="304"/>
    </row>
    <row r="17" spans="1:9" ht="12.75">
      <c r="A17" s="308" t="s">
        <v>21</v>
      </c>
      <c r="B17" s="150">
        <f>SUM(B14:B16)</f>
        <v>107109.97</v>
      </c>
      <c r="C17" s="150">
        <f>SUM(C14:C16)</f>
        <v>26777.4925</v>
      </c>
      <c r="D17" s="150">
        <f>SUM(D14:D16)</f>
        <v>26777.4925</v>
      </c>
      <c r="E17" s="150">
        <f>SUM(E14:E16)</f>
        <v>26777.4925</v>
      </c>
      <c r="F17" s="150">
        <f>SUM(F14:F16)</f>
        <v>26777.4925</v>
      </c>
      <c r="G17" s="159">
        <f>SUM(G14:G16)</f>
        <v>107109.97</v>
      </c>
      <c r="H17" s="304"/>
      <c r="I17" s="304"/>
    </row>
    <row r="18" spans="1:9" ht="12.75">
      <c r="A18" s="314" t="s">
        <v>2</v>
      </c>
      <c r="B18" s="306"/>
      <c r="C18" s="332"/>
      <c r="D18" s="312"/>
      <c r="E18" s="332"/>
      <c r="F18" s="313"/>
      <c r="G18" s="313"/>
      <c r="H18" s="304"/>
      <c r="I18" s="304"/>
    </row>
    <row r="19" spans="1:9" ht="12.75">
      <c r="A19" s="304"/>
      <c r="B19" s="310"/>
      <c r="C19" s="332"/>
      <c r="D19" s="312"/>
      <c r="E19" s="332"/>
      <c r="F19" s="313"/>
      <c r="G19" s="313"/>
      <c r="H19" s="304"/>
      <c r="I19" s="304"/>
    </row>
    <row r="20" spans="1:9" ht="12.75">
      <c r="A20" s="149"/>
      <c r="B20" s="150"/>
      <c r="C20" s="332">
        <v>0</v>
      </c>
      <c r="D20" s="312">
        <v>0</v>
      </c>
      <c r="E20" s="332">
        <v>0</v>
      </c>
      <c r="F20" s="313">
        <v>0</v>
      </c>
      <c r="G20" s="313">
        <v>0</v>
      </c>
      <c r="H20" s="304"/>
      <c r="I20" s="304"/>
    </row>
    <row r="21" spans="1:9" ht="12.75">
      <c r="A21" s="304"/>
      <c r="B21" s="310"/>
      <c r="C21" s="332"/>
      <c r="D21" s="312"/>
      <c r="E21" s="332"/>
      <c r="F21" s="313"/>
      <c r="G21" s="313">
        <v>0</v>
      </c>
      <c r="H21" s="304"/>
      <c r="I21" s="304"/>
    </row>
    <row r="22" spans="1:9" ht="12.75">
      <c r="A22" s="149"/>
      <c r="B22" s="150"/>
      <c r="C22" s="193"/>
      <c r="D22" s="312"/>
      <c r="E22" s="318"/>
      <c r="F22" s="313"/>
      <c r="G22" s="313">
        <v>0</v>
      </c>
      <c r="H22" s="304"/>
      <c r="I22" s="304"/>
    </row>
    <row r="23" spans="1:9" ht="13.5" thickBot="1">
      <c r="A23" s="149" t="s">
        <v>21</v>
      </c>
      <c r="B23" s="150">
        <v>0</v>
      </c>
      <c r="C23" s="313">
        <v>0</v>
      </c>
      <c r="D23" s="313">
        <v>0</v>
      </c>
      <c r="E23" s="313">
        <v>0</v>
      </c>
      <c r="F23" s="313">
        <v>0</v>
      </c>
      <c r="G23" s="313">
        <v>0</v>
      </c>
      <c r="H23" s="304"/>
      <c r="I23" s="304"/>
    </row>
    <row r="24" spans="1:9" ht="13.5" thickBot="1">
      <c r="A24" s="319" t="s">
        <v>4</v>
      </c>
      <c r="B24" s="241"/>
      <c r="C24" s="318"/>
      <c r="D24" s="332"/>
      <c r="E24" s="158"/>
      <c r="F24" s="159"/>
      <c r="G24" s="159"/>
      <c r="H24" s="121"/>
      <c r="I24" s="121"/>
    </row>
    <row r="25" spans="1:9" ht="12.75">
      <c r="A25" s="304"/>
      <c r="B25" s="310">
        <f>2008068.41+26669.67</f>
        <v>2034738.0799999998</v>
      </c>
      <c r="C25" s="332">
        <f>$B$25/4</f>
        <v>508684.51999999996</v>
      </c>
      <c r="D25" s="332">
        <f>$B$25/4</f>
        <v>508684.51999999996</v>
      </c>
      <c r="E25" s="332">
        <f>$B$25/4</f>
        <v>508684.51999999996</v>
      </c>
      <c r="F25" s="332">
        <f>$B$25/4</f>
        <v>508684.51999999996</v>
      </c>
      <c r="G25" s="313">
        <f>SUM(C25:F25)</f>
        <v>2034738.0799999998</v>
      </c>
      <c r="H25" s="304"/>
      <c r="I25" s="304"/>
    </row>
    <row r="26" spans="1:9" ht="12.75">
      <c r="A26" s="149" t="s">
        <v>21</v>
      </c>
      <c r="B26" s="44">
        <f>SUM(B25)</f>
        <v>2034738.0799999998</v>
      </c>
      <c r="C26" s="44">
        <f>SUM(C25)</f>
        <v>508684.51999999996</v>
      </c>
      <c r="D26" s="44">
        <f>SUM(D25)</f>
        <v>508684.51999999996</v>
      </c>
      <c r="E26" s="44">
        <f>SUM(E25)</f>
        <v>508684.51999999996</v>
      </c>
      <c r="F26" s="44">
        <f>SUM(F25)</f>
        <v>508684.51999999996</v>
      </c>
      <c r="G26" s="159">
        <f>SUM(G25)</f>
        <v>2034738.0799999998</v>
      </c>
      <c r="H26" s="121"/>
      <c r="I26" s="121"/>
    </row>
    <row r="27" spans="1:9" ht="12.75">
      <c r="A27" s="314" t="s">
        <v>3</v>
      </c>
      <c r="B27" s="306"/>
      <c r="C27" s="334"/>
      <c r="D27" s="332"/>
      <c r="E27" s="158"/>
      <c r="F27" s="159"/>
      <c r="G27" s="159"/>
      <c r="H27" s="121"/>
      <c r="I27" s="121"/>
    </row>
    <row r="28" spans="1:9" ht="12.75">
      <c r="A28" s="304"/>
      <c r="B28" s="310"/>
      <c r="C28" s="313"/>
      <c r="D28" s="313"/>
      <c r="E28" s="318"/>
      <c r="F28" s="313"/>
      <c r="G28" s="313">
        <v>0</v>
      </c>
      <c r="H28" s="304"/>
      <c r="I28" s="304"/>
    </row>
    <row r="29" spans="1:9" ht="12.75">
      <c r="A29" s="149" t="s">
        <v>21</v>
      </c>
      <c r="B29" s="150">
        <v>0</v>
      </c>
      <c r="C29" s="313">
        <v>0</v>
      </c>
      <c r="D29" s="313">
        <v>0</v>
      </c>
      <c r="E29" s="313">
        <v>0</v>
      </c>
      <c r="F29" s="313">
        <v>0</v>
      </c>
      <c r="G29" s="313">
        <v>0</v>
      </c>
      <c r="H29" s="304"/>
      <c r="I29" s="304"/>
    </row>
    <row r="30" spans="1:9" ht="13.5" thickBot="1">
      <c r="A30" s="149"/>
      <c r="B30" s="150"/>
      <c r="C30" s="313"/>
      <c r="D30" s="313"/>
      <c r="E30" s="313"/>
      <c r="F30" s="313"/>
      <c r="G30" s="313"/>
      <c r="H30" s="304"/>
      <c r="I30" s="304"/>
    </row>
    <row r="31" spans="1:9" ht="16.5" thickBot="1">
      <c r="A31" s="137" t="s">
        <v>22</v>
      </c>
      <c r="B31" s="335">
        <f>B26+B17+B12</f>
        <v>10358717.85</v>
      </c>
      <c r="C31" s="335">
        <f>C26+C17+C12</f>
        <v>2589679.4625</v>
      </c>
      <c r="D31" s="335">
        <f>D26+D17+D12</f>
        <v>2589679.4625</v>
      </c>
      <c r="E31" s="335">
        <f>E26+E17+E12</f>
        <v>2589679.4625</v>
      </c>
      <c r="F31" s="335">
        <f>F26+F17+F12</f>
        <v>2589679.4625</v>
      </c>
      <c r="G31" s="335">
        <f>G26+G17+G12</f>
        <v>10358717.85</v>
      </c>
      <c r="H31" s="313"/>
      <c r="I31" s="313"/>
    </row>
    <row r="32" spans="1:9" ht="13.5" thickBot="1">
      <c r="A32" s="149"/>
      <c r="B32" s="150"/>
      <c r="C32" s="313"/>
      <c r="D32" s="313"/>
      <c r="E32" s="313"/>
      <c r="F32" s="313"/>
      <c r="G32" s="313"/>
      <c r="H32" s="304"/>
      <c r="I32" s="304"/>
    </row>
    <row r="33" spans="1:7" ht="16.5" thickBot="1">
      <c r="A33" s="137" t="s">
        <v>5</v>
      </c>
      <c r="B33" s="138"/>
      <c r="C33" s="304"/>
      <c r="D33" s="304"/>
      <c r="E33" s="304"/>
      <c r="F33" s="304"/>
      <c r="G33" s="304"/>
    </row>
    <row r="34" spans="1:7" ht="16.5" thickBot="1">
      <c r="A34" s="162"/>
      <c r="B34" s="138"/>
      <c r="C34" s="334"/>
      <c r="D34" s="332"/>
      <c r="E34" s="318"/>
      <c r="F34" s="313"/>
      <c r="G34" s="313"/>
    </row>
    <row r="35" spans="1:7" ht="13.5" thickBot="1">
      <c r="A35" s="319" t="s">
        <v>7</v>
      </c>
      <c r="B35" s="241"/>
      <c r="C35" s="332"/>
      <c r="D35" s="332"/>
      <c r="E35" s="318"/>
      <c r="F35" s="313"/>
      <c r="G35" s="313"/>
    </row>
    <row r="36" spans="1:7" ht="12.75">
      <c r="A36" s="241"/>
      <c r="B36" s="241"/>
      <c r="C36" s="332"/>
      <c r="D36" s="318"/>
      <c r="E36" s="322"/>
      <c r="F36" s="313"/>
      <c r="G36" s="313"/>
    </row>
    <row r="37" spans="1:7" ht="12.75">
      <c r="A37" s="244" t="s">
        <v>233</v>
      </c>
      <c r="B37" s="336">
        <v>14622.72</v>
      </c>
      <c r="C37" s="313">
        <f>$B$37/4</f>
        <v>3655.68</v>
      </c>
      <c r="D37" s="313">
        <f>$B$37/4</f>
        <v>3655.68</v>
      </c>
      <c r="E37" s="313">
        <f>$B$37/4</f>
        <v>3655.68</v>
      </c>
      <c r="F37" s="313">
        <f>$B$37/4</f>
        <v>3655.68</v>
      </c>
      <c r="G37" s="313">
        <f>SUM(C37:F37)</f>
        <v>14622.72</v>
      </c>
    </row>
    <row r="38" spans="1:7" ht="12.75">
      <c r="A38" s="244"/>
      <c r="B38" s="304"/>
      <c r="C38" s="313"/>
      <c r="D38" s="313"/>
      <c r="E38" s="313"/>
      <c r="F38" s="313"/>
      <c r="G38" s="313">
        <v>0</v>
      </c>
    </row>
    <row r="39" spans="1:8" ht="12.75">
      <c r="A39" s="149"/>
      <c r="B39" s="149"/>
      <c r="C39" s="194"/>
      <c r="D39" s="332"/>
      <c r="E39" s="318"/>
      <c r="F39" s="313"/>
      <c r="G39" s="313">
        <v>0</v>
      </c>
      <c r="H39" s="304"/>
    </row>
    <row r="40" spans="1:8" ht="13.5" thickBot="1">
      <c r="A40" s="149" t="s">
        <v>21</v>
      </c>
      <c r="B40" s="173">
        <f>SUM(B37:B39)</f>
        <v>14622.72</v>
      </c>
      <c r="C40" s="173">
        <f>SUM(C37:C39)</f>
        <v>3655.68</v>
      </c>
      <c r="D40" s="173">
        <f>SUM(D37:D39)</f>
        <v>3655.68</v>
      </c>
      <c r="E40" s="173">
        <f>SUM(E37:E39)</f>
        <v>3655.68</v>
      </c>
      <c r="F40" s="173">
        <f>SUM(F37:F39)</f>
        <v>3655.68</v>
      </c>
      <c r="G40" s="159">
        <f>SUM(G37:G39)</f>
        <v>14622.72</v>
      </c>
      <c r="H40" s="313"/>
    </row>
    <row r="41" spans="1:8" ht="13.5" thickBot="1">
      <c r="A41" s="319" t="s">
        <v>9</v>
      </c>
      <c r="B41" s="241"/>
      <c r="C41" s="318"/>
      <c r="D41" s="318"/>
      <c r="E41" s="318"/>
      <c r="F41" s="313"/>
      <c r="G41" s="313"/>
      <c r="H41" s="304"/>
    </row>
    <row r="42" spans="1:8" ht="12.75">
      <c r="A42" s="241" t="s">
        <v>270</v>
      </c>
      <c r="B42" s="241"/>
      <c r="C42" s="318"/>
      <c r="D42" s="318"/>
      <c r="E42" s="318"/>
      <c r="F42" s="313"/>
      <c r="G42" s="313">
        <v>0</v>
      </c>
      <c r="H42" s="304"/>
    </row>
    <row r="43" spans="1:8" ht="12.75">
      <c r="A43" s="149"/>
      <c r="B43" s="149"/>
      <c r="C43" s="318"/>
      <c r="D43" s="318"/>
      <c r="E43" s="318"/>
      <c r="F43" s="313"/>
      <c r="G43" s="313">
        <v>0</v>
      </c>
      <c r="H43" s="304"/>
    </row>
    <row r="44" spans="1:8" ht="12.75">
      <c r="A44" s="149"/>
      <c r="B44" s="149"/>
      <c r="C44" s="158"/>
      <c r="D44" s="318"/>
      <c r="E44" s="318"/>
      <c r="F44" s="313"/>
      <c r="G44" s="313">
        <v>0</v>
      </c>
      <c r="H44" s="304"/>
    </row>
    <row r="45" spans="1:8" ht="13.5" thickBot="1">
      <c r="A45" s="149" t="s">
        <v>21</v>
      </c>
      <c r="B45" s="149">
        <v>0</v>
      </c>
      <c r="C45" s="313">
        <v>0</v>
      </c>
      <c r="D45" s="313">
        <v>0</v>
      </c>
      <c r="E45" s="313">
        <v>0</v>
      </c>
      <c r="F45" s="313">
        <v>0</v>
      </c>
      <c r="G45" s="313">
        <v>0</v>
      </c>
      <c r="H45" s="313"/>
    </row>
    <row r="46" spans="1:8" ht="13.5" thickBot="1">
      <c r="A46" s="319" t="s">
        <v>8</v>
      </c>
      <c r="B46" s="241"/>
      <c r="C46" s="318"/>
      <c r="D46" s="318"/>
      <c r="E46" s="318"/>
      <c r="F46" s="313"/>
      <c r="G46" s="313"/>
      <c r="H46" s="304"/>
    </row>
    <row r="47" spans="1:8" ht="12.75">
      <c r="A47" s="241" t="s">
        <v>270</v>
      </c>
      <c r="B47" s="241"/>
      <c r="C47" s="318"/>
      <c r="D47" s="318"/>
      <c r="E47" s="318"/>
      <c r="F47" s="313"/>
      <c r="G47" s="313">
        <v>0</v>
      </c>
      <c r="H47" s="304"/>
    </row>
    <row r="48" spans="1:8" ht="12.75">
      <c r="A48" s="149"/>
      <c r="B48" s="149"/>
      <c r="C48" s="318"/>
      <c r="D48" s="318"/>
      <c r="E48" s="318"/>
      <c r="F48" s="313"/>
      <c r="G48" s="313">
        <v>0</v>
      </c>
      <c r="H48" s="304"/>
    </row>
    <row r="49" spans="1:8" ht="12.75">
      <c r="A49" s="149"/>
      <c r="B49" s="149"/>
      <c r="C49" s="158"/>
      <c r="D49" s="318"/>
      <c r="E49" s="318"/>
      <c r="F49" s="313"/>
      <c r="G49" s="313">
        <v>0</v>
      </c>
      <c r="H49" s="304"/>
    </row>
    <row r="50" spans="1:8" ht="13.5" thickBot="1">
      <c r="A50" s="149" t="s">
        <v>21</v>
      </c>
      <c r="B50" s="149">
        <v>0</v>
      </c>
      <c r="C50" s="313">
        <v>0</v>
      </c>
      <c r="D50" s="313">
        <v>0</v>
      </c>
      <c r="E50" s="313">
        <v>0</v>
      </c>
      <c r="F50" s="313">
        <v>0</v>
      </c>
      <c r="G50" s="313">
        <v>0</v>
      </c>
      <c r="H50" s="304"/>
    </row>
    <row r="51" spans="1:8" ht="13.5" thickBot="1">
      <c r="A51" s="319" t="s">
        <v>10</v>
      </c>
      <c r="B51" s="241"/>
      <c r="C51" s="318"/>
      <c r="D51" s="318"/>
      <c r="E51" s="318"/>
      <c r="F51" s="313"/>
      <c r="G51" s="313"/>
      <c r="H51" s="304"/>
    </row>
    <row r="52" spans="1:8" ht="12.75">
      <c r="A52" s="241"/>
      <c r="B52" s="241"/>
      <c r="C52" s="322"/>
      <c r="D52" s="318"/>
      <c r="E52" s="318"/>
      <c r="F52" s="313"/>
      <c r="G52" s="313"/>
      <c r="H52" s="304"/>
    </row>
    <row r="53" spans="1:8" ht="12.75">
      <c r="A53" s="249" t="s">
        <v>406</v>
      </c>
      <c r="B53" s="337">
        <v>40000</v>
      </c>
      <c r="C53" s="322">
        <v>10000</v>
      </c>
      <c r="D53" s="322">
        <v>10000</v>
      </c>
      <c r="E53" s="322">
        <v>10000</v>
      </c>
      <c r="F53" s="322">
        <v>10000</v>
      </c>
      <c r="G53" s="295">
        <f>C53+D53+E53+F53</f>
        <v>40000</v>
      </c>
      <c r="H53" s="304"/>
    </row>
    <row r="54" spans="1:7" ht="12.75">
      <c r="A54" s="249" t="s">
        <v>407</v>
      </c>
      <c r="B54" s="337">
        <v>41350</v>
      </c>
      <c r="C54" s="322">
        <f>$B$66/4</f>
        <v>2087</v>
      </c>
      <c r="D54" s="322">
        <f>$B$66/4</f>
        <v>2087</v>
      </c>
      <c r="E54" s="322">
        <f>$B$66/4</f>
        <v>2087</v>
      </c>
      <c r="F54" s="322">
        <f>$B$66/4</f>
        <v>2087</v>
      </c>
      <c r="G54" s="295">
        <v>41350</v>
      </c>
    </row>
    <row r="55" spans="1:7" ht="12.75">
      <c r="A55" s="338" t="s">
        <v>408</v>
      </c>
      <c r="B55" s="260">
        <v>94829</v>
      </c>
      <c r="C55" s="322">
        <f>B55/4</f>
        <v>23707.25</v>
      </c>
      <c r="D55" s="294">
        <f>B55/4</f>
        <v>23707.25</v>
      </c>
      <c r="E55" s="294">
        <f>B55/4</f>
        <v>23707.25</v>
      </c>
      <c r="F55" s="295">
        <f>B55/4</f>
        <v>23707.25</v>
      </c>
      <c r="G55" s="295">
        <v>94829</v>
      </c>
    </row>
    <row r="56" spans="1:7" ht="12.75">
      <c r="A56" s="338" t="s">
        <v>409</v>
      </c>
      <c r="B56" s="260">
        <v>28919</v>
      </c>
      <c r="C56" s="322">
        <f>B56/4</f>
        <v>7229.75</v>
      </c>
      <c r="D56" s="322">
        <f>B56/4</f>
        <v>7229.75</v>
      </c>
      <c r="E56" s="322">
        <v>7230</v>
      </c>
      <c r="F56" s="322">
        <v>7230</v>
      </c>
      <c r="G56" s="295">
        <v>28919</v>
      </c>
    </row>
    <row r="57" spans="1:7" ht="12.75">
      <c r="A57" s="338" t="s">
        <v>410</v>
      </c>
      <c r="B57" s="260">
        <v>80000</v>
      </c>
      <c r="C57" s="322">
        <f>B57/4</f>
        <v>20000</v>
      </c>
      <c r="D57" s="322">
        <f aca="true" t="shared" si="0" ref="D57:D63">B57/4</f>
        <v>20000</v>
      </c>
      <c r="E57" s="294">
        <v>20000</v>
      </c>
      <c r="F57" s="295">
        <v>20000</v>
      </c>
      <c r="G57" s="295">
        <v>80000</v>
      </c>
    </row>
    <row r="58" spans="1:7" ht="12.75">
      <c r="A58" s="338" t="s">
        <v>411</v>
      </c>
      <c r="B58" s="260">
        <v>51397</v>
      </c>
      <c r="C58" s="322">
        <f aca="true" t="shared" si="1" ref="C58:C83">B58/4</f>
        <v>12849.25</v>
      </c>
      <c r="D58" s="322">
        <f t="shared" si="0"/>
        <v>12849.25</v>
      </c>
      <c r="E58" s="294">
        <v>12849</v>
      </c>
      <c r="F58" s="295">
        <v>12849</v>
      </c>
      <c r="G58" s="295">
        <v>51397</v>
      </c>
    </row>
    <row r="59" spans="1:7" ht="12.75">
      <c r="A59" s="339" t="s">
        <v>412</v>
      </c>
      <c r="B59" s="260">
        <v>16100</v>
      </c>
      <c r="C59" s="322">
        <f t="shared" si="1"/>
        <v>4025</v>
      </c>
      <c r="D59" s="322">
        <f t="shared" si="0"/>
        <v>4025</v>
      </c>
      <c r="E59" s="294">
        <v>4025</v>
      </c>
      <c r="F59" s="295">
        <v>4025</v>
      </c>
      <c r="G59" s="295">
        <v>16100</v>
      </c>
    </row>
    <row r="60" spans="1:7" ht="12.75">
      <c r="A60" s="339" t="s">
        <v>413</v>
      </c>
      <c r="B60" s="254">
        <v>28990</v>
      </c>
      <c r="C60" s="322">
        <f t="shared" si="1"/>
        <v>7247.5</v>
      </c>
      <c r="D60" s="322">
        <f t="shared" si="0"/>
        <v>7247.5</v>
      </c>
      <c r="E60" s="294">
        <v>7248</v>
      </c>
      <c r="F60" s="295">
        <v>7248</v>
      </c>
      <c r="G60" s="295">
        <v>28990</v>
      </c>
    </row>
    <row r="61" spans="1:7" ht="12.75">
      <c r="A61" s="339" t="s">
        <v>414</v>
      </c>
      <c r="B61" s="260">
        <v>8366</v>
      </c>
      <c r="C61" s="322">
        <f t="shared" si="1"/>
        <v>2091.5</v>
      </c>
      <c r="D61" s="322">
        <f t="shared" si="0"/>
        <v>2091.5</v>
      </c>
      <c r="E61" s="294">
        <v>2092</v>
      </c>
      <c r="F61" s="295">
        <v>2092</v>
      </c>
      <c r="G61" s="295">
        <v>8366</v>
      </c>
    </row>
    <row r="62" spans="1:7" ht="12.75">
      <c r="A62" s="338" t="s">
        <v>415</v>
      </c>
      <c r="B62" s="277">
        <v>86590</v>
      </c>
      <c r="C62" s="322">
        <f t="shared" si="1"/>
        <v>21647.5</v>
      </c>
      <c r="D62" s="322">
        <f t="shared" si="0"/>
        <v>21647.5</v>
      </c>
      <c r="E62" s="294">
        <v>21648</v>
      </c>
      <c r="F62" s="295">
        <v>21648</v>
      </c>
      <c r="G62" s="295">
        <v>86590</v>
      </c>
    </row>
    <row r="63" spans="1:7" ht="12.75">
      <c r="A63" s="338" t="s">
        <v>416</v>
      </c>
      <c r="B63" s="277">
        <v>36000</v>
      </c>
      <c r="C63" s="322">
        <f t="shared" si="1"/>
        <v>9000</v>
      </c>
      <c r="D63" s="322">
        <f t="shared" si="0"/>
        <v>9000</v>
      </c>
      <c r="E63" s="294">
        <v>9000</v>
      </c>
      <c r="F63" s="295">
        <v>90000</v>
      </c>
      <c r="G63" s="295">
        <v>36000</v>
      </c>
    </row>
    <row r="64" spans="1:7" ht="12.75">
      <c r="A64" s="338" t="s">
        <v>417</v>
      </c>
      <c r="B64" s="277">
        <v>17154</v>
      </c>
      <c r="C64" s="322">
        <f t="shared" si="1"/>
        <v>4288.5</v>
      </c>
      <c r="D64" s="294">
        <v>4289</v>
      </c>
      <c r="E64" s="294">
        <v>4289</v>
      </c>
      <c r="F64" s="294">
        <v>4289</v>
      </c>
      <c r="G64" s="295">
        <v>17154</v>
      </c>
    </row>
    <row r="65" spans="1:7" ht="12.75">
      <c r="A65" s="338" t="s">
        <v>418</v>
      </c>
      <c r="B65" s="277">
        <v>12859</v>
      </c>
      <c r="C65" s="322">
        <f t="shared" si="1"/>
        <v>3214.75</v>
      </c>
      <c r="D65" s="294">
        <v>3215</v>
      </c>
      <c r="E65" s="294">
        <v>3215</v>
      </c>
      <c r="F65" s="294">
        <v>3215</v>
      </c>
      <c r="G65" s="295">
        <v>12859</v>
      </c>
    </row>
    <row r="66" spans="1:7" ht="12.75">
      <c r="A66" s="338" t="s">
        <v>419</v>
      </c>
      <c r="B66" s="277">
        <v>8348</v>
      </c>
      <c r="C66" s="322">
        <f t="shared" si="1"/>
        <v>2087</v>
      </c>
      <c r="D66" s="294">
        <v>2087</v>
      </c>
      <c r="E66" s="294">
        <v>2087</v>
      </c>
      <c r="F66" s="294">
        <v>2087</v>
      </c>
      <c r="G66" s="295">
        <v>8348</v>
      </c>
    </row>
    <row r="67" spans="1:7" ht="12.75">
      <c r="A67" s="338" t="s">
        <v>420</v>
      </c>
      <c r="B67" s="277">
        <v>76688</v>
      </c>
      <c r="C67" s="322">
        <f t="shared" si="1"/>
        <v>19172</v>
      </c>
      <c r="D67" s="294">
        <v>19172</v>
      </c>
      <c r="E67" s="294">
        <v>19172</v>
      </c>
      <c r="F67" s="294">
        <v>19172</v>
      </c>
      <c r="G67" s="295">
        <v>76688</v>
      </c>
    </row>
    <row r="68" spans="1:7" ht="12.75">
      <c r="A68" s="338" t="s">
        <v>421</v>
      </c>
      <c r="B68" s="277">
        <v>13416.22</v>
      </c>
      <c r="C68" s="322">
        <f t="shared" si="1"/>
        <v>3354.055</v>
      </c>
      <c r="D68" s="294">
        <v>3354</v>
      </c>
      <c r="E68" s="294">
        <v>3354</v>
      </c>
      <c r="F68" s="294">
        <v>3354</v>
      </c>
      <c r="G68" s="295">
        <v>13416.22</v>
      </c>
    </row>
    <row r="69" spans="1:7" ht="12.75">
      <c r="A69" s="338" t="s">
        <v>422</v>
      </c>
      <c r="B69" s="277">
        <v>9783</v>
      </c>
      <c r="C69" s="322">
        <f t="shared" si="1"/>
        <v>2445.75</v>
      </c>
      <c r="D69" s="294">
        <v>2446</v>
      </c>
      <c r="E69" s="294">
        <v>2446</v>
      </c>
      <c r="F69" s="294">
        <v>2446</v>
      </c>
      <c r="G69" s="295">
        <v>9783</v>
      </c>
    </row>
    <row r="70" spans="1:8" ht="12.75">
      <c r="A70" s="338" t="s">
        <v>423</v>
      </c>
      <c r="B70" s="277">
        <v>93600</v>
      </c>
      <c r="C70" s="322">
        <f t="shared" si="1"/>
        <v>23400</v>
      </c>
      <c r="D70" s="294">
        <v>23400</v>
      </c>
      <c r="E70" s="294">
        <v>23400</v>
      </c>
      <c r="F70" s="294">
        <v>23400</v>
      </c>
      <c r="G70" s="295">
        <v>93600</v>
      </c>
      <c r="H70" s="304"/>
    </row>
    <row r="71" spans="1:8" ht="12.75">
      <c r="A71" s="338" t="s">
        <v>424</v>
      </c>
      <c r="B71" s="277">
        <v>9735</v>
      </c>
      <c r="C71" s="322">
        <f t="shared" si="1"/>
        <v>2433.75</v>
      </c>
      <c r="D71" s="294">
        <v>2434</v>
      </c>
      <c r="E71" s="294">
        <v>2434</v>
      </c>
      <c r="F71" s="294">
        <v>2434</v>
      </c>
      <c r="G71" s="295">
        <v>9735</v>
      </c>
      <c r="H71" s="304"/>
    </row>
    <row r="72" spans="1:8" ht="12.75">
      <c r="A72" s="338" t="s">
        <v>425</v>
      </c>
      <c r="B72" s="277">
        <v>30467</v>
      </c>
      <c r="C72" s="322">
        <f t="shared" si="1"/>
        <v>7616.75</v>
      </c>
      <c r="D72" s="294">
        <v>7617</v>
      </c>
      <c r="E72" s="294">
        <v>7617</v>
      </c>
      <c r="F72" s="294">
        <v>7617</v>
      </c>
      <c r="G72" s="295">
        <v>30467</v>
      </c>
      <c r="H72" s="304"/>
    </row>
    <row r="73" spans="1:8" ht="12.75">
      <c r="A73" s="338" t="s">
        <v>426</v>
      </c>
      <c r="B73" s="277">
        <v>137821</v>
      </c>
      <c r="C73" s="322">
        <f t="shared" si="1"/>
        <v>34455.25</v>
      </c>
      <c r="D73" s="294">
        <v>34455</v>
      </c>
      <c r="E73" s="294">
        <v>34455</v>
      </c>
      <c r="F73" s="294">
        <v>34455</v>
      </c>
      <c r="G73" s="295">
        <v>137821</v>
      </c>
      <c r="H73" s="304"/>
    </row>
    <row r="74" spans="1:8" ht="12.75">
      <c r="A74" s="340" t="s">
        <v>427</v>
      </c>
      <c r="B74" s="277">
        <v>37740</v>
      </c>
      <c r="C74" s="322">
        <f t="shared" si="1"/>
        <v>9435</v>
      </c>
      <c r="D74" s="294">
        <v>9435</v>
      </c>
      <c r="E74" s="294">
        <v>9435</v>
      </c>
      <c r="F74" s="294">
        <v>9435</v>
      </c>
      <c r="G74" s="295">
        <v>37740</v>
      </c>
      <c r="H74" s="313"/>
    </row>
    <row r="75" spans="1:8" ht="12.75">
      <c r="A75" s="339" t="s">
        <v>428</v>
      </c>
      <c r="B75" s="254">
        <v>49990</v>
      </c>
      <c r="C75" s="322">
        <f t="shared" si="1"/>
        <v>12497.5</v>
      </c>
      <c r="D75" s="294">
        <v>12498</v>
      </c>
      <c r="E75" s="294">
        <v>12498</v>
      </c>
      <c r="F75" s="294">
        <v>12498</v>
      </c>
      <c r="G75" s="295">
        <v>49990</v>
      </c>
      <c r="H75" s="304"/>
    </row>
    <row r="76" spans="1:8" ht="12.75">
      <c r="A76" s="339" t="s">
        <v>429</v>
      </c>
      <c r="B76" s="254">
        <v>96410</v>
      </c>
      <c r="C76" s="322">
        <f t="shared" si="1"/>
        <v>24102.5</v>
      </c>
      <c r="D76" s="294">
        <v>24103</v>
      </c>
      <c r="E76" s="294">
        <v>24103</v>
      </c>
      <c r="F76" s="294">
        <v>24103</v>
      </c>
      <c r="G76" s="295">
        <v>96410</v>
      </c>
      <c r="H76" s="304"/>
    </row>
    <row r="77" spans="1:8" ht="12.75">
      <c r="A77" s="339" t="s">
        <v>430</v>
      </c>
      <c r="B77" s="254">
        <v>50000</v>
      </c>
      <c r="C77" s="322">
        <f t="shared" si="1"/>
        <v>12500</v>
      </c>
      <c r="D77" s="294">
        <v>12500</v>
      </c>
      <c r="E77" s="294">
        <v>12500</v>
      </c>
      <c r="F77" s="294">
        <v>12500</v>
      </c>
      <c r="G77" s="295">
        <v>50000</v>
      </c>
      <c r="H77" s="304"/>
    </row>
    <row r="78" spans="1:8" ht="12.75">
      <c r="A78" s="339" t="s">
        <v>431</v>
      </c>
      <c r="B78" s="254">
        <v>9783</v>
      </c>
      <c r="C78" s="322">
        <f t="shared" si="1"/>
        <v>2445.75</v>
      </c>
      <c r="D78" s="294">
        <v>2446</v>
      </c>
      <c r="E78" s="294">
        <v>2446</v>
      </c>
      <c r="F78" s="294">
        <v>2446</v>
      </c>
      <c r="G78" s="295">
        <v>9783</v>
      </c>
      <c r="H78" s="304"/>
    </row>
    <row r="79" spans="1:8" ht="12.75">
      <c r="A79" s="339" t="s">
        <v>432</v>
      </c>
      <c r="B79" s="254">
        <v>41686</v>
      </c>
      <c r="C79" s="322">
        <f t="shared" si="1"/>
        <v>10421.5</v>
      </c>
      <c r="D79" s="294">
        <v>10422</v>
      </c>
      <c r="E79" s="294">
        <v>10422</v>
      </c>
      <c r="F79" s="294">
        <v>10422</v>
      </c>
      <c r="G79" s="295">
        <v>41686</v>
      </c>
      <c r="H79" s="304"/>
    </row>
    <row r="80" spans="1:8" ht="12.75">
      <c r="A80" s="339" t="s">
        <v>433</v>
      </c>
      <c r="B80" s="254">
        <v>10206</v>
      </c>
      <c r="C80" s="322">
        <f t="shared" si="1"/>
        <v>2551.5</v>
      </c>
      <c r="D80" s="294">
        <v>2552</v>
      </c>
      <c r="E80" s="294">
        <v>2552</v>
      </c>
      <c r="F80" s="294">
        <v>2552</v>
      </c>
      <c r="G80" s="295">
        <v>10206</v>
      </c>
      <c r="H80" s="304"/>
    </row>
    <row r="81" spans="1:8" ht="12.75">
      <c r="A81" s="339" t="s">
        <v>434</v>
      </c>
      <c r="B81" s="247">
        <v>34901</v>
      </c>
      <c r="C81" s="322">
        <f t="shared" si="1"/>
        <v>8725.25</v>
      </c>
      <c r="D81" s="294">
        <v>8725</v>
      </c>
      <c r="E81" s="294">
        <v>8725</v>
      </c>
      <c r="F81" s="294">
        <v>8725</v>
      </c>
      <c r="G81" s="295">
        <v>34901</v>
      </c>
      <c r="H81" s="304"/>
    </row>
    <row r="82" spans="1:8" ht="12.75">
      <c r="A82" s="339" t="s">
        <v>435</v>
      </c>
      <c r="B82" s="254">
        <v>2000</v>
      </c>
      <c r="C82" s="322">
        <f t="shared" si="1"/>
        <v>500</v>
      </c>
      <c r="D82" s="294">
        <v>500</v>
      </c>
      <c r="E82" s="294">
        <v>500</v>
      </c>
      <c r="F82" s="294">
        <v>500</v>
      </c>
      <c r="G82" s="295">
        <v>2000</v>
      </c>
      <c r="H82" s="304"/>
    </row>
    <row r="83" spans="1:8" ht="12.75">
      <c r="A83" s="339" t="s">
        <v>436</v>
      </c>
      <c r="B83" s="254">
        <v>34527.78</v>
      </c>
      <c r="C83" s="322">
        <f t="shared" si="1"/>
        <v>8631.945</v>
      </c>
      <c r="D83" s="294">
        <v>8632</v>
      </c>
      <c r="E83" s="294">
        <v>8632</v>
      </c>
      <c r="F83" s="294">
        <v>8632</v>
      </c>
      <c r="G83" s="295">
        <v>34527.78</v>
      </c>
      <c r="H83" s="304"/>
    </row>
    <row r="84" spans="1:8" ht="12.75">
      <c r="A84" s="341"/>
      <c r="B84" s="341"/>
      <c r="C84" s="294"/>
      <c r="D84" s="294"/>
      <c r="E84" s="294"/>
      <c r="F84" s="295"/>
      <c r="G84" s="295"/>
      <c r="H84" s="304"/>
    </row>
    <row r="85" spans="1:8" ht="13.5" thickBot="1">
      <c r="A85" s="342" t="s">
        <v>21</v>
      </c>
      <c r="B85" s="343">
        <f>SUM(B53:B84)</f>
        <v>1289656</v>
      </c>
      <c r="C85" s="344">
        <f>SUM(C53:C84)</f>
        <v>314163.5</v>
      </c>
      <c r="D85" s="344">
        <f>SUM(D53:D84)</f>
        <v>314166.75</v>
      </c>
      <c r="E85" s="344">
        <f>SUM(E53:E84)</f>
        <v>314168.25</v>
      </c>
      <c r="F85" s="344">
        <f>SUM(F53:F84)</f>
        <v>395168.25</v>
      </c>
      <c r="G85" s="344">
        <f>SUM(G53:G83)</f>
        <v>1289656</v>
      </c>
      <c r="H85" s="304"/>
    </row>
    <row r="86" spans="1:8" ht="13.5" thickBot="1">
      <c r="A86" s="345" t="s">
        <v>11</v>
      </c>
      <c r="B86" s="346"/>
      <c r="C86" s="294"/>
      <c r="D86" s="294"/>
      <c r="E86" s="294"/>
      <c r="F86" s="295"/>
      <c r="G86" s="295"/>
      <c r="H86" s="304"/>
    </row>
    <row r="87" spans="1:8" ht="12.75">
      <c r="A87" s="346" t="s">
        <v>20</v>
      </c>
      <c r="B87" s="346"/>
      <c r="C87" s="322"/>
      <c r="D87" s="347"/>
      <c r="E87" s="294"/>
      <c r="F87" s="295"/>
      <c r="G87" s="295"/>
      <c r="H87" s="304"/>
    </row>
    <row r="88" spans="1:8" ht="12.75">
      <c r="A88" s="238" t="s">
        <v>437</v>
      </c>
      <c r="B88" s="238">
        <v>477239</v>
      </c>
      <c r="C88" s="322">
        <v>477239</v>
      </c>
      <c r="D88" s="347"/>
      <c r="E88" s="294"/>
      <c r="F88" s="295"/>
      <c r="G88" s="295">
        <v>477239</v>
      </c>
      <c r="H88" s="304"/>
    </row>
    <row r="89" spans="1:8" ht="12.75">
      <c r="A89" s="338" t="s">
        <v>438</v>
      </c>
      <c r="B89" s="277">
        <v>72000</v>
      </c>
      <c r="C89" s="322">
        <f>B89/4</f>
        <v>18000</v>
      </c>
      <c r="D89" s="347">
        <v>18000</v>
      </c>
      <c r="E89" s="294">
        <v>18000</v>
      </c>
      <c r="F89" s="295">
        <v>18000</v>
      </c>
      <c r="G89" s="295">
        <f>SUM(C89:F89)</f>
        <v>72000</v>
      </c>
      <c r="H89" s="304"/>
    </row>
    <row r="90" spans="1:8" ht="12.75">
      <c r="A90" s="238" t="s">
        <v>439</v>
      </c>
      <c r="B90" s="238">
        <v>237494</v>
      </c>
      <c r="C90" s="322">
        <f>B90/4</f>
        <v>59373.5</v>
      </c>
      <c r="D90" s="347">
        <v>59373.5</v>
      </c>
      <c r="E90" s="294">
        <v>59373.5</v>
      </c>
      <c r="F90" s="295">
        <v>59373.5</v>
      </c>
      <c r="G90" s="295">
        <f aca="true" t="shared" si="2" ref="G90:G119">SUM(C90:F90)</f>
        <v>237494</v>
      </c>
      <c r="H90" s="304"/>
    </row>
    <row r="91" spans="1:8" ht="12.75">
      <c r="A91" s="238" t="s">
        <v>440</v>
      </c>
      <c r="B91" s="238">
        <v>268356</v>
      </c>
      <c r="C91" s="322">
        <f>B91/4</f>
        <v>67089</v>
      </c>
      <c r="D91" s="322">
        <v>67089</v>
      </c>
      <c r="E91" s="322">
        <v>67089</v>
      </c>
      <c r="F91" s="322">
        <v>67089</v>
      </c>
      <c r="G91" s="295">
        <f t="shared" si="2"/>
        <v>268356</v>
      </c>
      <c r="H91" s="304"/>
    </row>
    <row r="92" spans="1:8" ht="12.75">
      <c r="A92" s="238" t="s">
        <v>441</v>
      </c>
      <c r="B92" s="238">
        <v>204000</v>
      </c>
      <c r="C92" s="322">
        <f aca="true" t="shared" si="3" ref="C92:C119">B92/4</f>
        <v>51000</v>
      </c>
      <c r="D92" s="347">
        <v>51000</v>
      </c>
      <c r="E92" s="294">
        <v>51000</v>
      </c>
      <c r="F92" s="295">
        <v>51000</v>
      </c>
      <c r="G92" s="295">
        <f t="shared" si="2"/>
        <v>204000</v>
      </c>
      <c r="H92" s="304"/>
    </row>
    <row r="93" spans="1:8" ht="12.75">
      <c r="A93" s="238" t="s">
        <v>442</v>
      </c>
      <c r="B93" s="238">
        <v>122539</v>
      </c>
      <c r="C93" s="322">
        <f t="shared" si="3"/>
        <v>30634.75</v>
      </c>
      <c r="D93" s="347">
        <v>30634.75</v>
      </c>
      <c r="E93" s="294">
        <v>30634.75</v>
      </c>
      <c r="F93" s="295">
        <v>30634.75</v>
      </c>
      <c r="G93" s="295">
        <f t="shared" si="2"/>
        <v>122539</v>
      </c>
      <c r="H93" s="304"/>
    </row>
    <row r="94" spans="1:8" ht="12.75">
      <c r="A94" s="238" t="s">
        <v>443</v>
      </c>
      <c r="B94" s="348">
        <v>3500000</v>
      </c>
      <c r="C94" s="322">
        <f t="shared" si="3"/>
        <v>875000</v>
      </c>
      <c r="D94" s="347">
        <v>875000</v>
      </c>
      <c r="E94" s="294">
        <v>875000</v>
      </c>
      <c r="F94" s="295">
        <v>875000</v>
      </c>
      <c r="G94" s="295">
        <f t="shared" si="2"/>
        <v>3500000</v>
      </c>
      <c r="H94" s="313"/>
    </row>
    <row r="95" spans="1:8" ht="12.75">
      <c r="A95" s="238" t="s">
        <v>444</v>
      </c>
      <c r="B95" s="349">
        <v>81708</v>
      </c>
      <c r="C95" s="322">
        <v>81708</v>
      </c>
      <c r="D95" s="347"/>
      <c r="E95" s="294"/>
      <c r="F95" s="295"/>
      <c r="G95" s="295">
        <f t="shared" si="2"/>
        <v>81708</v>
      </c>
      <c r="H95" s="304"/>
    </row>
    <row r="96" spans="1:8" ht="12.75">
      <c r="A96" s="238" t="s">
        <v>445</v>
      </c>
      <c r="B96" s="348">
        <v>95952</v>
      </c>
      <c r="C96" s="322">
        <f t="shared" si="3"/>
        <v>23988</v>
      </c>
      <c r="D96" s="347">
        <v>23988</v>
      </c>
      <c r="E96" s="294">
        <v>23988</v>
      </c>
      <c r="F96" s="295">
        <v>23988</v>
      </c>
      <c r="G96" s="295">
        <f t="shared" si="2"/>
        <v>95952</v>
      </c>
      <c r="H96" s="304"/>
    </row>
    <row r="97" spans="1:8" ht="12.75">
      <c r="A97" s="238" t="s">
        <v>446</v>
      </c>
      <c r="B97" s="348">
        <v>50000</v>
      </c>
      <c r="C97" s="322">
        <f t="shared" si="3"/>
        <v>12500</v>
      </c>
      <c r="D97" s="347">
        <v>12500</v>
      </c>
      <c r="E97" s="294">
        <v>12500</v>
      </c>
      <c r="F97" s="295">
        <v>12500</v>
      </c>
      <c r="G97" s="295">
        <f t="shared" si="2"/>
        <v>50000</v>
      </c>
      <c r="H97" s="304"/>
    </row>
    <row r="98" spans="1:8" ht="12.75">
      <c r="A98" s="238" t="s">
        <v>447</v>
      </c>
      <c r="B98" s="348">
        <v>14100</v>
      </c>
      <c r="C98" s="322">
        <f t="shared" si="3"/>
        <v>3525</v>
      </c>
      <c r="D98" s="347">
        <v>3525</v>
      </c>
      <c r="E98" s="294">
        <v>3525</v>
      </c>
      <c r="F98" s="295">
        <v>3525</v>
      </c>
      <c r="G98" s="295">
        <f t="shared" si="2"/>
        <v>14100</v>
      </c>
      <c r="H98" s="304"/>
    </row>
    <row r="99" spans="1:8" ht="12.75">
      <c r="A99" s="238" t="s">
        <v>448</v>
      </c>
      <c r="B99" s="348">
        <v>580000</v>
      </c>
      <c r="C99" s="322">
        <f t="shared" si="3"/>
        <v>145000</v>
      </c>
      <c r="D99" s="347">
        <v>145000</v>
      </c>
      <c r="E99" s="294">
        <v>145000</v>
      </c>
      <c r="F99" s="295">
        <v>145000</v>
      </c>
      <c r="G99" s="295">
        <f t="shared" si="2"/>
        <v>580000</v>
      </c>
      <c r="H99" s="313"/>
    </row>
    <row r="100" spans="1:8" ht="12.75">
      <c r="A100" s="238" t="s">
        <v>449</v>
      </c>
      <c r="B100" s="348">
        <v>105200</v>
      </c>
      <c r="C100" s="322">
        <f t="shared" si="3"/>
        <v>26300</v>
      </c>
      <c r="D100" s="347">
        <v>26300</v>
      </c>
      <c r="E100" s="294">
        <v>26300</v>
      </c>
      <c r="F100" s="295">
        <v>26300</v>
      </c>
      <c r="G100" s="295">
        <f t="shared" si="2"/>
        <v>105200</v>
      </c>
      <c r="H100" s="304"/>
    </row>
    <row r="101" spans="1:8" ht="12.75">
      <c r="A101" s="238" t="s">
        <v>450</v>
      </c>
      <c r="B101" s="348">
        <v>44319</v>
      </c>
      <c r="C101" s="322">
        <v>44319</v>
      </c>
      <c r="D101" s="347"/>
      <c r="E101" s="294"/>
      <c r="F101" s="295"/>
      <c r="G101" s="295">
        <f t="shared" si="2"/>
        <v>44319</v>
      </c>
      <c r="H101" s="304"/>
    </row>
    <row r="102" spans="1:8" ht="12.75">
      <c r="A102" s="238" t="s">
        <v>451</v>
      </c>
      <c r="B102" s="348">
        <v>93361</v>
      </c>
      <c r="C102" s="322">
        <v>93361</v>
      </c>
      <c r="D102" s="347"/>
      <c r="E102" s="294"/>
      <c r="F102" s="295"/>
      <c r="G102" s="295">
        <f t="shared" si="2"/>
        <v>93361</v>
      </c>
      <c r="H102" s="310"/>
    </row>
    <row r="103" spans="1:8" ht="12.75">
      <c r="A103" s="238" t="s">
        <v>452</v>
      </c>
      <c r="B103" s="348">
        <v>46339</v>
      </c>
      <c r="C103" s="322">
        <v>46339</v>
      </c>
      <c r="D103" s="347"/>
      <c r="E103" s="294"/>
      <c r="F103" s="295"/>
      <c r="G103" s="295">
        <f t="shared" si="2"/>
        <v>46339</v>
      </c>
      <c r="H103" s="310"/>
    </row>
    <row r="104" spans="1:8" ht="12.75">
      <c r="A104" s="238" t="s">
        <v>453</v>
      </c>
      <c r="B104" s="348">
        <v>120000</v>
      </c>
      <c r="C104" s="322">
        <f t="shared" si="3"/>
        <v>30000</v>
      </c>
      <c r="D104" s="347">
        <v>30000</v>
      </c>
      <c r="E104" s="294">
        <v>30000</v>
      </c>
      <c r="F104" s="295">
        <v>30000</v>
      </c>
      <c r="G104" s="295">
        <f t="shared" si="2"/>
        <v>120000</v>
      </c>
      <c r="H104" s="310"/>
    </row>
    <row r="105" spans="1:8" ht="12.75">
      <c r="A105" s="238" t="s">
        <v>454</v>
      </c>
      <c r="B105" s="348">
        <v>325000</v>
      </c>
      <c r="C105" s="322">
        <f t="shared" si="3"/>
        <v>81250</v>
      </c>
      <c r="D105" s="347">
        <v>81250</v>
      </c>
      <c r="E105" s="294">
        <v>81250</v>
      </c>
      <c r="F105" s="295">
        <v>81250</v>
      </c>
      <c r="G105" s="295">
        <f t="shared" si="2"/>
        <v>325000</v>
      </c>
      <c r="H105" s="310"/>
    </row>
    <row r="106" spans="1:8" ht="12.75">
      <c r="A106" s="238" t="s">
        <v>455</v>
      </c>
      <c r="B106" s="348">
        <v>250000</v>
      </c>
      <c r="C106" s="322">
        <f t="shared" si="3"/>
        <v>62500</v>
      </c>
      <c r="D106" s="347">
        <v>62500</v>
      </c>
      <c r="E106" s="294">
        <v>62500</v>
      </c>
      <c r="F106" s="295">
        <v>62500</v>
      </c>
      <c r="G106" s="295">
        <f t="shared" si="2"/>
        <v>250000</v>
      </c>
      <c r="H106" s="310"/>
    </row>
    <row r="107" spans="1:8" ht="12.75">
      <c r="A107" s="238" t="s">
        <v>456</v>
      </c>
      <c r="B107" s="348">
        <v>99175</v>
      </c>
      <c r="C107" s="322">
        <v>99175</v>
      </c>
      <c r="D107" s="347"/>
      <c r="E107" s="294"/>
      <c r="F107" s="295"/>
      <c r="G107" s="295">
        <f t="shared" si="2"/>
        <v>99175</v>
      </c>
      <c r="H107" s="310"/>
    </row>
    <row r="108" spans="1:8" ht="12.75">
      <c r="A108" s="238" t="s">
        <v>457</v>
      </c>
      <c r="B108" s="348">
        <v>400000</v>
      </c>
      <c r="C108" s="322">
        <f t="shared" si="3"/>
        <v>100000</v>
      </c>
      <c r="D108" s="347">
        <v>100000</v>
      </c>
      <c r="E108" s="294">
        <v>100000</v>
      </c>
      <c r="F108" s="295">
        <v>100000</v>
      </c>
      <c r="G108" s="295">
        <f t="shared" si="2"/>
        <v>400000</v>
      </c>
      <c r="H108" s="310"/>
    </row>
    <row r="109" spans="1:8" ht="12.75">
      <c r="A109" s="238" t="s">
        <v>458</v>
      </c>
      <c r="B109" s="348">
        <v>420000</v>
      </c>
      <c r="C109" s="322">
        <f t="shared" si="3"/>
        <v>105000</v>
      </c>
      <c r="D109" s="347">
        <v>105000</v>
      </c>
      <c r="E109" s="294">
        <v>105000</v>
      </c>
      <c r="F109" s="295">
        <v>105000</v>
      </c>
      <c r="G109" s="295">
        <f t="shared" si="2"/>
        <v>420000</v>
      </c>
      <c r="H109" s="310"/>
    </row>
    <row r="110" spans="1:8" ht="12.75">
      <c r="A110" s="238" t="s">
        <v>459</v>
      </c>
      <c r="B110" s="348">
        <v>168000</v>
      </c>
      <c r="C110" s="322">
        <f t="shared" si="3"/>
        <v>42000</v>
      </c>
      <c r="D110" s="347">
        <v>42000</v>
      </c>
      <c r="E110" s="294">
        <v>42000</v>
      </c>
      <c r="F110" s="295">
        <v>42000</v>
      </c>
      <c r="G110" s="295">
        <f t="shared" si="2"/>
        <v>168000</v>
      </c>
      <c r="H110" s="310"/>
    </row>
    <row r="111" spans="1:8" ht="12.75">
      <c r="A111" s="238" t="s">
        <v>460</v>
      </c>
      <c r="B111" s="348">
        <v>400000</v>
      </c>
      <c r="C111" s="322">
        <f t="shared" si="3"/>
        <v>100000</v>
      </c>
      <c r="D111" s="347">
        <v>100000</v>
      </c>
      <c r="E111" s="294">
        <v>100000</v>
      </c>
      <c r="F111" s="295">
        <v>100000</v>
      </c>
      <c r="G111" s="295">
        <f t="shared" si="2"/>
        <v>400000</v>
      </c>
      <c r="H111" s="159"/>
    </row>
    <row r="112" spans="1:8" ht="12.75">
      <c r="A112" s="238" t="s">
        <v>461</v>
      </c>
      <c r="B112" s="348">
        <v>127000</v>
      </c>
      <c r="C112" s="322">
        <f t="shared" si="3"/>
        <v>31750</v>
      </c>
      <c r="D112" s="347">
        <v>31750</v>
      </c>
      <c r="E112" s="294">
        <v>31750</v>
      </c>
      <c r="F112" s="295">
        <v>31750</v>
      </c>
      <c r="G112" s="295">
        <f t="shared" si="2"/>
        <v>127000</v>
      </c>
      <c r="H112" s="159"/>
    </row>
    <row r="113" spans="1:8" ht="12.75">
      <c r="A113" s="238" t="s">
        <v>462</v>
      </c>
      <c r="B113" s="348">
        <v>250000</v>
      </c>
      <c r="C113" s="322">
        <f t="shared" si="3"/>
        <v>62500</v>
      </c>
      <c r="D113" s="347">
        <v>62500</v>
      </c>
      <c r="E113" s="294">
        <v>62500</v>
      </c>
      <c r="F113" s="295">
        <v>62500</v>
      </c>
      <c r="G113" s="295">
        <f t="shared" si="2"/>
        <v>250000</v>
      </c>
      <c r="H113" s="313"/>
    </row>
    <row r="114" spans="1:8" ht="12.75">
      <c r="A114" s="238" t="s">
        <v>463</v>
      </c>
      <c r="B114" s="348">
        <v>200000</v>
      </c>
      <c r="C114" s="322">
        <f t="shared" si="3"/>
        <v>50000</v>
      </c>
      <c r="D114" s="347">
        <v>50000</v>
      </c>
      <c r="E114" s="294">
        <v>50000</v>
      </c>
      <c r="F114" s="295">
        <v>50000</v>
      </c>
      <c r="G114" s="295">
        <f t="shared" si="2"/>
        <v>200000</v>
      </c>
      <c r="H114" s="159"/>
    </row>
    <row r="115" spans="1:7" ht="12.75">
      <c r="A115" s="238" t="s">
        <v>464</v>
      </c>
      <c r="B115" s="348">
        <v>260000</v>
      </c>
      <c r="C115" s="322">
        <f t="shared" si="3"/>
        <v>65000</v>
      </c>
      <c r="D115" s="347">
        <v>65000</v>
      </c>
      <c r="E115" s="294">
        <v>65000</v>
      </c>
      <c r="F115" s="295">
        <v>65000</v>
      </c>
      <c r="G115" s="295">
        <f t="shared" si="2"/>
        <v>260000</v>
      </c>
    </row>
    <row r="116" spans="1:7" ht="12.75">
      <c r="A116" s="238" t="s">
        <v>465</v>
      </c>
      <c r="B116" s="348">
        <v>140000</v>
      </c>
      <c r="C116" s="322">
        <f t="shared" si="3"/>
        <v>35000</v>
      </c>
      <c r="D116" s="347">
        <v>35000</v>
      </c>
      <c r="E116" s="294">
        <v>35000</v>
      </c>
      <c r="F116" s="295">
        <v>35000</v>
      </c>
      <c r="G116" s="295">
        <f t="shared" si="2"/>
        <v>140000</v>
      </c>
    </row>
    <row r="117" spans="1:7" ht="12.75">
      <c r="A117" s="238" t="s">
        <v>466</v>
      </c>
      <c r="B117" s="348">
        <v>250000</v>
      </c>
      <c r="C117" s="322">
        <f t="shared" si="3"/>
        <v>62500</v>
      </c>
      <c r="D117" s="347">
        <v>62500</v>
      </c>
      <c r="E117" s="294">
        <v>62500</v>
      </c>
      <c r="F117" s="295">
        <v>62500</v>
      </c>
      <c r="G117" s="295">
        <f t="shared" si="2"/>
        <v>250000</v>
      </c>
    </row>
    <row r="118" spans="1:7" ht="12.75">
      <c r="A118" s="238" t="s">
        <v>467</v>
      </c>
      <c r="B118" s="348">
        <v>144327</v>
      </c>
      <c r="C118" s="322">
        <f t="shared" si="3"/>
        <v>36081.75</v>
      </c>
      <c r="D118" s="347">
        <v>36081.75</v>
      </c>
      <c r="E118" s="294">
        <v>36081.75</v>
      </c>
      <c r="F118" s="295">
        <v>36081.75</v>
      </c>
      <c r="G118" s="295">
        <f t="shared" si="2"/>
        <v>144327</v>
      </c>
    </row>
    <row r="119" spans="1:7" ht="12.75">
      <c r="A119" s="350" t="s">
        <v>468</v>
      </c>
      <c r="B119" s="351">
        <v>57029.64</v>
      </c>
      <c r="C119" s="352">
        <f t="shared" si="3"/>
        <v>14257.41</v>
      </c>
      <c r="D119" s="347">
        <v>14257.41</v>
      </c>
      <c r="E119" s="294">
        <v>14257.41</v>
      </c>
      <c r="F119" s="295">
        <v>14257.41</v>
      </c>
      <c r="G119" s="295">
        <f t="shared" si="2"/>
        <v>57029.64</v>
      </c>
    </row>
    <row r="120" spans="1:7" ht="12.75">
      <c r="A120" s="342" t="s">
        <v>21</v>
      </c>
      <c r="B120" s="342">
        <f>SUM(B88:B119)</f>
        <v>9603138.64</v>
      </c>
      <c r="C120" s="344">
        <f>SUM(C88:C119)</f>
        <v>3032390.41</v>
      </c>
      <c r="D120" s="344">
        <f>SUM(D88:D119)</f>
        <v>2190249.41</v>
      </c>
      <c r="E120" s="344">
        <f>SUM(E88:E119)</f>
        <v>2190249.41</v>
      </c>
      <c r="F120" s="344">
        <f>SUM(F88:F119)</f>
        <v>2190249.41</v>
      </c>
      <c r="G120" s="344">
        <f>SUM(G88:G119)</f>
        <v>9603138.64</v>
      </c>
    </row>
    <row r="121" spans="1:7" ht="12.75">
      <c r="A121" s="353" t="s">
        <v>12</v>
      </c>
      <c r="B121" s="354"/>
      <c r="C121" s="107"/>
      <c r="D121" s="347"/>
      <c r="E121" s="294"/>
      <c r="F121" s="295"/>
      <c r="G121" s="295"/>
    </row>
    <row r="122" spans="1:7" ht="12.75">
      <c r="A122" s="346"/>
      <c r="B122" s="346"/>
      <c r="C122" s="322"/>
      <c r="D122" s="294"/>
      <c r="E122" s="294"/>
      <c r="F122" s="295"/>
      <c r="G122" s="295"/>
    </row>
    <row r="123" spans="1:7" ht="12.75">
      <c r="A123" s="342"/>
      <c r="B123" s="342"/>
      <c r="C123" s="322"/>
      <c r="D123" s="294"/>
      <c r="E123" s="294"/>
      <c r="F123" s="295"/>
      <c r="G123" s="295">
        <v>0</v>
      </c>
    </row>
    <row r="124" spans="1:7" ht="12.75">
      <c r="A124" s="342"/>
      <c r="B124" s="342"/>
      <c r="C124" s="322"/>
      <c r="D124" s="294"/>
      <c r="E124" s="294"/>
      <c r="F124" s="295"/>
      <c r="G124" s="295">
        <v>0</v>
      </c>
    </row>
    <row r="125" spans="1:7" ht="12.75">
      <c r="A125" s="342"/>
      <c r="B125" s="342"/>
      <c r="C125" s="322"/>
      <c r="D125" s="294"/>
      <c r="E125" s="294"/>
      <c r="F125" s="295"/>
      <c r="G125" s="295">
        <v>0</v>
      </c>
    </row>
    <row r="126" spans="1:7" ht="12.75">
      <c r="A126" s="342"/>
      <c r="B126" s="342"/>
      <c r="C126" s="322"/>
      <c r="D126" s="294"/>
      <c r="E126" s="294"/>
      <c r="F126" s="295"/>
      <c r="G126" s="295">
        <v>0</v>
      </c>
    </row>
    <row r="127" spans="1:7" ht="12.75">
      <c r="A127" s="342"/>
      <c r="B127" s="342"/>
      <c r="C127" s="109"/>
      <c r="D127" s="294"/>
      <c r="E127" s="294"/>
      <c r="F127" s="295"/>
      <c r="G127" s="295">
        <v>0</v>
      </c>
    </row>
    <row r="128" spans="1:7" ht="12.75">
      <c r="A128" s="342" t="s">
        <v>21</v>
      </c>
      <c r="B128" s="342"/>
      <c r="C128" s="344">
        <v>0</v>
      </c>
      <c r="D128" s="344">
        <v>0</v>
      </c>
      <c r="E128" s="344">
        <v>0</v>
      </c>
      <c r="F128" s="344">
        <v>0</v>
      </c>
      <c r="G128" s="344">
        <v>0</v>
      </c>
    </row>
    <row r="129" spans="1:7" ht="12.75">
      <c r="A129" s="355" t="s">
        <v>13</v>
      </c>
      <c r="B129" s="346">
        <v>151469.45</v>
      </c>
      <c r="C129" s="356"/>
      <c r="D129" s="92"/>
      <c r="E129" s="357"/>
      <c r="F129" s="295"/>
      <c r="G129" s="295"/>
    </row>
    <row r="130" spans="1:7" ht="12.75">
      <c r="A130" s="346" t="s">
        <v>20</v>
      </c>
      <c r="B130" s="346"/>
      <c r="C130" s="356"/>
      <c r="D130" s="347"/>
      <c r="E130" s="356"/>
      <c r="F130" s="295"/>
      <c r="G130" s="295"/>
    </row>
    <row r="131" spans="1:7" ht="12.75">
      <c r="A131" s="358" t="s">
        <v>469</v>
      </c>
      <c r="B131" s="358">
        <v>20000</v>
      </c>
      <c r="C131" s="359">
        <v>20000</v>
      </c>
      <c r="D131" s="360">
        <v>0</v>
      </c>
      <c r="E131" s="360">
        <v>0</v>
      </c>
      <c r="F131" s="360">
        <v>0</v>
      </c>
      <c r="G131" s="361">
        <f>SUM(C131:F131)</f>
        <v>20000</v>
      </c>
    </row>
    <row r="132" spans="1:7" ht="12.75">
      <c r="A132" s="358" t="s">
        <v>470</v>
      </c>
      <c r="B132" s="358">
        <v>20000</v>
      </c>
      <c r="C132" s="359">
        <v>20000</v>
      </c>
      <c r="D132" s="360">
        <v>0</v>
      </c>
      <c r="E132" s="360">
        <v>0</v>
      </c>
      <c r="F132" s="360">
        <v>0</v>
      </c>
      <c r="G132" s="361">
        <f aca="true" t="shared" si="4" ref="G132:G141">SUM(C132:F132)</f>
        <v>20000</v>
      </c>
    </row>
    <row r="133" spans="1:7" ht="12.75">
      <c r="A133" s="358" t="s">
        <v>471</v>
      </c>
      <c r="B133" s="358">
        <v>24000</v>
      </c>
      <c r="C133" s="359">
        <v>24000</v>
      </c>
      <c r="D133" s="360">
        <v>0</v>
      </c>
      <c r="E133" s="360">
        <v>0</v>
      </c>
      <c r="F133" s="360">
        <v>0</v>
      </c>
      <c r="G133" s="361">
        <f t="shared" si="4"/>
        <v>24000</v>
      </c>
    </row>
    <row r="134" spans="1:7" ht="12.75">
      <c r="A134" s="358" t="s">
        <v>472</v>
      </c>
      <c r="B134" s="358">
        <v>7200</v>
      </c>
      <c r="C134" s="359">
        <v>7200</v>
      </c>
      <c r="D134" s="360">
        <v>0</v>
      </c>
      <c r="E134" s="360">
        <v>0</v>
      </c>
      <c r="F134" s="360">
        <v>0</v>
      </c>
      <c r="G134" s="361">
        <f t="shared" si="4"/>
        <v>7200</v>
      </c>
    </row>
    <row r="135" spans="1:7" ht="12.75">
      <c r="A135" s="358" t="s">
        <v>473</v>
      </c>
      <c r="B135" s="358">
        <v>20000</v>
      </c>
      <c r="C135" s="359">
        <v>20000</v>
      </c>
      <c r="D135" s="360">
        <v>0</v>
      </c>
      <c r="E135" s="360">
        <v>0</v>
      </c>
      <c r="F135" s="360">
        <v>0</v>
      </c>
      <c r="G135" s="361">
        <f t="shared" si="4"/>
        <v>20000</v>
      </c>
    </row>
    <row r="136" spans="1:7" ht="12.75">
      <c r="A136" s="358" t="s">
        <v>474</v>
      </c>
      <c r="B136" s="358">
        <v>20000</v>
      </c>
      <c r="C136" s="359">
        <v>20000</v>
      </c>
      <c r="D136" s="360">
        <v>0</v>
      </c>
      <c r="E136" s="360">
        <v>0</v>
      </c>
      <c r="F136" s="360">
        <v>0</v>
      </c>
      <c r="G136" s="361">
        <f t="shared" si="4"/>
        <v>20000</v>
      </c>
    </row>
    <row r="137" spans="1:7" ht="12.75">
      <c r="A137" s="358" t="s">
        <v>475</v>
      </c>
      <c r="B137" s="358">
        <v>3800</v>
      </c>
      <c r="C137" s="359">
        <v>3800</v>
      </c>
      <c r="D137" s="360">
        <v>0</v>
      </c>
      <c r="E137" s="360">
        <v>0</v>
      </c>
      <c r="F137" s="360">
        <v>0</v>
      </c>
      <c r="G137" s="361">
        <f t="shared" si="4"/>
        <v>3800</v>
      </c>
    </row>
    <row r="138" spans="1:7" ht="12.75">
      <c r="A138" s="358" t="s">
        <v>476</v>
      </c>
      <c r="B138" s="358">
        <v>28269</v>
      </c>
      <c r="C138" s="359">
        <v>28269</v>
      </c>
      <c r="D138" s="360">
        <v>0</v>
      </c>
      <c r="E138" s="360">
        <v>0</v>
      </c>
      <c r="F138" s="360">
        <v>0</v>
      </c>
      <c r="G138" s="361">
        <f t="shared" si="4"/>
        <v>28269</v>
      </c>
    </row>
    <row r="139" spans="1:7" ht="12.75">
      <c r="A139" s="358" t="s">
        <v>477</v>
      </c>
      <c r="B139" s="358">
        <v>2000</v>
      </c>
      <c r="C139" s="359">
        <v>2000</v>
      </c>
      <c r="D139" s="360">
        <v>0</v>
      </c>
      <c r="E139" s="360">
        <v>0</v>
      </c>
      <c r="F139" s="360">
        <v>0</v>
      </c>
      <c r="G139" s="361">
        <f t="shared" si="4"/>
        <v>2000</v>
      </c>
    </row>
    <row r="140" spans="1:7" ht="12.75">
      <c r="A140" s="358" t="s">
        <v>478</v>
      </c>
      <c r="B140" s="358">
        <v>5000</v>
      </c>
      <c r="C140" s="359">
        <f>B140/4</f>
        <v>1250</v>
      </c>
      <c r="D140" s="359">
        <f>B140/4</f>
        <v>1250</v>
      </c>
      <c r="E140" s="359">
        <f>B140/4</f>
        <v>1250</v>
      </c>
      <c r="F140" s="361">
        <f>B140/4</f>
        <v>1250</v>
      </c>
      <c r="G140" s="361">
        <f t="shared" si="4"/>
        <v>5000</v>
      </c>
    </row>
    <row r="141" spans="1:7" ht="12.75">
      <c r="A141" s="362" t="s">
        <v>479</v>
      </c>
      <c r="B141" s="363">
        <v>1200</v>
      </c>
      <c r="C141" s="364">
        <v>1200</v>
      </c>
      <c r="D141" s="360">
        <v>0</v>
      </c>
      <c r="E141" s="365">
        <v>0</v>
      </c>
      <c r="F141" s="361">
        <v>0</v>
      </c>
      <c r="G141" s="361">
        <f t="shared" si="4"/>
        <v>1200</v>
      </c>
    </row>
    <row r="142" spans="1:7" ht="12.75">
      <c r="A142" s="366"/>
      <c r="B142" s="366"/>
      <c r="C142" s="97"/>
      <c r="D142" s="360"/>
      <c r="E142" s="365"/>
      <c r="F142" s="361"/>
      <c r="G142" s="361"/>
    </row>
    <row r="143" spans="1:7" ht="12.75">
      <c r="A143" s="366"/>
      <c r="B143" s="366"/>
      <c r="C143" s="97"/>
      <c r="D143" s="360"/>
      <c r="E143" s="365"/>
      <c r="F143" s="361"/>
      <c r="G143" s="361"/>
    </row>
    <row r="144" spans="1:7" ht="12.75">
      <c r="A144" s="342" t="s">
        <v>21</v>
      </c>
      <c r="B144" s="367">
        <f>SUM(B131:B143)</f>
        <v>151469</v>
      </c>
      <c r="C144" s="344">
        <f>SUM(C131:C141)</f>
        <v>147719</v>
      </c>
      <c r="D144" s="344">
        <f>SUM(D131:D141)</f>
        <v>1250</v>
      </c>
      <c r="E144" s="344">
        <f>SUM(E131:E141)</f>
        <v>1250</v>
      </c>
      <c r="F144" s="344">
        <f>SUM(F131:F141)</f>
        <v>1250</v>
      </c>
      <c r="G144" s="344">
        <f>SUM(G131:G141)</f>
        <v>151469</v>
      </c>
    </row>
    <row r="145" spans="1:7" ht="13.5" thickBot="1">
      <c r="A145" s="342"/>
      <c r="B145" s="342"/>
      <c r="C145" s="344"/>
      <c r="D145" s="344"/>
      <c r="E145" s="344"/>
      <c r="F145" s="344"/>
      <c r="G145" s="344"/>
    </row>
    <row r="146" spans="1:7" ht="16.5" thickBot="1">
      <c r="A146" s="368" t="s">
        <v>23</v>
      </c>
      <c r="B146" s="369"/>
      <c r="C146" s="97">
        <v>0</v>
      </c>
      <c r="D146" s="97">
        <v>0</v>
      </c>
      <c r="E146" s="97">
        <v>0</v>
      </c>
      <c r="F146" s="97">
        <v>0</v>
      </c>
      <c r="G146" s="97">
        <v>0</v>
      </c>
    </row>
    <row r="147" spans="1:7" ht="12.75">
      <c r="A147" s="342"/>
      <c r="B147" s="342"/>
      <c r="C147" s="344"/>
      <c r="D147" s="344"/>
      <c r="E147" s="344"/>
      <c r="F147" s="344"/>
      <c r="G147" s="344"/>
    </row>
    <row r="148" spans="1:7" ht="18">
      <c r="A148" s="370" t="s">
        <v>480</v>
      </c>
      <c r="B148" s="371">
        <f>B144+B120+B85+B40+B31</f>
        <v>21417604.21</v>
      </c>
      <c r="C148" s="371">
        <f>C144+C120+C85+C40+C31</f>
        <v>6087608.0525</v>
      </c>
      <c r="D148" s="371">
        <f>D144+D120+D85+D40+D31</f>
        <v>5099001.3025</v>
      </c>
      <c r="E148" s="371">
        <f>E144+E120+E85+E40+E31</f>
        <v>5099002.8025</v>
      </c>
      <c r="F148" s="371">
        <f>F144+F120+F85+F40+F31</f>
        <v>5180002.8025</v>
      </c>
      <c r="G148" s="371">
        <f>G144+G120+G85+G40+G31</f>
        <v>21417604.21</v>
      </c>
    </row>
    <row r="149" spans="1:7" ht="12.75">
      <c r="A149" s="249"/>
      <c r="B149" s="337"/>
      <c r="C149" s="322"/>
      <c r="D149" s="322"/>
      <c r="E149" s="322"/>
      <c r="F149" s="322"/>
      <c r="G149" s="313"/>
    </row>
    <row r="150" spans="1:7" ht="12.75">
      <c r="A150" s="249"/>
      <c r="B150" s="337"/>
      <c r="C150" s="322"/>
      <c r="D150" s="322"/>
      <c r="E150" s="322"/>
      <c r="F150" s="322"/>
      <c r="G150" s="313"/>
    </row>
    <row r="151" spans="1:7" ht="12.75">
      <c r="A151" s="338"/>
      <c r="B151" s="260"/>
      <c r="C151" s="322"/>
      <c r="D151" s="322"/>
      <c r="E151" s="322"/>
      <c r="F151" s="322"/>
      <c r="G151" s="313"/>
    </row>
    <row r="152" spans="1:7" ht="12.75">
      <c r="A152" s="338"/>
      <c r="B152" s="260"/>
      <c r="C152" s="322"/>
      <c r="D152" s="322"/>
      <c r="E152" s="322"/>
      <c r="F152" s="322"/>
      <c r="G152" s="313"/>
    </row>
    <row r="153" spans="1:7" ht="12.75">
      <c r="A153" s="338"/>
      <c r="B153" s="260"/>
      <c r="C153" s="322"/>
      <c r="D153" s="322"/>
      <c r="E153" s="322"/>
      <c r="F153" s="322"/>
      <c r="G153" s="313"/>
    </row>
    <row r="154" spans="1:7" ht="12.75">
      <c r="A154" s="338"/>
      <c r="B154" s="260"/>
      <c r="C154" s="322"/>
      <c r="D154" s="322"/>
      <c r="E154" s="322"/>
      <c r="F154" s="322"/>
      <c r="G154" s="313"/>
    </row>
    <row r="155" spans="1:7" ht="12.75">
      <c r="A155" s="339"/>
      <c r="B155" s="260"/>
      <c r="C155" s="322"/>
      <c r="D155" s="322"/>
      <c r="E155" s="322"/>
      <c r="F155" s="322"/>
      <c r="G155" s="313"/>
    </row>
    <row r="156" spans="1:7" ht="12.75">
      <c r="A156" s="339"/>
      <c r="B156" s="254"/>
      <c r="C156" s="322"/>
      <c r="D156" s="322"/>
      <c r="E156" s="322"/>
      <c r="F156" s="322"/>
      <c r="G156" s="313"/>
    </row>
    <row r="157" spans="1:7" ht="12.75">
      <c r="A157" s="339"/>
      <c r="B157" s="260"/>
      <c r="C157" s="322"/>
      <c r="D157" s="322"/>
      <c r="E157" s="322"/>
      <c r="F157" s="322"/>
      <c r="G157" s="313"/>
    </row>
    <row r="158" spans="1:7" ht="12.75">
      <c r="A158" s="338"/>
      <c r="B158" s="277"/>
      <c r="C158" s="322"/>
      <c r="D158" s="322"/>
      <c r="E158" s="322"/>
      <c r="F158" s="322"/>
      <c r="G158" s="313"/>
    </row>
    <row r="159" spans="1:7" ht="12.75">
      <c r="A159" s="338"/>
      <c r="B159" s="277"/>
      <c r="C159" s="322"/>
      <c r="D159" s="322"/>
      <c r="E159" s="322"/>
      <c r="F159" s="322"/>
      <c r="G159" s="313"/>
    </row>
    <row r="160" spans="1:7" ht="12.75">
      <c r="A160" s="338"/>
      <c r="B160" s="277"/>
      <c r="C160" s="322"/>
      <c r="D160" s="322"/>
      <c r="E160" s="322"/>
      <c r="F160" s="322"/>
      <c r="G160" s="313"/>
    </row>
    <row r="161" spans="1:7" ht="12.75">
      <c r="A161" s="338"/>
      <c r="B161" s="277"/>
      <c r="C161" s="322"/>
      <c r="D161" s="322"/>
      <c r="E161" s="322"/>
      <c r="F161" s="322"/>
      <c r="G161" s="313"/>
    </row>
    <row r="162" spans="1:7" ht="12.75">
      <c r="A162" s="338"/>
      <c r="B162" s="277"/>
      <c r="C162" s="322"/>
      <c r="D162" s="322"/>
      <c r="E162" s="322"/>
      <c r="F162" s="322"/>
      <c r="G162" s="313"/>
    </row>
    <row r="163" spans="1:7" ht="12.75">
      <c r="A163" s="338"/>
      <c r="B163" s="277"/>
      <c r="C163" s="322"/>
      <c r="D163" s="322"/>
      <c r="E163" s="322"/>
      <c r="F163" s="322"/>
      <c r="G163" s="313"/>
    </row>
    <row r="164" spans="1:7" ht="12.75">
      <c r="A164" s="338"/>
      <c r="B164" s="277"/>
      <c r="C164" s="322"/>
      <c r="D164" s="322"/>
      <c r="E164" s="322"/>
      <c r="F164" s="322"/>
      <c r="G164" s="313"/>
    </row>
    <row r="165" spans="1:7" ht="12.75">
      <c r="A165" s="338"/>
      <c r="B165" s="277"/>
      <c r="C165" s="322"/>
      <c r="D165" s="322"/>
      <c r="E165" s="322"/>
      <c r="F165" s="322"/>
      <c r="G165" s="313"/>
    </row>
    <row r="166" spans="1:7" ht="12.75">
      <c r="A166" s="338"/>
      <c r="B166" s="277"/>
      <c r="C166" s="322"/>
      <c r="D166" s="322"/>
      <c r="E166" s="322"/>
      <c r="F166" s="322"/>
      <c r="G166" s="313"/>
    </row>
    <row r="167" spans="1:7" ht="12.75">
      <c r="A167" s="338"/>
      <c r="B167" s="277"/>
      <c r="C167" s="322"/>
      <c r="D167" s="322"/>
      <c r="E167" s="322"/>
      <c r="F167" s="322"/>
      <c r="G167" s="313"/>
    </row>
    <row r="168" spans="1:7" ht="12.75">
      <c r="A168" s="338"/>
      <c r="B168" s="277"/>
      <c r="C168" s="322"/>
      <c r="D168" s="322"/>
      <c r="E168" s="322"/>
      <c r="F168" s="322"/>
      <c r="G168" s="313"/>
    </row>
    <row r="169" spans="1:7" ht="12.75">
      <c r="A169" s="338"/>
      <c r="B169" s="277"/>
      <c r="C169" s="322"/>
      <c r="D169" s="318"/>
      <c r="E169" s="318"/>
      <c r="F169" s="313"/>
      <c r="G169" s="313"/>
    </row>
    <row r="170" spans="1:7" ht="12.75">
      <c r="A170" s="340"/>
      <c r="B170" s="277"/>
      <c r="C170" s="322"/>
      <c r="D170" s="159"/>
      <c r="E170" s="159"/>
      <c r="F170" s="159"/>
      <c r="G170" s="159"/>
    </row>
    <row r="171" spans="1:7" ht="12.75">
      <c r="A171" s="339"/>
      <c r="B171" s="254"/>
      <c r="C171" s="322"/>
      <c r="D171" s="318"/>
      <c r="E171" s="318"/>
      <c r="F171" s="313"/>
      <c r="G171" s="313"/>
    </row>
    <row r="172" spans="1:7" ht="12.75">
      <c r="A172" s="339"/>
      <c r="B172" s="254"/>
      <c r="C172" s="322"/>
      <c r="D172" s="325"/>
      <c r="E172" s="318"/>
      <c r="F172" s="313"/>
      <c r="G172" s="313"/>
    </row>
    <row r="173" spans="1:7" ht="12.75">
      <c r="A173" s="339"/>
      <c r="B173" s="254"/>
      <c r="C173" s="322"/>
      <c r="D173" s="322"/>
      <c r="E173" s="322"/>
      <c r="F173" s="322"/>
      <c r="G173" s="313"/>
    </row>
    <row r="174" spans="1:7" ht="12.75">
      <c r="A174" s="339"/>
      <c r="B174" s="254"/>
      <c r="C174" s="322"/>
      <c r="D174" s="322"/>
      <c r="E174" s="322"/>
      <c r="F174" s="322"/>
      <c r="G174" s="313"/>
    </row>
    <row r="175" spans="1:7" ht="12.75">
      <c r="A175" s="339"/>
      <c r="B175" s="254"/>
      <c r="C175" s="322"/>
      <c r="D175" s="322"/>
      <c r="E175" s="322"/>
      <c r="F175" s="322"/>
      <c r="G175" s="313"/>
    </row>
    <row r="176" spans="1:7" ht="12.75">
      <c r="A176" s="339"/>
      <c r="B176" s="254"/>
      <c r="C176" s="322"/>
      <c r="D176" s="322"/>
      <c r="E176" s="322"/>
      <c r="F176" s="322"/>
      <c r="G176" s="313"/>
    </row>
    <row r="177" spans="1:7" ht="12.75">
      <c r="A177" s="339"/>
      <c r="B177" s="247"/>
      <c r="C177" s="322"/>
      <c r="D177" s="322"/>
      <c r="E177" s="322"/>
      <c r="F177" s="322"/>
      <c r="G177" s="313"/>
    </row>
    <row r="178" spans="1:7" ht="12.75">
      <c r="A178" s="339"/>
      <c r="B178" s="254"/>
      <c r="C178" s="322"/>
      <c r="D178" s="322"/>
      <c r="E178" s="322"/>
      <c r="F178" s="322"/>
      <c r="G178" s="313"/>
    </row>
    <row r="179" spans="1:7" ht="12.75">
      <c r="A179" s="339"/>
      <c r="B179" s="254"/>
      <c r="C179" s="322"/>
      <c r="D179" s="322"/>
      <c r="E179" s="322"/>
      <c r="F179" s="322"/>
      <c r="G179" s="313"/>
    </row>
    <row r="180" spans="1:7" ht="12.75">
      <c r="A180" s="244"/>
      <c r="B180" s="173"/>
      <c r="C180" s="322"/>
      <c r="D180" s="322"/>
      <c r="E180" s="322"/>
      <c r="F180" s="322"/>
      <c r="G180" s="313"/>
    </row>
    <row r="181" spans="1:7" ht="12.75">
      <c r="A181" s="372"/>
      <c r="B181" s="184"/>
      <c r="C181" s="373"/>
      <c r="D181" s="373"/>
      <c r="E181" s="322"/>
      <c r="F181" s="322"/>
      <c r="G181" s="313"/>
    </row>
    <row r="182" spans="1:7" ht="12.75">
      <c r="A182" s="244"/>
      <c r="B182" s="173"/>
      <c r="C182" s="322"/>
      <c r="D182" s="322"/>
      <c r="E182" s="322"/>
      <c r="F182" s="322"/>
      <c r="G182" s="313"/>
    </row>
    <row r="183" spans="1:7" ht="12.75">
      <c r="A183" s="244"/>
      <c r="B183" s="173"/>
      <c r="C183" s="322"/>
      <c r="D183" s="322"/>
      <c r="E183" s="322"/>
      <c r="F183" s="322"/>
      <c r="G183" s="313"/>
    </row>
    <row r="184" spans="1:7" ht="12.75">
      <c r="A184" s="244"/>
      <c r="B184" s="173"/>
      <c r="C184" s="322"/>
      <c r="D184" s="322"/>
      <c r="E184" s="322"/>
      <c r="F184" s="322"/>
      <c r="G184" s="313"/>
    </row>
    <row r="185" spans="1:7" ht="12.75">
      <c r="A185" s="244"/>
      <c r="B185" s="173"/>
      <c r="C185" s="322"/>
      <c r="D185" s="322"/>
      <c r="E185" s="322"/>
      <c r="F185" s="322"/>
      <c r="G185" s="313"/>
    </row>
    <row r="186" spans="1:7" ht="12.75">
      <c r="A186" s="244"/>
      <c r="B186" s="173"/>
      <c r="C186" s="322"/>
      <c r="D186" s="322"/>
      <c r="E186" s="322"/>
      <c r="F186" s="322"/>
      <c r="G186" s="313"/>
    </row>
    <row r="187" spans="1:7" ht="12.75">
      <c r="A187" s="244"/>
      <c r="B187" s="173"/>
      <c r="C187" s="322"/>
      <c r="D187" s="322"/>
      <c r="E187" s="322"/>
      <c r="F187" s="322"/>
      <c r="G187" s="313"/>
    </row>
    <row r="188" spans="1:7" ht="12.75">
      <c r="A188" s="244"/>
      <c r="B188" s="173"/>
      <c r="C188" s="322"/>
      <c r="D188" s="322"/>
      <c r="E188" s="322"/>
      <c r="F188" s="322"/>
      <c r="G188" s="313"/>
    </row>
    <row r="189" spans="1:7" ht="12.75">
      <c r="A189" s="244"/>
      <c r="B189" s="173"/>
      <c r="C189" s="322"/>
      <c r="D189" s="325"/>
      <c r="E189" s="318"/>
      <c r="F189" s="313"/>
      <c r="G189" s="313"/>
    </row>
    <row r="190" spans="1:7" ht="12.75">
      <c r="A190" s="244"/>
      <c r="B190" s="173"/>
      <c r="C190" s="322"/>
      <c r="D190" s="159"/>
      <c r="E190" s="159"/>
      <c r="F190" s="159"/>
      <c r="G190" s="159"/>
    </row>
    <row r="191" spans="1:7" ht="12.75">
      <c r="A191" s="244"/>
      <c r="B191" s="173"/>
      <c r="C191" s="322"/>
      <c r="D191" s="325"/>
      <c r="E191" s="318"/>
      <c r="F191" s="313"/>
      <c r="G191" s="313"/>
    </row>
    <row r="192" spans="1:7" ht="12.75">
      <c r="A192" s="244"/>
      <c r="B192" s="173"/>
      <c r="C192" s="322"/>
      <c r="D192" s="318"/>
      <c r="E192" s="318"/>
      <c r="F192" s="313"/>
      <c r="G192" s="313"/>
    </row>
    <row r="193" spans="1:7" ht="12.75">
      <c r="A193" s="244"/>
      <c r="B193" s="173"/>
      <c r="C193" s="322"/>
      <c r="D193" s="318"/>
      <c r="E193" s="318"/>
      <c r="F193" s="313"/>
      <c r="G193" s="313"/>
    </row>
    <row r="194" spans="1:7" ht="12.75">
      <c r="A194" s="244"/>
      <c r="B194" s="173"/>
      <c r="C194" s="322"/>
      <c r="D194" s="318"/>
      <c r="E194" s="318"/>
      <c r="F194" s="313"/>
      <c r="G194" s="313"/>
    </row>
    <row r="195" spans="1:7" ht="12.75">
      <c r="A195" s="244"/>
      <c r="B195" s="173"/>
      <c r="C195" s="322"/>
      <c r="D195" s="159"/>
      <c r="E195" s="159"/>
      <c r="F195" s="159"/>
      <c r="G195" s="159"/>
    </row>
    <row r="196" spans="1:7" ht="12.75">
      <c r="A196" s="244"/>
      <c r="B196" s="173"/>
      <c r="C196" s="322"/>
      <c r="D196" s="191"/>
      <c r="E196" s="158"/>
      <c r="F196" s="313"/>
      <c r="G196" s="313"/>
    </row>
    <row r="197" spans="1:7" ht="12.75">
      <c r="A197" s="244"/>
      <c r="B197" s="173"/>
      <c r="C197" s="322"/>
      <c r="D197" s="325"/>
      <c r="E197" s="332"/>
      <c r="F197" s="313"/>
      <c r="G197" s="313"/>
    </row>
    <row r="198" spans="1:7" ht="12.75">
      <c r="A198" s="244"/>
      <c r="B198" s="173"/>
      <c r="C198" s="322"/>
      <c r="D198" s="312"/>
      <c r="E198" s="374"/>
      <c r="F198" s="328"/>
      <c r="G198" s="328"/>
    </row>
    <row r="199" spans="1:7" ht="12.75">
      <c r="A199" s="244"/>
      <c r="B199" s="149"/>
      <c r="C199" s="322"/>
      <c r="D199" s="322"/>
      <c r="E199" s="322"/>
      <c r="F199" s="322"/>
      <c r="G199" s="328"/>
    </row>
    <row r="200" spans="1:7" ht="12.75">
      <c r="A200" s="304"/>
      <c r="B200" s="304"/>
      <c r="C200" s="318"/>
      <c r="D200" s="322"/>
      <c r="E200" s="322"/>
      <c r="F200" s="322"/>
      <c r="G200" s="328"/>
    </row>
    <row r="201" spans="1:7" ht="13.5" thickBot="1">
      <c r="A201" s="149"/>
      <c r="B201" s="173"/>
      <c r="C201" s="159"/>
      <c r="D201" s="322"/>
      <c r="E201" s="322"/>
      <c r="F201" s="322"/>
      <c r="G201" s="328"/>
    </row>
    <row r="202" spans="1:7" ht="13.5" thickBot="1">
      <c r="A202" s="319"/>
      <c r="B202" s="241"/>
      <c r="C202" s="318"/>
      <c r="D202" s="322"/>
      <c r="E202" s="322"/>
      <c r="F202" s="322"/>
      <c r="G202" s="328"/>
    </row>
    <row r="203" spans="1:7" ht="12.75">
      <c r="A203" s="241"/>
      <c r="B203" s="241"/>
      <c r="C203" s="322"/>
      <c r="D203" s="322"/>
      <c r="E203" s="322"/>
      <c r="F203" s="322"/>
      <c r="G203" s="328"/>
    </row>
    <row r="204" spans="1:7" ht="12.75">
      <c r="A204" s="237"/>
      <c r="B204" s="227"/>
      <c r="C204" s="322"/>
      <c r="D204" s="322"/>
      <c r="E204" s="322"/>
      <c r="F204" s="322"/>
      <c r="G204" s="328"/>
    </row>
    <row r="205" spans="1:7" ht="12.75">
      <c r="A205" s="237"/>
      <c r="B205" s="227"/>
      <c r="C205" s="322"/>
      <c r="D205" s="312"/>
      <c r="E205" s="374"/>
      <c r="F205" s="328"/>
      <c r="G205" s="328"/>
    </row>
    <row r="206" spans="1:7" ht="12.75">
      <c r="A206" s="237"/>
      <c r="B206" s="227"/>
      <c r="C206" s="322"/>
      <c r="D206" s="312"/>
      <c r="E206" s="330"/>
      <c r="F206" s="328"/>
      <c r="G206" s="328"/>
    </row>
    <row r="207" spans="1:7" ht="12.75">
      <c r="A207" s="237"/>
      <c r="B207" s="227"/>
      <c r="C207" s="322"/>
      <c r="D207" s="159"/>
      <c r="E207" s="159"/>
      <c r="F207" s="159"/>
      <c r="G207" s="159"/>
    </row>
    <row r="208" spans="1:7" ht="12.75">
      <c r="A208" s="237"/>
      <c r="B208" s="227"/>
      <c r="C208" s="322"/>
      <c r="D208" s="159"/>
      <c r="E208" s="159"/>
      <c r="F208" s="159"/>
      <c r="G208" s="159"/>
    </row>
    <row r="209" spans="1:7" ht="12.75">
      <c r="A209" s="237"/>
      <c r="B209" s="227"/>
      <c r="C209" s="322"/>
      <c r="D209" s="193"/>
      <c r="E209" s="193"/>
      <c r="F209" s="193"/>
      <c r="G209" s="193"/>
    </row>
    <row r="210" spans="1:7" ht="12.75">
      <c r="A210" s="237"/>
      <c r="B210" s="227"/>
      <c r="C210" s="322"/>
      <c r="D210" s="159"/>
      <c r="E210" s="159"/>
      <c r="F210" s="159"/>
      <c r="G210" s="159"/>
    </row>
    <row r="211" spans="1:7" ht="18">
      <c r="A211" s="237"/>
      <c r="B211" s="227"/>
      <c r="C211" s="322"/>
      <c r="D211" s="195"/>
      <c r="E211" s="195"/>
      <c r="F211" s="195"/>
      <c r="G211" s="196"/>
    </row>
    <row r="212" spans="1:3" ht="12.75">
      <c r="A212" s="237"/>
      <c r="B212" s="227"/>
      <c r="C212" s="322"/>
    </row>
    <row r="213" spans="1:3" ht="12.75">
      <c r="A213" s="237"/>
      <c r="B213" s="227"/>
      <c r="C213" s="322"/>
    </row>
    <row r="214" spans="1:3" ht="12.75">
      <c r="A214" s="237"/>
      <c r="B214" s="227"/>
      <c r="C214" s="322"/>
    </row>
    <row r="215" spans="1:7" ht="12.75">
      <c r="A215" s="237"/>
      <c r="B215" s="227"/>
      <c r="C215" s="322"/>
      <c r="D215" s="331"/>
      <c r="E215" s="304"/>
      <c r="F215" s="304"/>
      <c r="G215" s="304"/>
    </row>
    <row r="216" spans="1:3" ht="12.75">
      <c r="A216" s="237"/>
      <c r="B216" s="227"/>
      <c r="C216" s="322"/>
    </row>
    <row r="217" spans="1:3" ht="12.75">
      <c r="A217" s="237"/>
      <c r="B217" s="227"/>
      <c r="C217" s="322"/>
    </row>
    <row r="218" spans="1:3" ht="12.75">
      <c r="A218" s="237"/>
      <c r="B218" s="227"/>
      <c r="C218" s="322"/>
    </row>
    <row r="219" spans="1:3" ht="12.75">
      <c r="A219" s="375"/>
      <c r="B219" s="241"/>
      <c r="C219" s="322"/>
    </row>
    <row r="220" spans="1:3" ht="12.75">
      <c r="A220" s="149"/>
      <c r="B220" s="149"/>
      <c r="C220" s="194"/>
    </row>
    <row r="221" spans="1:3" ht="12.75">
      <c r="A221" s="149"/>
      <c r="B221" s="173"/>
      <c r="C221" s="159"/>
    </row>
    <row r="222" spans="1:3" ht="12.75">
      <c r="A222" s="314"/>
      <c r="B222" s="306"/>
      <c r="C222" s="194"/>
    </row>
    <row r="223" spans="1:3" ht="12.75">
      <c r="A223" s="241"/>
      <c r="B223" s="241"/>
      <c r="C223" s="322"/>
    </row>
    <row r="224" spans="1:3" ht="12.75">
      <c r="A224" s="149"/>
      <c r="B224" s="149"/>
      <c r="C224" s="322"/>
    </row>
    <row r="225" spans="1:3" ht="12.75">
      <c r="A225" s="149"/>
      <c r="B225" s="149"/>
      <c r="C225" s="109"/>
    </row>
    <row r="226" spans="1:3" ht="12.75">
      <c r="A226" s="149"/>
      <c r="B226" s="149"/>
      <c r="C226" s="159"/>
    </row>
    <row r="227" spans="1:3" ht="12.75">
      <c r="A227" s="326"/>
      <c r="B227" s="241"/>
      <c r="C227" s="332"/>
    </row>
    <row r="228" spans="1:3" ht="12.75">
      <c r="A228" s="241"/>
      <c r="B228" s="241"/>
      <c r="C228" s="332"/>
    </row>
    <row r="229" spans="1:3" ht="12.75">
      <c r="A229" s="244"/>
      <c r="B229" s="329"/>
      <c r="C229" s="322"/>
    </row>
    <row r="230" spans="1:3" ht="12.75">
      <c r="A230" s="244"/>
      <c r="B230" s="329"/>
      <c r="C230" s="322"/>
    </row>
    <row r="231" spans="1:3" ht="12.75">
      <c r="A231" s="310"/>
      <c r="B231" s="329"/>
      <c r="C231" s="322"/>
    </row>
    <row r="232" spans="1:3" ht="12.75">
      <c r="A232" s="244"/>
      <c r="B232" s="329"/>
      <c r="C232" s="322"/>
    </row>
    <row r="233" spans="1:3" ht="12.75">
      <c r="A233" s="310"/>
      <c r="B233" s="329"/>
      <c r="C233" s="322"/>
    </row>
    <row r="234" spans="1:3" ht="12.75">
      <c r="A234" s="244"/>
      <c r="B234" s="329"/>
      <c r="C234" s="322"/>
    </row>
    <row r="235" spans="1:3" ht="12.75">
      <c r="A235" s="244"/>
      <c r="B235" s="329"/>
      <c r="C235" s="322"/>
    </row>
    <row r="236" spans="1:3" ht="12.75">
      <c r="A236" s="244"/>
      <c r="B236" s="329"/>
      <c r="C236" s="322"/>
    </row>
    <row r="237" spans="1:3" ht="12.75">
      <c r="A237" s="150"/>
      <c r="B237" s="119"/>
      <c r="C237" s="193"/>
    </row>
    <row r="238" spans="1:3" ht="12.75">
      <c r="A238" s="149"/>
      <c r="B238" s="173"/>
      <c r="C238" s="159"/>
    </row>
    <row r="239" spans="1:3" ht="13.5" thickBot="1">
      <c r="A239" s="149"/>
      <c r="B239" s="149"/>
      <c r="C239" s="159"/>
    </row>
    <row r="240" spans="1:3" ht="16.5" thickBot="1">
      <c r="A240" s="137"/>
      <c r="B240" s="193"/>
      <c r="C240" s="193"/>
    </row>
    <row r="241" spans="1:3" ht="12.75">
      <c r="A241" s="149"/>
      <c r="B241" s="149"/>
      <c r="C241" s="159"/>
    </row>
    <row r="242" spans="1:3" ht="18">
      <c r="A242" s="236"/>
      <c r="B242" s="195"/>
      <c r="C242" s="195"/>
    </row>
    <row r="246" spans="1:3" ht="12.75">
      <c r="A246" s="149"/>
      <c r="B246" s="149"/>
      <c r="C246" s="331"/>
    </row>
  </sheetData>
  <sheetProtection/>
  <printOptions gridLines="1" horizontalCentered="1"/>
  <pageMargins left="0.27" right="0.25" top="0.6" bottom="0.56" header="0.27" footer="0.21"/>
  <pageSetup fitToHeight="0" fitToWidth="1" horizontalDpi="600" verticalDpi="600" orientation="landscape" scale="78" r:id="rId1"/>
  <headerFooter>
    <oddFooter>&amp;L&amp;F&amp;RPage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8"/>
  <sheetViews>
    <sheetView zoomScale="75" zoomScaleNormal="75" zoomScalePageLayoutView="0" workbookViewId="0" topLeftCell="A1">
      <pane xSplit="1" ySplit="4" topLeftCell="B5" activePane="bottomRight" state="frozen"/>
      <selection pane="topLeft" activeCell="A80" sqref="A80"/>
      <selection pane="topRight" activeCell="A80" sqref="A80"/>
      <selection pane="bottomLeft" activeCell="A80" sqref="A80"/>
      <selection pane="bottomRight" activeCell="B4" sqref="B4"/>
    </sheetView>
  </sheetViews>
  <sheetFormatPr defaultColWidth="9.140625" defaultRowHeight="12.75"/>
  <cols>
    <col min="1" max="1" width="61.421875" style="0" customWidth="1"/>
    <col min="2" max="2" width="22.00390625" style="0" bestFit="1" customWidth="1"/>
    <col min="3" max="7" width="18.28125" style="0" customWidth="1"/>
    <col min="8" max="8" width="10.7109375" style="0" bestFit="1" customWidth="1"/>
  </cols>
  <sheetData>
    <row r="1" spans="1:7" ht="12.75">
      <c r="A1" s="121" t="s">
        <v>26</v>
      </c>
      <c r="B1" s="121"/>
      <c r="C1" s="304"/>
      <c r="D1" s="304"/>
      <c r="E1" s="304"/>
      <c r="F1" s="304"/>
      <c r="G1" s="304"/>
    </row>
    <row r="2" spans="1:7" ht="12.75">
      <c r="A2" s="121"/>
      <c r="B2" s="121"/>
      <c r="C2" s="304"/>
      <c r="D2" s="304"/>
      <c r="E2" s="304"/>
      <c r="F2" s="304"/>
      <c r="G2" s="304"/>
    </row>
    <row r="3" spans="1:7" ht="20.25" customHeight="1" thickBot="1">
      <c r="A3" s="124" t="s">
        <v>234</v>
      </c>
      <c r="B3" s="124"/>
      <c r="C3" s="197"/>
      <c r="D3" s="197"/>
      <c r="E3" s="126"/>
      <c r="F3" s="127"/>
      <c r="G3" s="127"/>
    </row>
    <row r="4" spans="1:7" ht="13.5" thickBot="1">
      <c r="A4" s="128"/>
      <c r="B4" s="53" t="s">
        <v>25</v>
      </c>
      <c r="C4" s="198" t="s">
        <v>15</v>
      </c>
      <c r="D4" s="199" t="s">
        <v>16</v>
      </c>
      <c r="E4" s="132" t="s">
        <v>17</v>
      </c>
      <c r="F4" s="133" t="s">
        <v>18</v>
      </c>
      <c r="G4" s="133" t="s">
        <v>19</v>
      </c>
    </row>
    <row r="5" spans="1:7" ht="13.5" thickBot="1">
      <c r="A5" s="128"/>
      <c r="B5" s="134"/>
      <c r="C5" s="200"/>
      <c r="D5" s="200"/>
      <c r="E5" s="136"/>
      <c r="F5" s="136"/>
      <c r="G5" s="136"/>
    </row>
    <row r="6" spans="1:7" ht="16.5" thickBot="1">
      <c r="A6" s="137" t="s">
        <v>6</v>
      </c>
      <c r="B6" s="138"/>
      <c r="C6" s="201"/>
      <c r="D6" s="201"/>
      <c r="E6" s="140"/>
      <c r="F6" s="128"/>
      <c r="G6" s="128"/>
    </row>
    <row r="7" spans="1:7" ht="16.5" thickBot="1">
      <c r="A7" s="141"/>
      <c r="B7" s="128"/>
      <c r="C7" s="128"/>
      <c r="D7" s="128"/>
      <c r="E7" s="128"/>
      <c r="F7" s="128"/>
      <c r="G7" s="128"/>
    </row>
    <row r="8" spans="1:7" ht="13.5" thickBot="1">
      <c r="A8" s="305" t="s">
        <v>0</v>
      </c>
      <c r="B8" s="306"/>
      <c r="C8" s="376"/>
      <c r="D8" s="376"/>
      <c r="E8" s="308"/>
      <c r="F8" s="309"/>
      <c r="G8" s="309"/>
    </row>
    <row r="9" spans="1:7" ht="12.75">
      <c r="A9" s="304"/>
      <c r="B9" s="310"/>
      <c r="C9" s="377">
        <v>1391073.19</v>
      </c>
      <c r="D9" s="312">
        <v>1391073.19</v>
      </c>
      <c r="E9" s="377">
        <v>1391073.19</v>
      </c>
      <c r="F9" s="313">
        <v>1391073.19</v>
      </c>
      <c r="G9" s="313">
        <v>5564292.76</v>
      </c>
    </row>
    <row r="10" spans="1:7" ht="12.75">
      <c r="A10" s="304"/>
      <c r="B10" s="310"/>
      <c r="C10" s="377"/>
      <c r="D10" s="312"/>
      <c r="E10" s="377"/>
      <c r="F10" s="313"/>
      <c r="G10" s="313">
        <v>0</v>
      </c>
    </row>
    <row r="11" spans="1:7" ht="12.75">
      <c r="A11" s="149"/>
      <c r="B11" s="150"/>
      <c r="C11" s="202"/>
      <c r="D11" s="93"/>
      <c r="E11" s="377"/>
      <c r="F11" s="313"/>
      <c r="G11" s="313">
        <v>0</v>
      </c>
    </row>
    <row r="12" spans="1:7" ht="12.75">
      <c r="A12" s="149" t="s">
        <v>21</v>
      </c>
      <c r="B12" s="317">
        <v>5564292.76</v>
      </c>
      <c r="C12" s="313">
        <v>1391073.19</v>
      </c>
      <c r="D12" s="313">
        <v>1391073.19</v>
      </c>
      <c r="E12" s="313">
        <v>1391073.19</v>
      </c>
      <c r="F12" s="313">
        <v>1391073.19</v>
      </c>
      <c r="G12" s="313">
        <v>5564292.76</v>
      </c>
    </row>
    <row r="13" spans="1:7" ht="12.75">
      <c r="A13" s="314" t="s">
        <v>1</v>
      </c>
      <c r="B13" s="378"/>
      <c r="C13" s="376"/>
      <c r="D13" s="315"/>
      <c r="E13" s="379"/>
      <c r="F13" s="304"/>
      <c r="G13" s="304"/>
    </row>
    <row r="14" spans="1:7" ht="12.75">
      <c r="A14" s="304"/>
      <c r="B14" s="329"/>
      <c r="C14" s="377">
        <v>0</v>
      </c>
      <c r="D14" s="312">
        <v>0</v>
      </c>
      <c r="E14" s="312">
        <v>0</v>
      </c>
      <c r="F14" s="312">
        <v>0</v>
      </c>
      <c r="G14" s="313">
        <v>0</v>
      </c>
    </row>
    <row r="15" spans="1:7" ht="12.75">
      <c r="A15" s="149"/>
      <c r="B15" s="317"/>
      <c r="C15" s="202"/>
      <c r="D15" s="312"/>
      <c r="E15" s="377"/>
      <c r="F15" s="313"/>
      <c r="G15" s="313">
        <v>0</v>
      </c>
    </row>
    <row r="16" spans="1:7" ht="12.75">
      <c r="A16" s="304"/>
      <c r="B16" s="329"/>
      <c r="C16" s="377"/>
      <c r="D16" s="312"/>
      <c r="E16" s="377"/>
      <c r="F16" s="313"/>
      <c r="G16" s="313">
        <v>0</v>
      </c>
    </row>
    <row r="17" spans="1:8" ht="12.75">
      <c r="A17" s="308" t="s">
        <v>21</v>
      </c>
      <c r="B17" s="317"/>
      <c r="C17" s="313">
        <v>0</v>
      </c>
      <c r="D17" s="313">
        <v>0</v>
      </c>
      <c r="E17" s="313">
        <v>0</v>
      </c>
      <c r="F17" s="313">
        <v>0</v>
      </c>
      <c r="G17" s="313">
        <v>0</v>
      </c>
      <c r="H17" s="304"/>
    </row>
    <row r="18" spans="1:8" ht="12.75">
      <c r="A18" s="314" t="s">
        <v>2</v>
      </c>
      <c r="B18" s="378"/>
      <c r="C18" s="377"/>
      <c r="D18" s="312"/>
      <c r="E18" s="377"/>
      <c r="F18" s="313"/>
      <c r="G18" s="313"/>
      <c r="H18" s="304"/>
    </row>
    <row r="19" spans="1:8" ht="12.75">
      <c r="A19" s="304"/>
      <c r="B19" s="329"/>
      <c r="C19" s="377"/>
      <c r="D19" s="312"/>
      <c r="E19" s="377"/>
      <c r="F19" s="313"/>
      <c r="G19" s="313">
        <v>0</v>
      </c>
      <c r="H19" s="304"/>
    </row>
    <row r="20" spans="1:8" ht="12.75">
      <c r="A20" s="149"/>
      <c r="B20" s="317"/>
      <c r="C20" s="203"/>
      <c r="D20" s="312"/>
      <c r="E20" s="318"/>
      <c r="F20" s="313"/>
      <c r="G20" s="313">
        <v>0</v>
      </c>
      <c r="H20" s="304"/>
    </row>
    <row r="21" spans="1:8" ht="13.5" thickBot="1">
      <c r="A21" s="149" t="s">
        <v>21</v>
      </c>
      <c r="B21" s="317">
        <v>0</v>
      </c>
      <c r="C21" s="313">
        <v>0</v>
      </c>
      <c r="D21" s="313">
        <v>0</v>
      </c>
      <c r="E21" s="313">
        <v>0</v>
      </c>
      <c r="F21" s="313">
        <v>0</v>
      </c>
      <c r="G21" s="313">
        <v>0</v>
      </c>
      <c r="H21" s="304"/>
    </row>
    <row r="22" spans="1:8" ht="13.5" thickBot="1">
      <c r="A22" s="319" t="s">
        <v>4</v>
      </c>
      <c r="B22" s="380"/>
      <c r="C22" s="318"/>
      <c r="D22" s="377"/>
      <c r="E22" s="158"/>
      <c r="F22" s="159"/>
      <c r="G22" s="159"/>
      <c r="H22" s="121"/>
    </row>
    <row r="23" spans="1:8" ht="12.75">
      <c r="A23" s="304"/>
      <c r="B23" s="329"/>
      <c r="C23" s="159">
        <v>353364.7975</v>
      </c>
      <c r="D23" s="202">
        <v>353364.7975</v>
      </c>
      <c r="E23" s="202">
        <v>353364.7975</v>
      </c>
      <c r="F23" s="202">
        <v>353364.7975</v>
      </c>
      <c r="G23" s="313">
        <v>1413459.19</v>
      </c>
      <c r="H23" s="121"/>
    </row>
    <row r="24" spans="1:8" ht="12.75">
      <c r="A24" s="149" t="s">
        <v>21</v>
      </c>
      <c r="B24" s="317">
        <v>1413459.19</v>
      </c>
      <c r="C24" s="313">
        <v>353364.7975</v>
      </c>
      <c r="D24" s="313">
        <v>353364.7975</v>
      </c>
      <c r="E24" s="313">
        <v>353364.7975</v>
      </c>
      <c r="F24" s="313">
        <v>353364.7975</v>
      </c>
      <c r="G24" s="313">
        <v>1413459.19</v>
      </c>
      <c r="H24" s="121"/>
    </row>
    <row r="25" spans="1:8" ht="12.75">
      <c r="A25" s="314" t="s">
        <v>3</v>
      </c>
      <c r="B25" s="378"/>
      <c r="C25" s="381"/>
      <c r="D25" s="377"/>
      <c r="E25" s="158"/>
      <c r="F25" s="159"/>
      <c r="G25" s="159"/>
      <c r="H25" s="121"/>
    </row>
    <row r="26" spans="1:8" ht="12.75">
      <c r="A26" s="304"/>
      <c r="B26" s="329"/>
      <c r="C26" s="313">
        <v>6250</v>
      </c>
      <c r="D26" s="313">
        <v>6250</v>
      </c>
      <c r="E26" s="318">
        <v>6250</v>
      </c>
      <c r="F26" s="313">
        <v>6250</v>
      </c>
      <c r="G26" s="313"/>
      <c r="H26" s="304"/>
    </row>
    <row r="27" spans="1:8" ht="12.75">
      <c r="A27" s="149" t="s">
        <v>21</v>
      </c>
      <c r="B27" s="317">
        <v>25000</v>
      </c>
      <c r="C27" s="313">
        <v>6250</v>
      </c>
      <c r="D27" s="313">
        <v>6250</v>
      </c>
      <c r="E27" s="313">
        <v>6250</v>
      </c>
      <c r="F27" s="313">
        <v>6250</v>
      </c>
      <c r="G27" s="313">
        <v>25000</v>
      </c>
      <c r="H27" s="304"/>
    </row>
    <row r="28" spans="1:8" ht="13.5" thickBot="1">
      <c r="A28" s="149"/>
      <c r="B28" s="317"/>
      <c r="C28" s="313"/>
      <c r="D28" s="313"/>
      <c r="E28" s="313"/>
      <c r="F28" s="313"/>
      <c r="G28" s="313"/>
      <c r="H28" s="304"/>
    </row>
    <row r="29" spans="1:8" ht="16.5" thickBot="1">
      <c r="A29" s="137" t="s">
        <v>22</v>
      </c>
      <c r="B29" s="382">
        <v>7002751.949999999</v>
      </c>
      <c r="C29" s="383">
        <v>1750687.9874999998</v>
      </c>
      <c r="D29" s="383">
        <v>1750687.9874999998</v>
      </c>
      <c r="E29" s="383">
        <v>1750687.9874999998</v>
      </c>
      <c r="F29" s="383">
        <v>1750687.9874999998</v>
      </c>
      <c r="G29" s="383">
        <v>7002751.949999999</v>
      </c>
      <c r="H29" s="313">
        <v>7002751.949999999</v>
      </c>
    </row>
    <row r="30" spans="1:8" ht="13.5" thickBot="1">
      <c r="A30" s="149"/>
      <c r="B30" s="150"/>
      <c r="C30" s="313"/>
      <c r="D30" s="313"/>
      <c r="E30" s="313"/>
      <c r="F30" s="313"/>
      <c r="G30" s="313"/>
      <c r="H30" s="304"/>
    </row>
    <row r="31" spans="1:7" ht="16.5" thickBot="1">
      <c r="A31" s="137" t="s">
        <v>5</v>
      </c>
      <c r="B31" s="138"/>
      <c r="C31" s="304"/>
      <c r="D31" s="304"/>
      <c r="E31" s="304"/>
      <c r="F31" s="304"/>
      <c r="G31" s="304"/>
    </row>
    <row r="32" spans="1:7" ht="16.5" thickBot="1">
      <c r="A32" s="162"/>
      <c r="B32" s="138"/>
      <c r="C32" s="381"/>
      <c r="D32" s="377"/>
      <c r="E32" s="318"/>
      <c r="F32" s="313"/>
      <c r="G32" s="313"/>
    </row>
    <row r="33" spans="1:7" ht="13.5" thickBot="1">
      <c r="A33" s="319" t="s">
        <v>7</v>
      </c>
      <c r="B33" s="241"/>
      <c r="C33" s="377"/>
      <c r="D33" s="377"/>
      <c r="E33" s="318"/>
      <c r="F33" s="313"/>
      <c r="G33" s="313"/>
    </row>
    <row r="34" spans="1:7" ht="12.75">
      <c r="A34" s="241"/>
      <c r="B34" s="241"/>
      <c r="C34" s="377"/>
      <c r="D34" s="318"/>
      <c r="E34" s="322"/>
      <c r="F34" s="313"/>
      <c r="G34" s="313"/>
    </row>
    <row r="35" spans="1:7" ht="12.75">
      <c r="A35" s="244" t="s">
        <v>81</v>
      </c>
      <c r="B35" s="377">
        <v>140930.4</v>
      </c>
      <c r="C35" s="377">
        <v>140930.4</v>
      </c>
      <c r="D35" s="377"/>
      <c r="E35" s="318"/>
      <c r="F35" s="313"/>
      <c r="G35" s="313">
        <v>140930.4</v>
      </c>
    </row>
    <row r="36" spans="1:8" ht="12.75">
      <c r="A36" s="149"/>
      <c r="B36" s="149"/>
      <c r="C36" s="204"/>
      <c r="D36" s="377"/>
      <c r="E36" s="318"/>
      <c r="F36" s="313"/>
      <c r="G36" s="313">
        <v>0</v>
      </c>
      <c r="H36" s="304"/>
    </row>
    <row r="37" spans="1:8" ht="13.5" thickBot="1">
      <c r="A37" s="149" t="s">
        <v>21</v>
      </c>
      <c r="B37" s="313">
        <v>140930.4</v>
      </c>
      <c r="C37" s="313">
        <v>140930.4</v>
      </c>
      <c r="D37" s="313">
        <v>0</v>
      </c>
      <c r="E37" s="313">
        <v>0</v>
      </c>
      <c r="F37" s="313">
        <v>0</v>
      </c>
      <c r="G37" s="313">
        <v>140930.4</v>
      </c>
      <c r="H37" s="313">
        <v>140930.4</v>
      </c>
    </row>
    <row r="38" spans="1:8" ht="13.5" thickBot="1">
      <c r="A38" s="319" t="s">
        <v>9</v>
      </c>
      <c r="B38" s="241"/>
      <c r="C38" s="318"/>
      <c r="D38" s="318"/>
      <c r="E38" s="318"/>
      <c r="F38" s="313"/>
      <c r="G38" s="313"/>
      <c r="H38" s="304"/>
    </row>
    <row r="39" spans="1:8" ht="12.75">
      <c r="A39" s="241" t="s">
        <v>20</v>
      </c>
      <c r="B39" s="241"/>
      <c r="C39" s="318"/>
      <c r="D39" s="318"/>
      <c r="E39" s="318"/>
      <c r="F39" s="313"/>
      <c r="G39" s="313">
        <v>0</v>
      </c>
      <c r="H39" s="304"/>
    </row>
    <row r="40" spans="1:8" ht="12.75">
      <c r="A40" s="149"/>
      <c r="B40" s="149"/>
      <c r="C40" s="318"/>
      <c r="D40" s="318"/>
      <c r="E40" s="318"/>
      <c r="F40" s="313"/>
      <c r="G40" s="313">
        <v>0</v>
      </c>
      <c r="H40" s="304"/>
    </row>
    <row r="41" spans="1:8" ht="12.75">
      <c r="A41" s="149"/>
      <c r="B41" s="149"/>
      <c r="C41" s="158"/>
      <c r="D41" s="318"/>
      <c r="E41" s="318"/>
      <c r="F41" s="313"/>
      <c r="G41" s="313">
        <v>0</v>
      </c>
      <c r="H41" s="304"/>
    </row>
    <row r="42" spans="1:8" ht="13.5" thickBot="1">
      <c r="A42" s="149" t="s">
        <v>21</v>
      </c>
      <c r="B42" s="149"/>
      <c r="C42" s="313">
        <v>0</v>
      </c>
      <c r="D42" s="313">
        <v>0</v>
      </c>
      <c r="E42" s="313">
        <v>0</v>
      </c>
      <c r="F42" s="313">
        <v>0</v>
      </c>
      <c r="G42" s="313">
        <v>0</v>
      </c>
      <c r="H42" s="313">
        <v>0</v>
      </c>
    </row>
    <row r="43" spans="1:8" ht="13.5" thickBot="1">
      <c r="A43" s="319" t="s">
        <v>8</v>
      </c>
      <c r="B43" s="241"/>
      <c r="C43" s="318"/>
      <c r="D43" s="318"/>
      <c r="E43" s="318"/>
      <c r="F43" s="313"/>
      <c r="G43" s="313"/>
      <c r="H43" s="304"/>
    </row>
    <row r="44" spans="1:8" ht="12.75">
      <c r="A44" s="241" t="s">
        <v>270</v>
      </c>
      <c r="B44" s="241"/>
      <c r="C44" s="318"/>
      <c r="D44" s="318"/>
      <c r="E44" s="318"/>
      <c r="F44" s="313"/>
      <c r="G44" s="313">
        <v>0</v>
      </c>
      <c r="H44" s="304"/>
    </row>
    <row r="45" spans="1:8" ht="12.75">
      <c r="A45" s="149"/>
      <c r="B45" s="149"/>
      <c r="C45" s="158"/>
      <c r="D45" s="318"/>
      <c r="E45" s="318"/>
      <c r="F45" s="313"/>
      <c r="G45" s="313">
        <v>0</v>
      </c>
      <c r="H45" s="304"/>
    </row>
    <row r="46" spans="1:8" ht="13.5" thickBot="1">
      <c r="A46" s="149" t="s">
        <v>21</v>
      </c>
      <c r="B46" s="149"/>
      <c r="C46" s="313">
        <v>0</v>
      </c>
      <c r="D46" s="313">
        <v>0</v>
      </c>
      <c r="E46" s="313">
        <v>0</v>
      </c>
      <c r="F46" s="313">
        <v>0</v>
      </c>
      <c r="G46" s="313">
        <v>0</v>
      </c>
      <c r="H46" s="304"/>
    </row>
    <row r="47" spans="1:8" ht="13.5" thickBot="1">
      <c r="A47" s="319" t="s">
        <v>10</v>
      </c>
      <c r="B47" s="241"/>
      <c r="C47" s="318"/>
      <c r="D47" s="318"/>
      <c r="E47" s="318"/>
      <c r="F47" s="313"/>
      <c r="G47" s="313"/>
      <c r="H47" s="304"/>
    </row>
    <row r="48" spans="1:8" ht="12.75">
      <c r="A48" s="241"/>
      <c r="B48" s="241"/>
      <c r="C48" s="322"/>
      <c r="D48" s="318"/>
      <c r="E48" s="318"/>
      <c r="F48" s="313"/>
      <c r="G48" s="313"/>
      <c r="H48" s="304"/>
    </row>
    <row r="49" spans="1:8" ht="12.75">
      <c r="A49" s="244" t="s">
        <v>235</v>
      </c>
      <c r="B49" s="173">
        <v>80000</v>
      </c>
      <c r="C49" s="322">
        <v>20000</v>
      </c>
      <c r="D49" s="318">
        <v>20000</v>
      </c>
      <c r="E49" s="318">
        <v>20000</v>
      </c>
      <c r="F49" s="313">
        <v>20000</v>
      </c>
      <c r="G49" s="313">
        <v>80000</v>
      </c>
      <c r="H49" s="304"/>
    </row>
    <row r="50" spans="1:8" ht="12.75">
      <c r="A50" s="244" t="s">
        <v>236</v>
      </c>
      <c r="B50" s="173">
        <v>29137.18</v>
      </c>
      <c r="C50" s="322">
        <v>7284.295</v>
      </c>
      <c r="D50" s="318">
        <v>7284.295</v>
      </c>
      <c r="E50" s="318">
        <v>7284.295</v>
      </c>
      <c r="F50" s="313">
        <v>7284.295</v>
      </c>
      <c r="G50" s="313">
        <v>29137.18</v>
      </c>
      <c r="H50" s="304"/>
    </row>
    <row r="51" spans="1:8" ht="12.75">
      <c r="A51" s="244" t="s">
        <v>237</v>
      </c>
      <c r="B51" s="173">
        <v>30750</v>
      </c>
      <c r="C51" s="322">
        <v>7687.5</v>
      </c>
      <c r="D51" s="318">
        <v>7687.5</v>
      </c>
      <c r="E51" s="318">
        <v>7687.5</v>
      </c>
      <c r="F51" s="313">
        <v>7687.5</v>
      </c>
      <c r="G51" s="313">
        <v>30750</v>
      </c>
      <c r="H51" s="304"/>
    </row>
    <row r="52" spans="1:8" ht="12.75">
      <c r="A52" s="244" t="s">
        <v>238</v>
      </c>
      <c r="B52" s="173">
        <v>60711</v>
      </c>
      <c r="C52" s="322">
        <v>15177.75</v>
      </c>
      <c r="D52" s="318">
        <v>15177.75</v>
      </c>
      <c r="E52" s="318">
        <v>15177.75</v>
      </c>
      <c r="F52" s="313">
        <v>15177.75</v>
      </c>
      <c r="G52" s="313">
        <v>60711</v>
      </c>
      <c r="H52" s="304"/>
    </row>
    <row r="53" spans="1:8" ht="12.75">
      <c r="A53" s="244" t="s">
        <v>239</v>
      </c>
      <c r="B53" s="173">
        <v>13000</v>
      </c>
      <c r="C53" s="322">
        <v>3250</v>
      </c>
      <c r="D53" s="318">
        <v>3250</v>
      </c>
      <c r="E53" s="318">
        <v>3250</v>
      </c>
      <c r="F53" s="313">
        <v>3250</v>
      </c>
      <c r="G53" s="313">
        <v>13000</v>
      </c>
      <c r="H53" s="304"/>
    </row>
    <row r="54" spans="1:8" ht="12.75">
      <c r="A54" s="244" t="s">
        <v>146</v>
      </c>
      <c r="B54" s="173">
        <v>14400</v>
      </c>
      <c r="C54" s="322">
        <v>3600</v>
      </c>
      <c r="D54" s="318">
        <v>3600</v>
      </c>
      <c r="E54" s="318">
        <v>3600</v>
      </c>
      <c r="F54" s="313">
        <v>3600</v>
      </c>
      <c r="G54" s="313">
        <v>14400</v>
      </c>
      <c r="H54" s="304"/>
    </row>
    <row r="55" spans="1:8" ht="12.75">
      <c r="A55" s="244" t="s">
        <v>240</v>
      </c>
      <c r="B55" s="173">
        <v>9000</v>
      </c>
      <c r="C55" s="322">
        <v>2250</v>
      </c>
      <c r="D55" s="318">
        <v>2250</v>
      </c>
      <c r="E55" s="318">
        <v>2250</v>
      </c>
      <c r="F55" s="313">
        <v>2250</v>
      </c>
      <c r="G55" s="313">
        <v>9000</v>
      </c>
      <c r="H55" s="304"/>
    </row>
    <row r="56" spans="1:8" ht="12.75">
      <c r="A56" s="244" t="s">
        <v>212</v>
      </c>
      <c r="B56" s="173">
        <v>160000</v>
      </c>
      <c r="C56" s="322">
        <v>40000</v>
      </c>
      <c r="D56" s="318">
        <v>40000</v>
      </c>
      <c r="E56" s="318">
        <v>40000</v>
      </c>
      <c r="F56" s="313">
        <v>40000</v>
      </c>
      <c r="G56" s="313">
        <v>160000</v>
      </c>
      <c r="H56" s="304"/>
    </row>
    <row r="57" spans="1:8" ht="12.75">
      <c r="A57" s="244" t="s">
        <v>134</v>
      </c>
      <c r="B57" s="173">
        <v>184436.6</v>
      </c>
      <c r="C57" s="322">
        <v>46109.15</v>
      </c>
      <c r="D57" s="318">
        <v>46109.15</v>
      </c>
      <c r="E57" s="318">
        <v>46109.15</v>
      </c>
      <c r="F57" s="313">
        <v>46109.15</v>
      </c>
      <c r="G57" s="313">
        <v>184436.6</v>
      </c>
      <c r="H57" s="304"/>
    </row>
    <row r="58" spans="1:8" ht="12.75">
      <c r="A58" s="323" t="s">
        <v>241</v>
      </c>
      <c r="B58" s="322">
        <v>600000</v>
      </c>
      <c r="C58" s="322">
        <v>150000</v>
      </c>
      <c r="D58" s="318">
        <v>150000</v>
      </c>
      <c r="E58" s="318">
        <v>150000</v>
      </c>
      <c r="F58" s="313">
        <v>150000</v>
      </c>
      <c r="G58" s="313">
        <v>600000</v>
      </c>
      <c r="H58" s="304"/>
    </row>
    <row r="59" spans="1:8" ht="12.75">
      <c r="A59" s="323" t="s">
        <v>212</v>
      </c>
      <c r="B59" s="322">
        <v>407774.22</v>
      </c>
      <c r="C59" s="322">
        <v>100000</v>
      </c>
      <c r="D59" s="322">
        <v>100000</v>
      </c>
      <c r="E59" s="322">
        <v>100000</v>
      </c>
      <c r="F59" s="313">
        <v>107774</v>
      </c>
      <c r="G59" s="313">
        <v>407774</v>
      </c>
      <c r="H59" s="304"/>
    </row>
    <row r="60" spans="1:8" ht="12.75">
      <c r="A60" s="323"/>
      <c r="B60" s="322"/>
      <c r="C60" s="322"/>
      <c r="D60" s="318"/>
      <c r="E60" s="318"/>
      <c r="F60" s="313"/>
      <c r="G60" s="313">
        <v>0</v>
      </c>
      <c r="H60" s="304"/>
    </row>
    <row r="61" spans="1:8" ht="12.75">
      <c r="A61" s="304"/>
      <c r="B61" s="304"/>
      <c r="C61" s="318"/>
      <c r="D61" s="318"/>
      <c r="E61" s="318"/>
      <c r="F61" s="313"/>
      <c r="G61" s="313">
        <v>0</v>
      </c>
      <c r="H61" s="304"/>
    </row>
    <row r="62" spans="1:8" ht="13.5" thickBot="1">
      <c r="A62" s="149" t="s">
        <v>21</v>
      </c>
      <c r="B62" s="313">
        <v>1589209</v>
      </c>
      <c r="C62" s="313">
        <v>395358.695</v>
      </c>
      <c r="D62" s="313">
        <v>395358.695</v>
      </c>
      <c r="E62" s="313">
        <v>395358.695</v>
      </c>
      <c r="F62" s="313">
        <v>403132.695</v>
      </c>
      <c r="G62" s="313">
        <v>1589208.78</v>
      </c>
      <c r="H62" s="313">
        <v>1589208.78</v>
      </c>
    </row>
    <row r="63" spans="1:7" ht="13.5" thickBot="1">
      <c r="A63" s="319" t="s">
        <v>11</v>
      </c>
      <c r="B63" s="241"/>
      <c r="C63" s="318"/>
      <c r="D63" s="318"/>
      <c r="E63" s="318"/>
      <c r="F63" s="313"/>
      <c r="G63" s="313"/>
    </row>
    <row r="64" spans="1:7" ht="12.75">
      <c r="A64" s="241"/>
      <c r="B64" s="241"/>
      <c r="C64" s="322"/>
      <c r="D64" s="325"/>
      <c r="E64" s="318"/>
      <c r="F64" s="313"/>
      <c r="G64" s="313"/>
    </row>
    <row r="65" spans="1:7" ht="12.75">
      <c r="A65" s="237" t="s">
        <v>242</v>
      </c>
      <c r="B65" s="227">
        <v>758000</v>
      </c>
      <c r="C65" s="322">
        <v>758000</v>
      </c>
      <c r="D65" s="325"/>
      <c r="E65" s="318"/>
      <c r="F65" s="313"/>
      <c r="G65" s="313">
        <v>758000</v>
      </c>
    </row>
    <row r="66" spans="1:7" ht="12.75">
      <c r="A66" s="237" t="s">
        <v>243</v>
      </c>
      <c r="B66" s="227">
        <v>1000000</v>
      </c>
      <c r="C66" s="322">
        <v>1000000</v>
      </c>
      <c r="D66" s="325"/>
      <c r="E66" s="318"/>
      <c r="F66" s="313"/>
      <c r="G66" s="313">
        <v>1000000</v>
      </c>
    </row>
    <row r="67" spans="1:7" ht="12.75">
      <c r="A67" s="237" t="s">
        <v>243</v>
      </c>
      <c r="B67" s="227">
        <v>680602</v>
      </c>
      <c r="C67" s="322">
        <v>170150.5</v>
      </c>
      <c r="D67" s="325">
        <v>170150.5</v>
      </c>
      <c r="E67" s="318">
        <v>170150.5</v>
      </c>
      <c r="F67" s="313">
        <v>170150.5</v>
      </c>
      <c r="G67" s="313">
        <v>680602</v>
      </c>
    </row>
    <row r="68" spans="1:7" ht="12.75">
      <c r="A68" s="237" t="s">
        <v>244</v>
      </c>
      <c r="B68" s="227">
        <v>350000</v>
      </c>
      <c r="C68" s="322">
        <v>87500</v>
      </c>
      <c r="D68" s="325">
        <v>87500</v>
      </c>
      <c r="E68" s="318">
        <v>87500</v>
      </c>
      <c r="F68" s="313">
        <v>87500</v>
      </c>
      <c r="G68" s="313">
        <v>350000</v>
      </c>
    </row>
    <row r="69" spans="1:7" ht="12.75">
      <c r="A69" s="237" t="s">
        <v>245</v>
      </c>
      <c r="B69" s="227">
        <v>359156.21</v>
      </c>
      <c r="C69" s="322">
        <v>0</v>
      </c>
      <c r="D69" s="325">
        <v>119718.73666666668</v>
      </c>
      <c r="E69" s="318">
        <v>119718.73666666668</v>
      </c>
      <c r="F69" s="313">
        <v>119718.73666666668</v>
      </c>
      <c r="G69" s="313">
        <v>359156.21</v>
      </c>
    </row>
    <row r="70" spans="1:7" ht="12.75">
      <c r="A70" s="237" t="s">
        <v>246</v>
      </c>
      <c r="B70" s="227">
        <v>4000000</v>
      </c>
      <c r="C70" s="322">
        <v>250000</v>
      </c>
      <c r="D70" s="325">
        <v>750000</v>
      </c>
      <c r="E70" s="318">
        <v>1500000</v>
      </c>
      <c r="F70" s="313">
        <v>1500000</v>
      </c>
      <c r="G70" s="313">
        <v>4000000</v>
      </c>
    </row>
    <row r="71" spans="1:7" ht="12.75">
      <c r="A71" s="237" t="s">
        <v>247</v>
      </c>
      <c r="B71" s="227">
        <v>185004</v>
      </c>
      <c r="C71" s="322">
        <v>46251</v>
      </c>
      <c r="D71" s="325">
        <v>46251</v>
      </c>
      <c r="E71" s="318">
        <v>46251</v>
      </c>
      <c r="F71" s="313">
        <v>46251</v>
      </c>
      <c r="G71" s="313">
        <v>185004</v>
      </c>
    </row>
    <row r="72" spans="1:7" ht="12.75">
      <c r="A72" s="237" t="s">
        <v>248</v>
      </c>
      <c r="B72" s="227">
        <v>2504889.77</v>
      </c>
      <c r="C72" s="322">
        <v>626222.4425</v>
      </c>
      <c r="D72" s="325">
        <v>626222.4425</v>
      </c>
      <c r="E72" s="318">
        <v>626222.4425</v>
      </c>
      <c r="F72" s="313">
        <v>626222.4425</v>
      </c>
      <c r="G72" s="313">
        <v>2504889.77</v>
      </c>
    </row>
    <row r="73" spans="1:7" ht="12.75">
      <c r="A73" s="237" t="s">
        <v>249</v>
      </c>
      <c r="B73" s="227">
        <v>20000</v>
      </c>
      <c r="C73" s="322">
        <v>5000</v>
      </c>
      <c r="D73" s="325">
        <v>5000</v>
      </c>
      <c r="E73" s="318">
        <v>5000</v>
      </c>
      <c r="F73" s="313">
        <v>5000</v>
      </c>
      <c r="G73" s="313">
        <v>20000</v>
      </c>
    </row>
    <row r="74" spans="1:7" ht="12.75">
      <c r="A74" s="237" t="s">
        <v>250</v>
      </c>
      <c r="B74" s="227">
        <v>250000</v>
      </c>
      <c r="C74" s="322">
        <v>62500</v>
      </c>
      <c r="D74" s="325">
        <v>62500</v>
      </c>
      <c r="E74" s="318">
        <v>62500</v>
      </c>
      <c r="F74" s="313">
        <v>62500</v>
      </c>
      <c r="G74" s="313">
        <v>250000</v>
      </c>
    </row>
    <row r="75" spans="1:7" ht="12.75">
      <c r="A75" s="237" t="s">
        <v>251</v>
      </c>
      <c r="B75" s="227">
        <v>250000</v>
      </c>
      <c r="C75" s="322">
        <v>62500</v>
      </c>
      <c r="D75" s="325">
        <v>62500</v>
      </c>
      <c r="E75" s="318">
        <v>62500</v>
      </c>
      <c r="F75" s="313">
        <v>62500</v>
      </c>
      <c r="G75" s="313">
        <v>250000</v>
      </c>
    </row>
    <row r="76" spans="1:7" ht="12.75">
      <c r="A76" s="237" t="s">
        <v>252</v>
      </c>
      <c r="B76" s="227">
        <v>58847</v>
      </c>
      <c r="C76" s="322">
        <v>14711.75</v>
      </c>
      <c r="D76" s="325">
        <v>14711.75</v>
      </c>
      <c r="E76" s="318">
        <v>14711.75</v>
      </c>
      <c r="F76" s="313">
        <v>14711.75</v>
      </c>
      <c r="G76" s="313">
        <v>58847</v>
      </c>
    </row>
    <row r="77" spans="1:8" ht="12.75">
      <c r="A77" s="237" t="s">
        <v>253</v>
      </c>
      <c r="B77" s="227">
        <v>75000</v>
      </c>
      <c r="C77" s="322">
        <v>18750</v>
      </c>
      <c r="D77" s="325">
        <v>18750</v>
      </c>
      <c r="E77" s="318">
        <v>18750</v>
      </c>
      <c r="F77" s="313">
        <v>18750</v>
      </c>
      <c r="G77" s="313">
        <v>75000</v>
      </c>
      <c r="H77" s="304"/>
    </row>
    <row r="78" spans="1:8" ht="12.75">
      <c r="A78" s="237" t="s">
        <v>254</v>
      </c>
      <c r="B78" s="227">
        <v>175000</v>
      </c>
      <c r="C78" s="322">
        <v>43750</v>
      </c>
      <c r="D78" s="325">
        <v>43750</v>
      </c>
      <c r="E78" s="318">
        <v>43750</v>
      </c>
      <c r="F78" s="313">
        <v>43750</v>
      </c>
      <c r="G78" s="313">
        <v>175000</v>
      </c>
      <c r="H78" s="304"/>
    </row>
    <row r="79" spans="1:8" ht="12.75">
      <c r="A79" s="237" t="s">
        <v>255</v>
      </c>
      <c r="B79" s="227">
        <v>140000</v>
      </c>
      <c r="C79" s="322">
        <v>35000</v>
      </c>
      <c r="D79" s="325">
        <v>35000</v>
      </c>
      <c r="E79" s="318">
        <v>35000</v>
      </c>
      <c r="F79" s="313">
        <v>35000</v>
      </c>
      <c r="G79" s="313">
        <v>140000</v>
      </c>
      <c r="H79" s="304"/>
    </row>
    <row r="80" spans="1:8" ht="12.75">
      <c r="A80" s="237" t="s">
        <v>256</v>
      </c>
      <c r="B80" s="227">
        <v>150000</v>
      </c>
      <c r="C80" s="322">
        <v>37500</v>
      </c>
      <c r="D80" s="325">
        <v>37500</v>
      </c>
      <c r="E80" s="318">
        <v>37500</v>
      </c>
      <c r="F80" s="313">
        <v>37500</v>
      </c>
      <c r="G80" s="313">
        <v>150000</v>
      </c>
      <c r="H80" s="304"/>
    </row>
    <row r="81" spans="1:8" ht="12.75">
      <c r="A81" s="237" t="s">
        <v>257</v>
      </c>
      <c r="B81" s="227">
        <v>500000</v>
      </c>
      <c r="C81" s="322">
        <v>125000</v>
      </c>
      <c r="D81" s="325">
        <v>125000</v>
      </c>
      <c r="E81" s="318">
        <v>125000</v>
      </c>
      <c r="F81" s="313">
        <v>125000</v>
      </c>
      <c r="G81" s="313">
        <v>500000</v>
      </c>
      <c r="H81" s="304"/>
    </row>
    <row r="82" spans="1:8" ht="12.75">
      <c r="A82" s="237" t="s">
        <v>258</v>
      </c>
      <c r="B82" s="227">
        <v>23686.8</v>
      </c>
      <c r="C82" s="322">
        <v>5921.7</v>
      </c>
      <c r="D82" s="325">
        <v>5921.7</v>
      </c>
      <c r="E82" s="318">
        <v>5921.7</v>
      </c>
      <c r="F82" s="313">
        <v>5921.7</v>
      </c>
      <c r="G82" s="313">
        <v>23686.8</v>
      </c>
      <c r="H82" s="304"/>
    </row>
    <row r="83" spans="1:8" ht="12.75">
      <c r="A83" s="237" t="s">
        <v>259</v>
      </c>
      <c r="B83" s="227">
        <v>90000</v>
      </c>
      <c r="C83" s="322">
        <v>22500</v>
      </c>
      <c r="D83" s="325">
        <v>22500</v>
      </c>
      <c r="E83" s="318">
        <v>22500</v>
      </c>
      <c r="F83" s="313">
        <v>22500</v>
      </c>
      <c r="G83" s="313">
        <v>90000</v>
      </c>
      <c r="H83" s="304"/>
    </row>
    <row r="84" spans="1:8" ht="12.75">
      <c r="A84" s="237" t="s">
        <v>260</v>
      </c>
      <c r="B84" s="227">
        <v>37526.22</v>
      </c>
      <c r="C84" s="322">
        <v>9381.555</v>
      </c>
      <c r="D84" s="325">
        <v>9381.555</v>
      </c>
      <c r="E84" s="325">
        <v>9381.555</v>
      </c>
      <c r="F84" s="325">
        <v>9381.555</v>
      </c>
      <c r="G84" s="313">
        <v>37526.22</v>
      </c>
      <c r="H84" s="304"/>
    </row>
    <row r="85" spans="1:8" ht="12.75">
      <c r="A85" s="237" t="s">
        <v>261</v>
      </c>
      <c r="B85" s="227">
        <v>50000</v>
      </c>
      <c r="C85" s="322">
        <v>12500</v>
      </c>
      <c r="D85" s="325">
        <v>12500</v>
      </c>
      <c r="E85" s="318">
        <v>12500</v>
      </c>
      <c r="F85" s="313">
        <v>12500</v>
      </c>
      <c r="G85" s="313">
        <v>50000</v>
      </c>
      <c r="H85" s="304"/>
    </row>
    <row r="86" spans="1:8" ht="12.75">
      <c r="A86" s="237" t="s">
        <v>262</v>
      </c>
      <c r="B86" s="227">
        <v>311993</v>
      </c>
      <c r="C86" s="322">
        <v>77998.25</v>
      </c>
      <c r="D86" s="325">
        <v>77998.25</v>
      </c>
      <c r="E86" s="318">
        <v>77998.25</v>
      </c>
      <c r="F86" s="313">
        <v>77998.25</v>
      </c>
      <c r="G86" s="313">
        <v>311993</v>
      </c>
      <c r="H86" s="304"/>
    </row>
    <row r="87" spans="1:8" ht="12.75">
      <c r="A87" s="237" t="s">
        <v>263</v>
      </c>
      <c r="B87" s="227">
        <v>385000</v>
      </c>
      <c r="C87" s="322">
        <v>96250</v>
      </c>
      <c r="D87" s="325">
        <v>96250</v>
      </c>
      <c r="E87" s="318">
        <v>96250</v>
      </c>
      <c r="F87" s="313">
        <v>96250</v>
      </c>
      <c r="G87" s="313">
        <v>385000</v>
      </c>
      <c r="H87" s="304"/>
    </row>
    <row r="88" spans="1:8" ht="12.75">
      <c r="A88" s="149" t="s">
        <v>14</v>
      </c>
      <c r="B88" s="149"/>
      <c r="C88" s="204"/>
      <c r="D88" s="325"/>
      <c r="E88" s="318"/>
      <c r="F88" s="313"/>
      <c r="G88" s="313">
        <v>0</v>
      </c>
      <c r="H88" s="304"/>
    </row>
    <row r="89" spans="1:8" ht="12.75">
      <c r="A89" s="149" t="s">
        <v>21</v>
      </c>
      <c r="B89" s="159">
        <v>12354705.000000002</v>
      </c>
      <c r="C89" s="159">
        <v>3567387.1975000002</v>
      </c>
      <c r="D89" s="159">
        <v>2429105.934166667</v>
      </c>
      <c r="E89" s="159">
        <v>3179105.934166667</v>
      </c>
      <c r="F89" s="159">
        <v>3179105.934166667</v>
      </c>
      <c r="G89" s="159">
        <v>12354705.000000002</v>
      </c>
      <c r="H89" s="313">
        <v>12354705</v>
      </c>
    </row>
    <row r="90" spans="1:8" ht="12.75">
      <c r="A90" s="314" t="s">
        <v>12</v>
      </c>
      <c r="B90" s="306"/>
      <c r="C90" s="204"/>
      <c r="D90" s="325"/>
      <c r="E90" s="318"/>
      <c r="F90" s="313"/>
      <c r="G90" s="313"/>
      <c r="H90" s="304"/>
    </row>
    <row r="91" spans="1:8" ht="12.75">
      <c r="A91" s="241"/>
      <c r="B91" s="241"/>
      <c r="C91" s="322"/>
      <c r="D91" s="318"/>
      <c r="E91" s="318"/>
      <c r="F91" s="313"/>
      <c r="G91" s="313"/>
      <c r="H91" s="304"/>
    </row>
    <row r="92" spans="1:8" ht="12.75">
      <c r="A92" s="149"/>
      <c r="B92" s="149"/>
      <c r="C92" s="322"/>
      <c r="D92" s="318"/>
      <c r="E92" s="318"/>
      <c r="F92" s="313"/>
      <c r="G92" s="313">
        <v>0</v>
      </c>
      <c r="H92" s="304"/>
    </row>
    <row r="93" spans="1:8" ht="12.75">
      <c r="A93" s="149"/>
      <c r="B93" s="149"/>
      <c r="C93" s="109"/>
      <c r="D93" s="318"/>
      <c r="E93" s="318"/>
      <c r="F93" s="313"/>
      <c r="G93" s="313">
        <v>0</v>
      </c>
      <c r="H93" s="304"/>
    </row>
    <row r="94" spans="1:8" ht="12.75">
      <c r="A94" s="149" t="s">
        <v>21</v>
      </c>
      <c r="B94" s="149"/>
      <c r="C94" s="159">
        <v>0</v>
      </c>
      <c r="D94" s="159">
        <v>0</v>
      </c>
      <c r="E94" s="159">
        <v>0</v>
      </c>
      <c r="F94" s="159">
        <v>0</v>
      </c>
      <c r="G94" s="159">
        <v>0</v>
      </c>
      <c r="H94" s="313">
        <v>0</v>
      </c>
    </row>
    <row r="95" spans="1:8" ht="12.75">
      <c r="A95" s="326" t="s">
        <v>13</v>
      </c>
      <c r="B95" s="241"/>
      <c r="C95" s="377"/>
      <c r="D95" s="202"/>
      <c r="E95" s="158"/>
      <c r="F95" s="313"/>
      <c r="G95" s="313"/>
      <c r="H95" s="304"/>
    </row>
    <row r="96" spans="1:8" ht="12.75">
      <c r="A96" s="241" t="s">
        <v>20</v>
      </c>
      <c r="B96" s="241"/>
      <c r="C96" s="377"/>
      <c r="D96" s="325"/>
      <c r="E96" s="377"/>
      <c r="F96" s="313"/>
      <c r="G96" s="313"/>
      <c r="H96" s="304"/>
    </row>
    <row r="97" spans="1:8" ht="12.75">
      <c r="A97" s="244" t="s">
        <v>236</v>
      </c>
      <c r="B97" s="384">
        <v>166562</v>
      </c>
      <c r="C97" s="384">
        <v>166562</v>
      </c>
      <c r="D97" s="312"/>
      <c r="E97" s="384"/>
      <c r="F97" s="328"/>
      <c r="G97" s="328">
        <v>166562</v>
      </c>
      <c r="H97" s="310"/>
    </row>
    <row r="98" spans="1:8" ht="12.75">
      <c r="A98" s="150"/>
      <c r="B98" s="150"/>
      <c r="C98" s="203"/>
      <c r="D98" s="312"/>
      <c r="E98" s="330"/>
      <c r="F98" s="328"/>
      <c r="G98" s="328">
        <v>0</v>
      </c>
      <c r="H98" s="310"/>
    </row>
    <row r="99" spans="1:8" ht="12.75">
      <c r="A99" s="150"/>
      <c r="B99" s="150"/>
      <c r="C99" s="203"/>
      <c r="D99" s="312"/>
      <c r="E99" s="330"/>
      <c r="F99" s="328"/>
      <c r="G99" s="328">
        <v>0</v>
      </c>
      <c r="H99" s="310"/>
    </row>
    <row r="100" spans="1:8" ht="12.75">
      <c r="A100" s="149" t="s">
        <v>21</v>
      </c>
      <c r="B100" s="159">
        <v>166562</v>
      </c>
      <c r="C100" s="159">
        <v>166562</v>
      </c>
      <c r="D100" s="159">
        <v>0</v>
      </c>
      <c r="E100" s="159">
        <v>0</v>
      </c>
      <c r="F100" s="159">
        <v>0</v>
      </c>
      <c r="G100" s="159">
        <v>166562</v>
      </c>
      <c r="H100" s="159">
        <v>166562</v>
      </c>
    </row>
    <row r="101" spans="1:8" ht="13.5" thickBot="1">
      <c r="A101" s="149"/>
      <c r="B101" s="149"/>
      <c r="C101" s="159"/>
      <c r="D101" s="159"/>
      <c r="E101" s="159"/>
      <c r="F101" s="159"/>
      <c r="G101" s="159"/>
      <c r="H101" s="159"/>
    </row>
    <row r="102" spans="1:8" ht="16.5" thickBot="1">
      <c r="A102" s="137" t="s">
        <v>23</v>
      </c>
      <c r="B102" s="203">
        <v>14251406.400000002</v>
      </c>
      <c r="C102" s="203">
        <v>4270238.2925</v>
      </c>
      <c r="D102" s="203">
        <v>2824464.629166667</v>
      </c>
      <c r="E102" s="203">
        <v>3574464.629166667</v>
      </c>
      <c r="F102" s="203">
        <v>3582238.629166667</v>
      </c>
      <c r="G102" s="203">
        <v>14251406.180000002</v>
      </c>
      <c r="H102" s="313"/>
    </row>
    <row r="103" spans="1:8" ht="12.75">
      <c r="A103" s="149"/>
      <c r="B103" s="149"/>
      <c r="C103" s="159"/>
      <c r="D103" s="159"/>
      <c r="E103" s="159"/>
      <c r="F103" s="159"/>
      <c r="G103" s="159"/>
      <c r="H103" s="159"/>
    </row>
    <row r="104" spans="1:8" ht="18">
      <c r="A104" s="236" t="s">
        <v>264</v>
      </c>
      <c r="B104" s="207">
        <v>21254158.35</v>
      </c>
      <c r="C104" s="205">
        <v>6020926.28</v>
      </c>
      <c r="D104" s="205">
        <v>4575152.616666667</v>
      </c>
      <c r="E104" s="205">
        <v>5325152.616666667</v>
      </c>
      <c r="F104" s="205">
        <v>5332926.616666667</v>
      </c>
      <c r="G104" s="206">
        <v>21254158.130000003</v>
      </c>
      <c r="H104" s="304"/>
    </row>
    <row r="108" spans="1:8" ht="12.75">
      <c r="A108" s="149"/>
      <c r="B108" s="149"/>
      <c r="C108" s="376"/>
      <c r="D108" s="376"/>
      <c r="E108" s="304"/>
      <c r="F108" s="304"/>
      <c r="G108" s="304"/>
      <c r="H108" s="304"/>
    </row>
  </sheetData>
  <sheetProtection/>
  <printOptions gridLines="1" horizontalCentered="1"/>
  <pageMargins left="0.02" right="0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8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42.8515625" style="389" customWidth="1"/>
    <col min="2" max="2" width="29.140625" style="389" customWidth="1"/>
    <col min="3" max="3" width="15.140625" style="387" bestFit="1" customWidth="1"/>
    <col min="4" max="6" width="15.140625" style="388" bestFit="1" customWidth="1"/>
    <col min="7" max="7" width="16.57421875" style="389" bestFit="1" customWidth="1"/>
    <col min="8" max="16384" width="9.140625" style="389" customWidth="1"/>
  </cols>
  <sheetData>
    <row r="1" spans="1:2" ht="15">
      <c r="A1" s="385" t="s">
        <v>481</v>
      </c>
      <c r="B1" s="386"/>
    </row>
    <row r="2" spans="1:2" ht="15">
      <c r="A2" s="385"/>
      <c r="B2" s="386"/>
    </row>
    <row r="3" spans="1:256" ht="20.25" customHeight="1">
      <c r="A3" s="390" t="s">
        <v>482</v>
      </c>
      <c r="B3" s="391"/>
      <c r="C3" s="392"/>
      <c r="D3" s="393"/>
      <c r="E3" s="393"/>
      <c r="F3" s="393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4"/>
      <c r="BO3" s="394"/>
      <c r="BP3" s="394"/>
      <c r="BQ3" s="394"/>
      <c r="BR3" s="394"/>
      <c r="BS3" s="394"/>
      <c r="BT3" s="394"/>
      <c r="BU3" s="394"/>
      <c r="BV3" s="394"/>
      <c r="BW3" s="394"/>
      <c r="BX3" s="394"/>
      <c r="BY3" s="394"/>
      <c r="BZ3" s="394"/>
      <c r="CA3" s="394"/>
      <c r="CB3" s="394"/>
      <c r="CC3" s="394"/>
      <c r="CD3" s="394"/>
      <c r="CE3" s="394"/>
      <c r="CF3" s="394"/>
      <c r="CG3" s="394"/>
      <c r="CH3" s="394"/>
      <c r="CI3" s="394"/>
      <c r="CJ3" s="394"/>
      <c r="CK3" s="394"/>
      <c r="CL3" s="394"/>
      <c r="CM3" s="394"/>
      <c r="CN3" s="394"/>
      <c r="CO3" s="394"/>
      <c r="CP3" s="394"/>
      <c r="CQ3" s="394"/>
      <c r="CR3" s="394"/>
      <c r="CS3" s="394"/>
      <c r="CT3" s="394"/>
      <c r="CU3" s="394"/>
      <c r="CV3" s="394"/>
      <c r="CW3" s="394"/>
      <c r="CX3" s="394"/>
      <c r="CY3" s="394"/>
      <c r="CZ3" s="394"/>
      <c r="DA3" s="394"/>
      <c r="DB3" s="394"/>
      <c r="DC3" s="394"/>
      <c r="DD3" s="394"/>
      <c r="DE3" s="394"/>
      <c r="DF3" s="394"/>
      <c r="DG3" s="394"/>
      <c r="DH3" s="394"/>
      <c r="DI3" s="394"/>
      <c r="DJ3" s="394"/>
      <c r="DK3" s="394"/>
      <c r="DL3" s="394"/>
      <c r="DM3" s="394"/>
      <c r="DN3" s="394"/>
      <c r="DO3" s="394"/>
      <c r="DP3" s="394"/>
      <c r="DQ3" s="394"/>
      <c r="DR3" s="394"/>
      <c r="DS3" s="394"/>
      <c r="DT3" s="394"/>
      <c r="DU3" s="394"/>
      <c r="DV3" s="394"/>
      <c r="DW3" s="394"/>
      <c r="DX3" s="394"/>
      <c r="DY3" s="394"/>
      <c r="DZ3" s="394"/>
      <c r="EA3" s="394"/>
      <c r="EB3" s="394"/>
      <c r="EC3" s="394"/>
      <c r="ED3" s="394"/>
      <c r="EE3" s="394"/>
      <c r="EF3" s="394"/>
      <c r="EG3" s="394"/>
      <c r="EH3" s="394"/>
      <c r="EI3" s="394"/>
      <c r="EJ3" s="394"/>
      <c r="EK3" s="394"/>
      <c r="EL3" s="394"/>
      <c r="EM3" s="394"/>
      <c r="EN3" s="394"/>
      <c r="EO3" s="394"/>
      <c r="EP3" s="394"/>
      <c r="EQ3" s="394"/>
      <c r="ER3" s="394"/>
      <c r="ES3" s="394"/>
      <c r="ET3" s="394"/>
      <c r="EU3" s="394"/>
      <c r="EV3" s="394"/>
      <c r="EW3" s="394"/>
      <c r="EX3" s="394"/>
      <c r="EY3" s="394"/>
      <c r="EZ3" s="394"/>
      <c r="FA3" s="394"/>
      <c r="FB3" s="394"/>
      <c r="FC3" s="394"/>
      <c r="FD3" s="394"/>
      <c r="FE3" s="394"/>
      <c r="FF3" s="394"/>
      <c r="FG3" s="394"/>
      <c r="FH3" s="394"/>
      <c r="FI3" s="394"/>
      <c r="FJ3" s="394"/>
      <c r="FK3" s="394"/>
      <c r="FL3" s="394"/>
      <c r="FM3" s="394"/>
      <c r="FN3" s="394"/>
      <c r="FO3" s="394"/>
      <c r="FP3" s="394"/>
      <c r="FQ3" s="394"/>
      <c r="FR3" s="394"/>
      <c r="FS3" s="394"/>
      <c r="FT3" s="394"/>
      <c r="FU3" s="394"/>
      <c r="FV3" s="394"/>
      <c r="FW3" s="394"/>
      <c r="FX3" s="394"/>
      <c r="FY3" s="394"/>
      <c r="FZ3" s="394"/>
      <c r="GA3" s="394"/>
      <c r="GB3" s="394"/>
      <c r="GC3" s="394"/>
      <c r="GD3" s="394"/>
      <c r="GE3" s="394"/>
      <c r="GF3" s="394"/>
      <c r="GG3" s="394"/>
      <c r="GH3" s="394"/>
      <c r="GI3" s="394"/>
      <c r="GJ3" s="394"/>
      <c r="GK3" s="394"/>
      <c r="GL3" s="394"/>
      <c r="GM3" s="394"/>
      <c r="GN3" s="394"/>
      <c r="GO3" s="394"/>
      <c r="GP3" s="394"/>
      <c r="GQ3" s="394"/>
      <c r="GR3" s="394"/>
      <c r="GS3" s="394"/>
      <c r="GT3" s="394"/>
      <c r="GU3" s="394"/>
      <c r="GV3" s="394"/>
      <c r="GW3" s="394"/>
      <c r="GX3" s="394"/>
      <c r="GY3" s="394"/>
      <c r="GZ3" s="394"/>
      <c r="HA3" s="394"/>
      <c r="HB3" s="394"/>
      <c r="HC3" s="394"/>
      <c r="HD3" s="394"/>
      <c r="HE3" s="394"/>
      <c r="HF3" s="394"/>
      <c r="HG3" s="394"/>
      <c r="HH3" s="394"/>
      <c r="HI3" s="394"/>
      <c r="HJ3" s="394"/>
      <c r="HK3" s="394"/>
      <c r="HL3" s="394"/>
      <c r="HM3" s="394"/>
      <c r="HN3" s="394"/>
      <c r="HO3" s="394"/>
      <c r="HP3" s="394"/>
      <c r="HQ3" s="394"/>
      <c r="HR3" s="394"/>
      <c r="HS3" s="394"/>
      <c r="HT3" s="394"/>
      <c r="HU3" s="394"/>
      <c r="HV3" s="394"/>
      <c r="HW3" s="394"/>
      <c r="HX3" s="394"/>
      <c r="HY3" s="394"/>
      <c r="HZ3" s="394"/>
      <c r="IA3" s="394"/>
      <c r="IB3" s="394"/>
      <c r="IC3" s="394"/>
      <c r="ID3" s="394"/>
      <c r="IE3" s="394"/>
      <c r="IF3" s="394"/>
      <c r="IG3" s="394"/>
      <c r="IH3" s="394"/>
      <c r="II3" s="394"/>
      <c r="IJ3" s="394"/>
      <c r="IK3" s="394"/>
      <c r="IL3" s="394"/>
      <c r="IM3" s="394"/>
      <c r="IN3" s="394"/>
      <c r="IO3" s="394"/>
      <c r="IP3" s="394"/>
      <c r="IQ3" s="394"/>
      <c r="IR3" s="394"/>
      <c r="IS3" s="394"/>
      <c r="IT3" s="394"/>
      <c r="IU3" s="394"/>
      <c r="IV3" s="394"/>
    </row>
    <row r="4" spans="1:256" ht="18.75">
      <c r="A4" s="395"/>
      <c r="B4" s="396" t="s">
        <v>277</v>
      </c>
      <c r="C4" s="397" t="s">
        <v>15</v>
      </c>
      <c r="D4" s="398" t="s">
        <v>16</v>
      </c>
      <c r="E4" s="398" t="s">
        <v>17</v>
      </c>
      <c r="F4" s="398" t="s">
        <v>18</v>
      </c>
      <c r="G4" s="396" t="s">
        <v>483</v>
      </c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4"/>
      <c r="BF4" s="394"/>
      <c r="BG4" s="394"/>
      <c r="BH4" s="394"/>
      <c r="BI4" s="394"/>
      <c r="BJ4" s="394"/>
      <c r="BK4" s="394"/>
      <c r="BL4" s="394"/>
      <c r="BM4" s="394"/>
      <c r="BN4" s="394"/>
      <c r="BO4" s="394"/>
      <c r="BP4" s="394"/>
      <c r="BQ4" s="394"/>
      <c r="BR4" s="394"/>
      <c r="BS4" s="394"/>
      <c r="BT4" s="394"/>
      <c r="BU4" s="394"/>
      <c r="BV4" s="394"/>
      <c r="BW4" s="394"/>
      <c r="BX4" s="394"/>
      <c r="BY4" s="394"/>
      <c r="BZ4" s="394"/>
      <c r="CA4" s="394"/>
      <c r="CB4" s="394"/>
      <c r="CC4" s="394"/>
      <c r="CD4" s="394"/>
      <c r="CE4" s="394"/>
      <c r="CF4" s="394"/>
      <c r="CG4" s="394"/>
      <c r="CH4" s="394"/>
      <c r="CI4" s="394"/>
      <c r="CJ4" s="394"/>
      <c r="CK4" s="394"/>
      <c r="CL4" s="394"/>
      <c r="CM4" s="394"/>
      <c r="CN4" s="394"/>
      <c r="CO4" s="394"/>
      <c r="CP4" s="394"/>
      <c r="CQ4" s="394"/>
      <c r="CR4" s="394"/>
      <c r="CS4" s="394"/>
      <c r="CT4" s="394"/>
      <c r="CU4" s="394"/>
      <c r="CV4" s="394"/>
      <c r="CW4" s="394"/>
      <c r="CX4" s="394"/>
      <c r="CY4" s="394"/>
      <c r="CZ4" s="394"/>
      <c r="DA4" s="394"/>
      <c r="DB4" s="394"/>
      <c r="DC4" s="394"/>
      <c r="DD4" s="394"/>
      <c r="DE4" s="394"/>
      <c r="DF4" s="394"/>
      <c r="DG4" s="394"/>
      <c r="DH4" s="394"/>
      <c r="DI4" s="394"/>
      <c r="DJ4" s="394"/>
      <c r="DK4" s="394"/>
      <c r="DL4" s="394"/>
      <c r="DM4" s="394"/>
      <c r="DN4" s="394"/>
      <c r="DO4" s="394"/>
      <c r="DP4" s="394"/>
      <c r="DQ4" s="394"/>
      <c r="DR4" s="394"/>
      <c r="DS4" s="394"/>
      <c r="DT4" s="394"/>
      <c r="DU4" s="394"/>
      <c r="DV4" s="394"/>
      <c r="DW4" s="394"/>
      <c r="DX4" s="394"/>
      <c r="DY4" s="394"/>
      <c r="DZ4" s="394"/>
      <c r="EA4" s="394"/>
      <c r="EB4" s="394"/>
      <c r="EC4" s="394"/>
      <c r="ED4" s="394"/>
      <c r="EE4" s="394"/>
      <c r="EF4" s="394"/>
      <c r="EG4" s="394"/>
      <c r="EH4" s="394"/>
      <c r="EI4" s="394"/>
      <c r="EJ4" s="394"/>
      <c r="EK4" s="394"/>
      <c r="EL4" s="394"/>
      <c r="EM4" s="394"/>
      <c r="EN4" s="394"/>
      <c r="EO4" s="394"/>
      <c r="EP4" s="394"/>
      <c r="EQ4" s="394"/>
      <c r="ER4" s="394"/>
      <c r="ES4" s="394"/>
      <c r="ET4" s="394"/>
      <c r="EU4" s="394"/>
      <c r="EV4" s="394"/>
      <c r="EW4" s="394"/>
      <c r="EX4" s="394"/>
      <c r="EY4" s="394"/>
      <c r="EZ4" s="394"/>
      <c r="FA4" s="394"/>
      <c r="FB4" s="394"/>
      <c r="FC4" s="394"/>
      <c r="FD4" s="394"/>
      <c r="FE4" s="394"/>
      <c r="FF4" s="394"/>
      <c r="FG4" s="394"/>
      <c r="FH4" s="394"/>
      <c r="FI4" s="394"/>
      <c r="FJ4" s="394"/>
      <c r="FK4" s="394"/>
      <c r="FL4" s="394"/>
      <c r="FM4" s="394"/>
      <c r="FN4" s="394"/>
      <c r="FO4" s="394"/>
      <c r="FP4" s="394"/>
      <c r="FQ4" s="394"/>
      <c r="FR4" s="394"/>
      <c r="FS4" s="394"/>
      <c r="FT4" s="394"/>
      <c r="FU4" s="394"/>
      <c r="FV4" s="394"/>
      <c r="FW4" s="394"/>
      <c r="FX4" s="394"/>
      <c r="FY4" s="394"/>
      <c r="FZ4" s="394"/>
      <c r="GA4" s="394"/>
      <c r="GB4" s="394"/>
      <c r="GC4" s="394"/>
      <c r="GD4" s="394"/>
      <c r="GE4" s="394"/>
      <c r="GF4" s="394"/>
      <c r="GG4" s="394"/>
      <c r="GH4" s="394"/>
      <c r="GI4" s="394"/>
      <c r="GJ4" s="394"/>
      <c r="GK4" s="394"/>
      <c r="GL4" s="394"/>
      <c r="GM4" s="394"/>
      <c r="GN4" s="394"/>
      <c r="GO4" s="394"/>
      <c r="GP4" s="394"/>
      <c r="GQ4" s="394"/>
      <c r="GR4" s="394"/>
      <c r="GS4" s="394"/>
      <c r="GT4" s="394"/>
      <c r="GU4" s="394"/>
      <c r="GV4" s="394"/>
      <c r="GW4" s="394"/>
      <c r="GX4" s="394"/>
      <c r="GY4" s="394"/>
      <c r="GZ4" s="394"/>
      <c r="HA4" s="394"/>
      <c r="HB4" s="394"/>
      <c r="HC4" s="394"/>
      <c r="HD4" s="394"/>
      <c r="HE4" s="394"/>
      <c r="HF4" s="394"/>
      <c r="HG4" s="394"/>
      <c r="HH4" s="394"/>
      <c r="HI4" s="394"/>
      <c r="HJ4" s="394"/>
      <c r="HK4" s="394"/>
      <c r="HL4" s="394"/>
      <c r="HM4" s="394"/>
      <c r="HN4" s="394"/>
      <c r="HO4" s="394"/>
      <c r="HP4" s="394"/>
      <c r="HQ4" s="394"/>
      <c r="HR4" s="394"/>
      <c r="HS4" s="394"/>
      <c r="HT4" s="394"/>
      <c r="HU4" s="394"/>
      <c r="HV4" s="394"/>
      <c r="HW4" s="394"/>
      <c r="HX4" s="394"/>
      <c r="HY4" s="394"/>
      <c r="HZ4" s="394"/>
      <c r="IA4" s="394"/>
      <c r="IB4" s="394"/>
      <c r="IC4" s="394"/>
      <c r="ID4" s="394"/>
      <c r="IE4" s="394"/>
      <c r="IF4" s="394"/>
      <c r="IG4" s="394"/>
      <c r="IH4" s="394"/>
      <c r="II4" s="394"/>
      <c r="IJ4" s="394"/>
      <c r="IK4" s="394"/>
      <c r="IL4" s="394"/>
      <c r="IM4" s="394"/>
      <c r="IN4" s="394"/>
      <c r="IO4" s="394"/>
      <c r="IP4" s="394"/>
      <c r="IQ4" s="394"/>
      <c r="IR4" s="394"/>
      <c r="IS4" s="394"/>
      <c r="IT4" s="394"/>
      <c r="IU4" s="394"/>
      <c r="IV4" s="394"/>
    </row>
    <row r="5" spans="1:256" ht="15">
      <c r="A5" s="399"/>
      <c r="B5" s="400"/>
      <c r="C5" s="401"/>
      <c r="D5" s="402"/>
      <c r="E5" s="403"/>
      <c r="F5" s="402"/>
      <c r="G5" s="400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  <c r="BG5" s="404"/>
      <c r="BH5" s="404"/>
      <c r="BI5" s="404"/>
      <c r="BJ5" s="404"/>
      <c r="BK5" s="404"/>
      <c r="BL5" s="404"/>
      <c r="BM5" s="404"/>
      <c r="BN5" s="404"/>
      <c r="BO5" s="404"/>
      <c r="BP5" s="404"/>
      <c r="BQ5" s="404"/>
      <c r="BR5" s="404"/>
      <c r="BS5" s="404"/>
      <c r="BT5" s="404"/>
      <c r="BU5" s="404"/>
      <c r="BV5" s="404"/>
      <c r="BW5" s="404"/>
      <c r="BX5" s="404"/>
      <c r="BY5" s="404"/>
      <c r="BZ5" s="404"/>
      <c r="CA5" s="404"/>
      <c r="CB5" s="404"/>
      <c r="CC5" s="404"/>
      <c r="CD5" s="404"/>
      <c r="CE5" s="404"/>
      <c r="CF5" s="404"/>
      <c r="CG5" s="404"/>
      <c r="CH5" s="404"/>
      <c r="CI5" s="404"/>
      <c r="CJ5" s="404"/>
      <c r="CK5" s="404"/>
      <c r="CL5" s="404"/>
      <c r="CM5" s="404"/>
      <c r="CN5" s="404"/>
      <c r="CO5" s="404"/>
      <c r="CP5" s="404"/>
      <c r="CQ5" s="404"/>
      <c r="CR5" s="404"/>
      <c r="CS5" s="404"/>
      <c r="CT5" s="404"/>
      <c r="CU5" s="404"/>
      <c r="CV5" s="404"/>
      <c r="CW5" s="404"/>
      <c r="CX5" s="404"/>
      <c r="CY5" s="404"/>
      <c r="CZ5" s="404"/>
      <c r="DA5" s="404"/>
      <c r="DB5" s="404"/>
      <c r="DC5" s="404"/>
      <c r="DD5" s="404"/>
      <c r="DE5" s="404"/>
      <c r="DF5" s="404"/>
      <c r="DG5" s="404"/>
      <c r="DH5" s="404"/>
      <c r="DI5" s="404"/>
      <c r="DJ5" s="404"/>
      <c r="DK5" s="404"/>
      <c r="DL5" s="404"/>
      <c r="DM5" s="404"/>
      <c r="DN5" s="404"/>
      <c r="DO5" s="404"/>
      <c r="DP5" s="404"/>
      <c r="DQ5" s="404"/>
      <c r="DR5" s="404"/>
      <c r="DS5" s="404"/>
      <c r="DT5" s="404"/>
      <c r="DU5" s="404"/>
      <c r="DV5" s="404"/>
      <c r="DW5" s="404"/>
      <c r="DX5" s="404"/>
      <c r="DY5" s="404"/>
      <c r="DZ5" s="404"/>
      <c r="EA5" s="404"/>
      <c r="EB5" s="404"/>
      <c r="EC5" s="404"/>
      <c r="ED5" s="404"/>
      <c r="EE5" s="404"/>
      <c r="EF5" s="404"/>
      <c r="EG5" s="404"/>
      <c r="EH5" s="404"/>
      <c r="EI5" s="404"/>
      <c r="EJ5" s="404"/>
      <c r="EK5" s="404"/>
      <c r="EL5" s="404"/>
      <c r="EM5" s="404"/>
      <c r="EN5" s="404"/>
      <c r="EO5" s="404"/>
      <c r="EP5" s="404"/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  <c r="FH5" s="404"/>
      <c r="FI5" s="404"/>
      <c r="FJ5" s="404"/>
      <c r="FK5" s="404"/>
      <c r="FL5" s="404"/>
      <c r="FM5" s="404"/>
      <c r="FN5" s="404"/>
      <c r="FO5" s="404"/>
      <c r="FP5" s="404"/>
      <c r="FQ5" s="404"/>
      <c r="FR5" s="404"/>
      <c r="FS5" s="404"/>
      <c r="FT5" s="404"/>
      <c r="FU5" s="404"/>
      <c r="FV5" s="404"/>
      <c r="FW5" s="404"/>
      <c r="FX5" s="404"/>
      <c r="FY5" s="404"/>
      <c r="FZ5" s="404"/>
      <c r="GA5" s="404"/>
      <c r="GB5" s="404"/>
      <c r="GC5" s="404"/>
      <c r="GD5" s="404"/>
      <c r="GE5" s="404"/>
      <c r="GF5" s="404"/>
      <c r="GG5" s="404"/>
      <c r="GH5" s="404"/>
      <c r="GI5" s="404"/>
      <c r="GJ5" s="404"/>
      <c r="GK5" s="404"/>
      <c r="GL5" s="404"/>
      <c r="GM5" s="404"/>
      <c r="GN5" s="404"/>
      <c r="GO5" s="404"/>
      <c r="GP5" s="404"/>
      <c r="GQ5" s="404"/>
      <c r="GR5" s="404"/>
      <c r="GS5" s="404"/>
      <c r="GT5" s="404"/>
      <c r="GU5" s="404"/>
      <c r="GV5" s="404"/>
      <c r="GW5" s="404"/>
      <c r="GX5" s="404"/>
      <c r="GY5" s="404"/>
      <c r="GZ5" s="404"/>
      <c r="HA5" s="404"/>
      <c r="HB5" s="404"/>
      <c r="HC5" s="404"/>
      <c r="HD5" s="404"/>
      <c r="HE5" s="404"/>
      <c r="HF5" s="404"/>
      <c r="HG5" s="404"/>
      <c r="HH5" s="404"/>
      <c r="HI5" s="404"/>
      <c r="HJ5" s="404"/>
      <c r="HK5" s="404"/>
      <c r="HL5" s="404"/>
      <c r="HM5" s="404"/>
      <c r="HN5" s="404"/>
      <c r="HO5" s="404"/>
      <c r="HP5" s="404"/>
      <c r="HQ5" s="404"/>
      <c r="HR5" s="404"/>
      <c r="HS5" s="404"/>
      <c r="HT5" s="404"/>
      <c r="HU5" s="404"/>
      <c r="HV5" s="404"/>
      <c r="HW5" s="404"/>
      <c r="HX5" s="404"/>
      <c r="HY5" s="404"/>
      <c r="HZ5" s="404"/>
      <c r="IA5" s="404"/>
      <c r="IB5" s="404"/>
      <c r="IC5" s="404"/>
      <c r="ID5" s="404"/>
      <c r="IE5" s="404"/>
      <c r="IF5" s="404"/>
      <c r="IG5" s="404"/>
      <c r="IH5" s="404"/>
      <c r="II5" s="404"/>
      <c r="IJ5" s="404"/>
      <c r="IK5" s="404"/>
      <c r="IL5" s="404"/>
      <c r="IM5" s="404"/>
      <c r="IN5" s="404"/>
      <c r="IO5" s="404"/>
      <c r="IP5" s="404"/>
      <c r="IQ5" s="404"/>
      <c r="IR5" s="404"/>
      <c r="IS5" s="404"/>
      <c r="IT5" s="404"/>
      <c r="IU5" s="404"/>
      <c r="IV5" s="404"/>
    </row>
    <row r="6" spans="1:256" ht="15.75" thickBot="1">
      <c r="A6" s="404"/>
      <c r="B6" s="405"/>
      <c r="C6" s="406"/>
      <c r="D6" s="407"/>
      <c r="E6" s="407"/>
      <c r="F6" s="407"/>
      <c r="G6" s="407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  <c r="BC6" s="404"/>
      <c r="BD6" s="404"/>
      <c r="BE6" s="404"/>
      <c r="BF6" s="404"/>
      <c r="BG6" s="404"/>
      <c r="BH6" s="404"/>
      <c r="BI6" s="404"/>
      <c r="BJ6" s="404"/>
      <c r="BK6" s="404"/>
      <c r="BL6" s="404"/>
      <c r="BM6" s="404"/>
      <c r="BN6" s="404"/>
      <c r="BO6" s="404"/>
      <c r="BP6" s="404"/>
      <c r="BQ6" s="404"/>
      <c r="BR6" s="404"/>
      <c r="BS6" s="404"/>
      <c r="BT6" s="404"/>
      <c r="BU6" s="404"/>
      <c r="BV6" s="404"/>
      <c r="BW6" s="404"/>
      <c r="BX6" s="404"/>
      <c r="BY6" s="404"/>
      <c r="BZ6" s="404"/>
      <c r="CA6" s="404"/>
      <c r="CB6" s="404"/>
      <c r="CC6" s="404"/>
      <c r="CD6" s="404"/>
      <c r="CE6" s="404"/>
      <c r="CF6" s="404"/>
      <c r="CG6" s="404"/>
      <c r="CH6" s="404"/>
      <c r="CI6" s="404"/>
      <c r="CJ6" s="404"/>
      <c r="CK6" s="404"/>
      <c r="CL6" s="404"/>
      <c r="CM6" s="404"/>
      <c r="CN6" s="404"/>
      <c r="CO6" s="404"/>
      <c r="CP6" s="404"/>
      <c r="CQ6" s="404"/>
      <c r="CR6" s="404"/>
      <c r="CS6" s="404"/>
      <c r="CT6" s="404"/>
      <c r="CU6" s="404"/>
      <c r="CV6" s="404"/>
      <c r="CW6" s="404"/>
      <c r="CX6" s="404"/>
      <c r="CY6" s="404"/>
      <c r="CZ6" s="404"/>
      <c r="DA6" s="404"/>
      <c r="DB6" s="404"/>
      <c r="DC6" s="404"/>
      <c r="DD6" s="404"/>
      <c r="DE6" s="404"/>
      <c r="DF6" s="404"/>
      <c r="DG6" s="404"/>
      <c r="DH6" s="404"/>
      <c r="DI6" s="404"/>
      <c r="DJ6" s="404"/>
      <c r="DK6" s="404"/>
      <c r="DL6" s="404"/>
      <c r="DM6" s="404"/>
      <c r="DN6" s="404"/>
      <c r="DO6" s="404"/>
      <c r="DP6" s="404"/>
      <c r="DQ6" s="404"/>
      <c r="DR6" s="404"/>
      <c r="DS6" s="404"/>
      <c r="DT6" s="404"/>
      <c r="DU6" s="404"/>
      <c r="DV6" s="404"/>
      <c r="DW6" s="404"/>
      <c r="DX6" s="404"/>
      <c r="DY6" s="404"/>
      <c r="DZ6" s="404"/>
      <c r="EA6" s="404"/>
      <c r="EB6" s="404"/>
      <c r="EC6" s="404"/>
      <c r="ED6" s="404"/>
      <c r="EE6" s="404"/>
      <c r="EF6" s="404"/>
      <c r="EG6" s="404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  <c r="FH6" s="404"/>
      <c r="FI6" s="404"/>
      <c r="FJ6" s="404"/>
      <c r="FK6" s="404"/>
      <c r="FL6" s="404"/>
      <c r="FM6" s="404"/>
      <c r="FN6" s="404"/>
      <c r="FO6" s="404"/>
      <c r="FP6" s="404"/>
      <c r="FQ6" s="404"/>
      <c r="FR6" s="404"/>
      <c r="FS6" s="404"/>
      <c r="FT6" s="404"/>
      <c r="FU6" s="404"/>
      <c r="FV6" s="404"/>
      <c r="FW6" s="404"/>
      <c r="FX6" s="404"/>
      <c r="FY6" s="404"/>
      <c r="FZ6" s="404"/>
      <c r="GA6" s="404"/>
      <c r="GB6" s="404"/>
      <c r="GC6" s="404"/>
      <c r="GD6" s="404"/>
      <c r="GE6" s="404"/>
      <c r="GF6" s="404"/>
      <c r="GG6" s="404"/>
      <c r="GH6" s="404"/>
      <c r="GI6" s="404"/>
      <c r="GJ6" s="404"/>
      <c r="GK6" s="404"/>
      <c r="GL6" s="404"/>
      <c r="GM6" s="404"/>
      <c r="GN6" s="404"/>
      <c r="GO6" s="404"/>
      <c r="GP6" s="404"/>
      <c r="GQ6" s="404"/>
      <c r="GR6" s="404"/>
      <c r="GS6" s="404"/>
      <c r="GT6" s="404"/>
      <c r="GU6" s="404"/>
      <c r="GV6" s="404"/>
      <c r="GW6" s="404"/>
      <c r="GX6" s="404"/>
      <c r="GY6" s="404"/>
      <c r="GZ6" s="404"/>
      <c r="HA6" s="404"/>
      <c r="HB6" s="404"/>
      <c r="HC6" s="404"/>
      <c r="HD6" s="404"/>
      <c r="HE6" s="404"/>
      <c r="HF6" s="404"/>
      <c r="HG6" s="404"/>
      <c r="HH6" s="404"/>
      <c r="HI6" s="404"/>
      <c r="HJ6" s="404"/>
      <c r="HK6" s="404"/>
      <c r="HL6" s="404"/>
      <c r="HM6" s="404"/>
      <c r="HN6" s="404"/>
      <c r="HO6" s="404"/>
      <c r="HP6" s="404"/>
      <c r="HQ6" s="404"/>
      <c r="HR6" s="404"/>
      <c r="HS6" s="404"/>
      <c r="HT6" s="404"/>
      <c r="HU6" s="404"/>
      <c r="HV6" s="404"/>
      <c r="HW6" s="404"/>
      <c r="HX6" s="404"/>
      <c r="HY6" s="404"/>
      <c r="HZ6" s="404"/>
      <c r="IA6" s="404"/>
      <c r="IB6" s="404"/>
      <c r="IC6" s="404"/>
      <c r="ID6" s="404"/>
      <c r="IE6" s="404"/>
      <c r="IF6" s="404"/>
      <c r="IG6" s="404"/>
      <c r="IH6" s="404"/>
      <c r="II6" s="404"/>
      <c r="IJ6" s="404"/>
      <c r="IK6" s="404"/>
      <c r="IL6" s="404"/>
      <c r="IM6" s="404"/>
      <c r="IN6" s="404"/>
      <c r="IO6" s="404"/>
      <c r="IP6" s="404"/>
      <c r="IQ6" s="404"/>
      <c r="IR6" s="404"/>
      <c r="IS6" s="404"/>
      <c r="IT6" s="404"/>
      <c r="IU6" s="404"/>
      <c r="IV6" s="404"/>
    </row>
    <row r="7" spans="1:256" ht="17.25" thickBot="1">
      <c r="A7" s="408" t="s">
        <v>6</v>
      </c>
      <c r="B7" s="409"/>
      <c r="C7" s="410"/>
      <c r="D7" s="411"/>
      <c r="E7" s="411"/>
      <c r="F7" s="411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  <c r="BT7" s="404"/>
      <c r="BU7" s="404"/>
      <c r="BV7" s="404"/>
      <c r="BW7" s="404"/>
      <c r="BX7" s="404"/>
      <c r="BY7" s="404"/>
      <c r="BZ7" s="404"/>
      <c r="CA7" s="404"/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4"/>
      <c r="CQ7" s="404"/>
      <c r="CR7" s="404"/>
      <c r="CS7" s="404"/>
      <c r="CT7" s="404"/>
      <c r="CU7" s="404"/>
      <c r="CV7" s="404"/>
      <c r="CW7" s="404"/>
      <c r="CX7" s="404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4"/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4"/>
      <c r="ET7" s="404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404"/>
      <c r="FF7" s="404"/>
      <c r="FG7" s="404"/>
      <c r="FH7" s="404"/>
      <c r="FI7" s="404"/>
      <c r="FJ7" s="404"/>
      <c r="FK7" s="404"/>
      <c r="FL7" s="404"/>
      <c r="FM7" s="404"/>
      <c r="FN7" s="404"/>
      <c r="FO7" s="404"/>
      <c r="FP7" s="404"/>
      <c r="FQ7" s="404"/>
      <c r="FR7" s="404"/>
      <c r="FS7" s="404"/>
      <c r="FT7" s="404"/>
      <c r="FU7" s="404"/>
      <c r="FV7" s="404"/>
      <c r="FW7" s="404"/>
      <c r="FX7" s="404"/>
      <c r="FY7" s="404"/>
      <c r="FZ7" s="404"/>
      <c r="GA7" s="404"/>
      <c r="GB7" s="404"/>
      <c r="GC7" s="404"/>
      <c r="GD7" s="404"/>
      <c r="GE7" s="404"/>
      <c r="GF7" s="404"/>
      <c r="GG7" s="404"/>
      <c r="GH7" s="404"/>
      <c r="GI7" s="404"/>
      <c r="GJ7" s="404"/>
      <c r="GK7" s="404"/>
      <c r="GL7" s="404"/>
      <c r="GM7" s="404"/>
      <c r="GN7" s="404"/>
      <c r="GO7" s="404"/>
      <c r="GP7" s="404"/>
      <c r="GQ7" s="404"/>
      <c r="GR7" s="404"/>
      <c r="GS7" s="404"/>
      <c r="GT7" s="404"/>
      <c r="GU7" s="404"/>
      <c r="GV7" s="404"/>
      <c r="GW7" s="404"/>
      <c r="GX7" s="404"/>
      <c r="GY7" s="404"/>
      <c r="GZ7" s="404"/>
      <c r="HA7" s="404"/>
      <c r="HB7" s="404"/>
      <c r="HC7" s="404"/>
      <c r="HD7" s="404"/>
      <c r="HE7" s="404"/>
      <c r="HF7" s="404"/>
      <c r="HG7" s="404"/>
      <c r="HH7" s="404"/>
      <c r="HI7" s="404"/>
      <c r="HJ7" s="404"/>
      <c r="HK7" s="404"/>
      <c r="HL7" s="404"/>
      <c r="HM7" s="404"/>
      <c r="HN7" s="404"/>
      <c r="HO7" s="404"/>
      <c r="HP7" s="404"/>
      <c r="HQ7" s="404"/>
      <c r="HR7" s="404"/>
      <c r="HS7" s="404"/>
      <c r="HT7" s="404"/>
      <c r="HU7" s="404"/>
      <c r="HV7" s="404"/>
      <c r="HW7" s="404"/>
      <c r="HX7" s="404"/>
      <c r="HY7" s="404"/>
      <c r="HZ7" s="404"/>
      <c r="IA7" s="404"/>
      <c r="IB7" s="404"/>
      <c r="IC7" s="404"/>
      <c r="ID7" s="404"/>
      <c r="IE7" s="404"/>
      <c r="IF7" s="404"/>
      <c r="IG7" s="404"/>
      <c r="IH7" s="404"/>
      <c r="II7" s="404"/>
      <c r="IJ7" s="404"/>
      <c r="IK7" s="404"/>
      <c r="IL7" s="404"/>
      <c r="IM7" s="404"/>
      <c r="IN7" s="404"/>
      <c r="IO7" s="404"/>
      <c r="IP7" s="404"/>
      <c r="IQ7" s="404"/>
      <c r="IR7" s="404"/>
      <c r="IS7" s="404"/>
      <c r="IT7" s="404"/>
      <c r="IU7" s="404"/>
      <c r="IV7" s="404"/>
    </row>
    <row r="8" spans="1:256" ht="16.5">
      <c r="A8" s="412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  <c r="BE8" s="404"/>
      <c r="BF8" s="404"/>
      <c r="BG8" s="404"/>
      <c r="BH8" s="404"/>
      <c r="BI8" s="404"/>
      <c r="BJ8" s="404"/>
      <c r="BK8" s="404"/>
      <c r="BL8" s="404"/>
      <c r="BM8" s="404"/>
      <c r="BN8" s="404"/>
      <c r="BO8" s="404"/>
      <c r="BP8" s="404"/>
      <c r="BQ8" s="404"/>
      <c r="BR8" s="404"/>
      <c r="BS8" s="404"/>
      <c r="BT8" s="404"/>
      <c r="BU8" s="404"/>
      <c r="BV8" s="404"/>
      <c r="BW8" s="404"/>
      <c r="BX8" s="404"/>
      <c r="BY8" s="404"/>
      <c r="BZ8" s="404"/>
      <c r="CA8" s="404"/>
      <c r="CB8" s="404"/>
      <c r="CC8" s="404"/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4"/>
      <c r="CS8" s="404"/>
      <c r="CT8" s="404"/>
      <c r="CU8" s="404"/>
      <c r="CV8" s="404"/>
      <c r="CW8" s="404"/>
      <c r="CX8" s="404"/>
      <c r="CY8" s="404"/>
      <c r="CZ8" s="404"/>
      <c r="DA8" s="404"/>
      <c r="DB8" s="404"/>
      <c r="DC8" s="404"/>
      <c r="DD8" s="404"/>
      <c r="DE8" s="404"/>
      <c r="DF8" s="404"/>
      <c r="DG8" s="404"/>
      <c r="DH8" s="404"/>
      <c r="DI8" s="404"/>
      <c r="DJ8" s="404"/>
      <c r="DK8" s="404"/>
      <c r="DL8" s="404"/>
      <c r="DM8" s="404"/>
      <c r="DN8" s="404"/>
      <c r="DO8" s="404"/>
      <c r="DP8" s="404"/>
      <c r="DQ8" s="404"/>
      <c r="DR8" s="404"/>
      <c r="DS8" s="404"/>
      <c r="DT8" s="404"/>
      <c r="DU8" s="404"/>
      <c r="DV8" s="404"/>
      <c r="DW8" s="404"/>
      <c r="DX8" s="404"/>
      <c r="DY8" s="404"/>
      <c r="DZ8" s="404"/>
      <c r="EA8" s="404"/>
      <c r="EB8" s="404"/>
      <c r="EC8" s="404"/>
      <c r="ED8" s="404"/>
      <c r="EE8" s="404"/>
      <c r="EF8" s="404"/>
      <c r="EG8" s="404"/>
      <c r="EH8" s="404"/>
      <c r="EI8" s="404"/>
      <c r="EJ8" s="404"/>
      <c r="EK8" s="404"/>
      <c r="EL8" s="404"/>
      <c r="EM8" s="404"/>
      <c r="EN8" s="404"/>
      <c r="EO8" s="404"/>
      <c r="EP8" s="404"/>
      <c r="EQ8" s="404"/>
      <c r="ER8" s="404"/>
      <c r="ES8" s="404"/>
      <c r="ET8" s="404"/>
      <c r="EU8" s="404"/>
      <c r="EV8" s="404"/>
      <c r="EW8" s="404"/>
      <c r="EX8" s="404"/>
      <c r="EY8" s="404"/>
      <c r="EZ8" s="404"/>
      <c r="FA8" s="404"/>
      <c r="FB8" s="404"/>
      <c r="FC8" s="404"/>
      <c r="FD8" s="404"/>
      <c r="FE8" s="404"/>
      <c r="FF8" s="404"/>
      <c r="FG8" s="404"/>
      <c r="FH8" s="404"/>
      <c r="FI8" s="404"/>
      <c r="FJ8" s="404"/>
      <c r="FK8" s="404"/>
      <c r="FL8" s="404"/>
      <c r="FM8" s="404"/>
      <c r="FN8" s="404"/>
      <c r="FO8" s="404"/>
      <c r="FP8" s="404"/>
      <c r="FQ8" s="404"/>
      <c r="FR8" s="404"/>
      <c r="FS8" s="404"/>
      <c r="FT8" s="404"/>
      <c r="FU8" s="404"/>
      <c r="FV8" s="404"/>
      <c r="FW8" s="404"/>
      <c r="FX8" s="404"/>
      <c r="FY8" s="404"/>
      <c r="FZ8" s="404"/>
      <c r="GA8" s="404"/>
      <c r="GB8" s="404"/>
      <c r="GC8" s="404"/>
      <c r="GD8" s="404"/>
      <c r="GE8" s="404"/>
      <c r="GF8" s="404"/>
      <c r="GG8" s="404"/>
      <c r="GH8" s="404"/>
      <c r="GI8" s="404"/>
      <c r="GJ8" s="404"/>
      <c r="GK8" s="404"/>
      <c r="GL8" s="404"/>
      <c r="GM8" s="404"/>
      <c r="GN8" s="404"/>
      <c r="GO8" s="404"/>
      <c r="GP8" s="404"/>
      <c r="GQ8" s="404"/>
      <c r="GR8" s="404"/>
      <c r="GS8" s="404"/>
      <c r="GT8" s="404"/>
      <c r="GU8" s="404"/>
      <c r="GV8" s="404"/>
      <c r="GW8" s="404"/>
      <c r="GX8" s="404"/>
      <c r="GY8" s="404"/>
      <c r="GZ8" s="404"/>
      <c r="HA8" s="404"/>
      <c r="HB8" s="404"/>
      <c r="HC8" s="404"/>
      <c r="HD8" s="404"/>
      <c r="HE8" s="404"/>
      <c r="HF8" s="404"/>
      <c r="HG8" s="404"/>
      <c r="HH8" s="404"/>
      <c r="HI8" s="404"/>
      <c r="HJ8" s="404"/>
      <c r="HK8" s="404"/>
      <c r="HL8" s="404"/>
      <c r="HM8" s="404"/>
      <c r="HN8" s="404"/>
      <c r="HO8" s="404"/>
      <c r="HP8" s="404"/>
      <c r="HQ8" s="404"/>
      <c r="HR8" s="404"/>
      <c r="HS8" s="404"/>
      <c r="HT8" s="404"/>
      <c r="HU8" s="404"/>
      <c r="HV8" s="404"/>
      <c r="HW8" s="404"/>
      <c r="HX8" s="404"/>
      <c r="HY8" s="404"/>
      <c r="HZ8" s="404"/>
      <c r="IA8" s="404"/>
      <c r="IB8" s="404"/>
      <c r="IC8" s="404"/>
      <c r="ID8" s="404"/>
      <c r="IE8" s="404"/>
      <c r="IF8" s="404"/>
      <c r="IG8" s="404"/>
      <c r="IH8" s="404"/>
      <c r="II8" s="404"/>
      <c r="IJ8" s="404"/>
      <c r="IK8" s="404"/>
      <c r="IL8" s="404"/>
      <c r="IM8" s="404"/>
      <c r="IN8" s="404"/>
      <c r="IO8" s="404"/>
      <c r="IP8" s="404"/>
      <c r="IQ8" s="404"/>
      <c r="IR8" s="404"/>
      <c r="IS8" s="404"/>
      <c r="IT8" s="404"/>
      <c r="IU8" s="404"/>
      <c r="IV8" s="404"/>
    </row>
    <row r="9" spans="1:256" ht="15">
      <c r="A9" s="413" t="s">
        <v>0</v>
      </c>
      <c r="B9" s="414"/>
      <c r="C9" s="415"/>
      <c r="D9" s="416"/>
      <c r="E9" s="416"/>
      <c r="F9" s="416"/>
      <c r="G9" s="417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  <c r="BT9" s="418"/>
      <c r="BU9" s="418"/>
      <c r="BV9" s="418"/>
      <c r="BW9" s="418"/>
      <c r="BX9" s="418"/>
      <c r="BY9" s="418"/>
      <c r="BZ9" s="418"/>
      <c r="CA9" s="418"/>
      <c r="CB9" s="418"/>
      <c r="CC9" s="418"/>
      <c r="CD9" s="418"/>
      <c r="CE9" s="418"/>
      <c r="CF9" s="418"/>
      <c r="CG9" s="418"/>
      <c r="CH9" s="418"/>
      <c r="CI9" s="418"/>
      <c r="CJ9" s="418"/>
      <c r="CK9" s="418"/>
      <c r="CL9" s="418"/>
      <c r="CM9" s="418"/>
      <c r="CN9" s="418"/>
      <c r="CO9" s="418"/>
      <c r="CP9" s="418"/>
      <c r="CQ9" s="418"/>
      <c r="CR9" s="418"/>
      <c r="CS9" s="418"/>
      <c r="CT9" s="418"/>
      <c r="CU9" s="418"/>
      <c r="CV9" s="418"/>
      <c r="CW9" s="418"/>
      <c r="CX9" s="418"/>
      <c r="CY9" s="418"/>
      <c r="CZ9" s="418"/>
      <c r="DA9" s="418"/>
      <c r="DB9" s="418"/>
      <c r="DC9" s="418"/>
      <c r="DD9" s="418"/>
      <c r="DE9" s="418"/>
      <c r="DF9" s="418"/>
      <c r="DG9" s="418"/>
      <c r="DH9" s="418"/>
      <c r="DI9" s="418"/>
      <c r="DJ9" s="418"/>
      <c r="DK9" s="418"/>
      <c r="DL9" s="418"/>
      <c r="DM9" s="418"/>
      <c r="DN9" s="418"/>
      <c r="DO9" s="418"/>
      <c r="DP9" s="418"/>
      <c r="DQ9" s="418"/>
      <c r="DR9" s="418"/>
      <c r="DS9" s="418"/>
      <c r="DT9" s="418"/>
      <c r="DU9" s="418"/>
      <c r="DV9" s="418"/>
      <c r="DW9" s="418"/>
      <c r="DX9" s="418"/>
      <c r="DY9" s="418"/>
      <c r="DZ9" s="418"/>
      <c r="EA9" s="418"/>
      <c r="EB9" s="418"/>
      <c r="EC9" s="418"/>
      <c r="ED9" s="418"/>
      <c r="EE9" s="418"/>
      <c r="EF9" s="418"/>
      <c r="EG9" s="418"/>
      <c r="EH9" s="418"/>
      <c r="EI9" s="418"/>
      <c r="EJ9" s="418"/>
      <c r="EK9" s="418"/>
      <c r="EL9" s="418"/>
      <c r="EM9" s="418"/>
      <c r="EN9" s="418"/>
      <c r="EO9" s="418"/>
      <c r="EP9" s="418"/>
      <c r="EQ9" s="418"/>
      <c r="ER9" s="418"/>
      <c r="ES9" s="418"/>
      <c r="ET9" s="418"/>
      <c r="EU9" s="418"/>
      <c r="EV9" s="418"/>
      <c r="EW9" s="418"/>
      <c r="EX9" s="418"/>
      <c r="EY9" s="418"/>
      <c r="EZ9" s="418"/>
      <c r="FA9" s="418"/>
      <c r="FB9" s="418"/>
      <c r="FC9" s="418"/>
      <c r="FD9" s="418"/>
      <c r="FE9" s="418"/>
      <c r="FF9" s="418"/>
      <c r="FG9" s="418"/>
      <c r="FH9" s="418"/>
      <c r="FI9" s="418"/>
      <c r="FJ9" s="418"/>
      <c r="FK9" s="418"/>
      <c r="FL9" s="418"/>
      <c r="FM9" s="418"/>
      <c r="FN9" s="418"/>
      <c r="FO9" s="418"/>
      <c r="FP9" s="418"/>
      <c r="FQ9" s="418"/>
      <c r="FR9" s="418"/>
      <c r="FS9" s="418"/>
      <c r="FT9" s="418"/>
      <c r="FU9" s="418"/>
      <c r="FV9" s="418"/>
      <c r="FW9" s="418"/>
      <c r="FX9" s="418"/>
      <c r="FY9" s="418"/>
      <c r="FZ9" s="418"/>
      <c r="GA9" s="418"/>
      <c r="GB9" s="418"/>
      <c r="GC9" s="418"/>
      <c r="GD9" s="418"/>
      <c r="GE9" s="418"/>
      <c r="GF9" s="418"/>
      <c r="GG9" s="418"/>
      <c r="GH9" s="418"/>
      <c r="GI9" s="418"/>
      <c r="GJ9" s="418"/>
      <c r="GK9" s="418"/>
      <c r="GL9" s="418"/>
      <c r="GM9" s="418"/>
      <c r="GN9" s="418"/>
      <c r="GO9" s="418"/>
      <c r="GP9" s="418"/>
      <c r="GQ9" s="418"/>
      <c r="GR9" s="418"/>
      <c r="GS9" s="418"/>
      <c r="GT9" s="418"/>
      <c r="GU9" s="418"/>
      <c r="GV9" s="418"/>
      <c r="GW9" s="418"/>
      <c r="GX9" s="418"/>
      <c r="GY9" s="418"/>
      <c r="GZ9" s="418"/>
      <c r="HA9" s="418"/>
      <c r="HB9" s="418"/>
      <c r="HC9" s="418"/>
      <c r="HD9" s="418"/>
      <c r="HE9" s="418"/>
      <c r="HF9" s="418"/>
      <c r="HG9" s="418"/>
      <c r="HH9" s="418"/>
      <c r="HI9" s="418"/>
      <c r="HJ9" s="418"/>
      <c r="HK9" s="418"/>
      <c r="HL9" s="418"/>
      <c r="HM9" s="418"/>
      <c r="HN9" s="418"/>
      <c r="HO9" s="418"/>
      <c r="HP9" s="418"/>
      <c r="HQ9" s="418"/>
      <c r="HR9" s="418"/>
      <c r="HS9" s="418"/>
      <c r="HT9" s="418"/>
      <c r="HU9" s="418"/>
      <c r="HV9" s="418"/>
      <c r="HW9" s="418"/>
      <c r="HX9" s="418"/>
      <c r="HY9" s="418"/>
      <c r="HZ9" s="418"/>
      <c r="IA9" s="418"/>
      <c r="IB9" s="418"/>
      <c r="IC9" s="418"/>
      <c r="ID9" s="418"/>
      <c r="IE9" s="418"/>
      <c r="IF9" s="418"/>
      <c r="IG9" s="418"/>
      <c r="IH9" s="418"/>
      <c r="II9" s="418"/>
      <c r="IJ9" s="418"/>
      <c r="IK9" s="418"/>
      <c r="IL9" s="418"/>
      <c r="IM9" s="418"/>
      <c r="IN9" s="418"/>
      <c r="IO9" s="418"/>
      <c r="IP9" s="418"/>
      <c r="IQ9" s="418"/>
      <c r="IR9" s="418"/>
      <c r="IS9" s="418"/>
      <c r="IT9" s="418"/>
      <c r="IU9" s="418"/>
      <c r="IV9" s="418"/>
    </row>
    <row r="10" spans="1:256" ht="13.5">
      <c r="A10" s="419" t="s">
        <v>14</v>
      </c>
      <c r="B10" s="420">
        <v>5622842</v>
      </c>
      <c r="C10" s="421">
        <f>+B10/4</f>
        <v>1405710.5</v>
      </c>
      <c r="D10" s="421">
        <f>+B10/4</f>
        <v>1405710.5</v>
      </c>
      <c r="E10" s="421">
        <f>+B10/4</f>
        <v>1405710.5</v>
      </c>
      <c r="F10" s="421">
        <f>+B10/4</f>
        <v>1405710.5</v>
      </c>
      <c r="G10" s="420">
        <f>SUM(C10:F10)</f>
        <v>5622842</v>
      </c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  <c r="BR10" s="419"/>
      <c r="BS10" s="419"/>
      <c r="BT10" s="419"/>
      <c r="BU10" s="419"/>
      <c r="BV10" s="419"/>
      <c r="BW10" s="419"/>
      <c r="BX10" s="419"/>
      <c r="BY10" s="419"/>
      <c r="BZ10" s="419"/>
      <c r="CA10" s="419"/>
      <c r="CB10" s="419"/>
      <c r="CC10" s="419"/>
      <c r="CD10" s="419"/>
      <c r="CE10" s="419"/>
      <c r="CF10" s="419"/>
      <c r="CG10" s="419"/>
      <c r="CH10" s="419"/>
      <c r="CI10" s="419"/>
      <c r="CJ10" s="419"/>
      <c r="CK10" s="419"/>
      <c r="CL10" s="419"/>
      <c r="CM10" s="419"/>
      <c r="CN10" s="419"/>
      <c r="CO10" s="419"/>
      <c r="CP10" s="419"/>
      <c r="CQ10" s="419"/>
      <c r="CR10" s="419"/>
      <c r="CS10" s="419"/>
      <c r="CT10" s="419"/>
      <c r="CU10" s="419"/>
      <c r="CV10" s="419"/>
      <c r="CW10" s="419"/>
      <c r="CX10" s="419"/>
      <c r="CY10" s="419"/>
      <c r="CZ10" s="419"/>
      <c r="DA10" s="419"/>
      <c r="DB10" s="419"/>
      <c r="DC10" s="419"/>
      <c r="DD10" s="419"/>
      <c r="DE10" s="419"/>
      <c r="DF10" s="419"/>
      <c r="DG10" s="419"/>
      <c r="DH10" s="419"/>
      <c r="DI10" s="419"/>
      <c r="DJ10" s="419"/>
      <c r="DK10" s="419"/>
      <c r="DL10" s="419"/>
      <c r="DM10" s="419"/>
      <c r="DN10" s="419"/>
      <c r="DO10" s="419"/>
      <c r="DP10" s="419"/>
      <c r="DQ10" s="419"/>
      <c r="DR10" s="419"/>
      <c r="DS10" s="419"/>
      <c r="DT10" s="419"/>
      <c r="DU10" s="419"/>
      <c r="DV10" s="419"/>
      <c r="DW10" s="419"/>
      <c r="DX10" s="419"/>
      <c r="DY10" s="419"/>
      <c r="DZ10" s="419"/>
      <c r="EA10" s="419"/>
      <c r="EB10" s="419"/>
      <c r="EC10" s="419"/>
      <c r="ED10" s="419"/>
      <c r="EE10" s="419"/>
      <c r="EF10" s="419"/>
      <c r="EG10" s="419"/>
      <c r="EH10" s="419"/>
      <c r="EI10" s="419"/>
      <c r="EJ10" s="419"/>
      <c r="EK10" s="419"/>
      <c r="EL10" s="419"/>
      <c r="EM10" s="419"/>
      <c r="EN10" s="419"/>
      <c r="EO10" s="419"/>
      <c r="EP10" s="419"/>
      <c r="EQ10" s="419"/>
      <c r="ER10" s="419"/>
      <c r="ES10" s="419"/>
      <c r="ET10" s="419"/>
      <c r="EU10" s="419"/>
      <c r="EV10" s="419"/>
      <c r="EW10" s="419"/>
      <c r="EX10" s="419"/>
      <c r="EY10" s="419"/>
      <c r="EZ10" s="419"/>
      <c r="FA10" s="419"/>
      <c r="FB10" s="419"/>
      <c r="FC10" s="419"/>
      <c r="FD10" s="419"/>
      <c r="FE10" s="419"/>
      <c r="FF10" s="419"/>
      <c r="FG10" s="419"/>
      <c r="FH10" s="419"/>
      <c r="FI10" s="419"/>
      <c r="FJ10" s="419"/>
      <c r="FK10" s="419"/>
      <c r="FL10" s="419"/>
      <c r="FM10" s="419"/>
      <c r="FN10" s="419"/>
      <c r="FO10" s="419"/>
      <c r="FP10" s="419"/>
      <c r="FQ10" s="419"/>
      <c r="FR10" s="419"/>
      <c r="FS10" s="419"/>
      <c r="FT10" s="419"/>
      <c r="FU10" s="419"/>
      <c r="FV10" s="419"/>
      <c r="FW10" s="419"/>
      <c r="FX10" s="419"/>
      <c r="FY10" s="419"/>
      <c r="FZ10" s="419"/>
      <c r="GA10" s="419"/>
      <c r="GB10" s="419"/>
      <c r="GC10" s="419"/>
      <c r="GD10" s="419"/>
      <c r="GE10" s="419"/>
      <c r="GF10" s="419"/>
      <c r="GG10" s="419"/>
      <c r="GH10" s="419"/>
      <c r="GI10" s="419"/>
      <c r="GJ10" s="419"/>
      <c r="GK10" s="419"/>
      <c r="GL10" s="419"/>
      <c r="GM10" s="419"/>
      <c r="GN10" s="419"/>
      <c r="GO10" s="419"/>
      <c r="GP10" s="419"/>
      <c r="GQ10" s="419"/>
      <c r="GR10" s="419"/>
      <c r="GS10" s="419"/>
      <c r="GT10" s="419"/>
      <c r="GU10" s="419"/>
      <c r="GV10" s="419"/>
      <c r="GW10" s="419"/>
      <c r="GX10" s="419"/>
      <c r="GY10" s="419"/>
      <c r="GZ10" s="419"/>
      <c r="HA10" s="419"/>
      <c r="HB10" s="419"/>
      <c r="HC10" s="419"/>
      <c r="HD10" s="419"/>
      <c r="HE10" s="419"/>
      <c r="HF10" s="419"/>
      <c r="HG10" s="419"/>
      <c r="HH10" s="419"/>
      <c r="HI10" s="419"/>
      <c r="HJ10" s="419"/>
      <c r="HK10" s="419"/>
      <c r="HL10" s="419"/>
      <c r="HM10" s="419"/>
      <c r="HN10" s="419"/>
      <c r="HO10" s="419"/>
      <c r="HP10" s="419"/>
      <c r="HQ10" s="419"/>
      <c r="HR10" s="419"/>
      <c r="HS10" s="419"/>
      <c r="HT10" s="419"/>
      <c r="HU10" s="419"/>
      <c r="HV10" s="419"/>
      <c r="HW10" s="419"/>
      <c r="HX10" s="419"/>
      <c r="HY10" s="419"/>
      <c r="HZ10" s="419"/>
      <c r="IA10" s="419"/>
      <c r="IB10" s="419"/>
      <c r="IC10" s="419"/>
      <c r="ID10" s="419"/>
      <c r="IE10" s="419"/>
      <c r="IF10" s="419"/>
      <c r="IG10" s="419"/>
      <c r="IH10" s="419"/>
      <c r="II10" s="419"/>
      <c r="IJ10" s="419"/>
      <c r="IK10" s="419"/>
      <c r="IL10" s="419"/>
      <c r="IM10" s="419"/>
      <c r="IN10" s="419"/>
      <c r="IO10" s="419"/>
      <c r="IP10" s="419"/>
      <c r="IQ10" s="419"/>
      <c r="IR10" s="419"/>
      <c r="IS10" s="419"/>
      <c r="IT10" s="419"/>
      <c r="IU10" s="419"/>
      <c r="IV10" s="419"/>
    </row>
    <row r="11" spans="1:256" ht="13.5">
      <c r="A11" s="419"/>
      <c r="B11" s="422"/>
      <c r="C11" s="421"/>
      <c r="D11" s="421"/>
      <c r="E11" s="421"/>
      <c r="F11" s="421"/>
      <c r="G11" s="420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9"/>
      <c r="AP11" s="419"/>
      <c r="AQ11" s="419"/>
      <c r="AR11" s="419"/>
      <c r="AS11" s="419"/>
      <c r="AT11" s="419"/>
      <c r="AU11" s="419"/>
      <c r="AV11" s="419"/>
      <c r="AW11" s="419"/>
      <c r="AX11" s="419"/>
      <c r="AY11" s="419"/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19"/>
      <c r="BK11" s="419"/>
      <c r="BL11" s="419"/>
      <c r="BM11" s="419"/>
      <c r="BN11" s="419"/>
      <c r="BO11" s="419"/>
      <c r="BP11" s="419"/>
      <c r="BQ11" s="419"/>
      <c r="BR11" s="419"/>
      <c r="BS11" s="419"/>
      <c r="BT11" s="419"/>
      <c r="BU11" s="419"/>
      <c r="BV11" s="419"/>
      <c r="BW11" s="419"/>
      <c r="BX11" s="419"/>
      <c r="BY11" s="419"/>
      <c r="BZ11" s="419"/>
      <c r="CA11" s="419"/>
      <c r="CB11" s="419"/>
      <c r="CC11" s="419"/>
      <c r="CD11" s="419"/>
      <c r="CE11" s="419"/>
      <c r="CF11" s="419"/>
      <c r="CG11" s="419"/>
      <c r="CH11" s="419"/>
      <c r="CI11" s="419"/>
      <c r="CJ11" s="419"/>
      <c r="CK11" s="419"/>
      <c r="CL11" s="419"/>
      <c r="CM11" s="419"/>
      <c r="CN11" s="419"/>
      <c r="CO11" s="419"/>
      <c r="CP11" s="419"/>
      <c r="CQ11" s="419"/>
      <c r="CR11" s="419"/>
      <c r="CS11" s="419"/>
      <c r="CT11" s="419"/>
      <c r="CU11" s="419"/>
      <c r="CV11" s="419"/>
      <c r="CW11" s="419"/>
      <c r="CX11" s="419"/>
      <c r="CY11" s="419"/>
      <c r="CZ11" s="419"/>
      <c r="DA11" s="419"/>
      <c r="DB11" s="419"/>
      <c r="DC11" s="419"/>
      <c r="DD11" s="419"/>
      <c r="DE11" s="419"/>
      <c r="DF11" s="419"/>
      <c r="DG11" s="419"/>
      <c r="DH11" s="419"/>
      <c r="DI11" s="419"/>
      <c r="DJ11" s="419"/>
      <c r="DK11" s="419"/>
      <c r="DL11" s="419"/>
      <c r="DM11" s="419"/>
      <c r="DN11" s="419"/>
      <c r="DO11" s="419"/>
      <c r="DP11" s="419"/>
      <c r="DQ11" s="419"/>
      <c r="DR11" s="419"/>
      <c r="DS11" s="419"/>
      <c r="DT11" s="419"/>
      <c r="DU11" s="419"/>
      <c r="DV11" s="419"/>
      <c r="DW11" s="419"/>
      <c r="DX11" s="419"/>
      <c r="DY11" s="419"/>
      <c r="DZ11" s="419"/>
      <c r="EA11" s="419"/>
      <c r="EB11" s="419"/>
      <c r="EC11" s="419"/>
      <c r="ED11" s="419"/>
      <c r="EE11" s="419"/>
      <c r="EF11" s="419"/>
      <c r="EG11" s="419"/>
      <c r="EH11" s="419"/>
      <c r="EI11" s="419"/>
      <c r="EJ11" s="419"/>
      <c r="EK11" s="419"/>
      <c r="EL11" s="419"/>
      <c r="EM11" s="419"/>
      <c r="EN11" s="419"/>
      <c r="EO11" s="419"/>
      <c r="EP11" s="419"/>
      <c r="EQ11" s="419"/>
      <c r="ER11" s="419"/>
      <c r="ES11" s="419"/>
      <c r="ET11" s="419"/>
      <c r="EU11" s="419"/>
      <c r="EV11" s="419"/>
      <c r="EW11" s="419"/>
      <c r="EX11" s="419"/>
      <c r="EY11" s="419"/>
      <c r="EZ11" s="419"/>
      <c r="FA11" s="419"/>
      <c r="FB11" s="419"/>
      <c r="FC11" s="419"/>
      <c r="FD11" s="419"/>
      <c r="FE11" s="419"/>
      <c r="FF11" s="419"/>
      <c r="FG11" s="419"/>
      <c r="FH11" s="419"/>
      <c r="FI11" s="419"/>
      <c r="FJ11" s="419"/>
      <c r="FK11" s="419"/>
      <c r="FL11" s="419"/>
      <c r="FM11" s="419"/>
      <c r="FN11" s="419"/>
      <c r="FO11" s="419"/>
      <c r="FP11" s="419"/>
      <c r="FQ11" s="419"/>
      <c r="FR11" s="419"/>
      <c r="FS11" s="419"/>
      <c r="FT11" s="419"/>
      <c r="FU11" s="419"/>
      <c r="FV11" s="419"/>
      <c r="FW11" s="419"/>
      <c r="FX11" s="419"/>
      <c r="FY11" s="419"/>
      <c r="FZ11" s="419"/>
      <c r="GA11" s="419"/>
      <c r="GB11" s="419"/>
      <c r="GC11" s="419"/>
      <c r="GD11" s="419"/>
      <c r="GE11" s="419"/>
      <c r="GF11" s="419"/>
      <c r="GG11" s="419"/>
      <c r="GH11" s="419"/>
      <c r="GI11" s="419"/>
      <c r="GJ11" s="419"/>
      <c r="GK11" s="419"/>
      <c r="GL11" s="419"/>
      <c r="GM11" s="419"/>
      <c r="GN11" s="419"/>
      <c r="GO11" s="419"/>
      <c r="GP11" s="419"/>
      <c r="GQ11" s="419"/>
      <c r="GR11" s="419"/>
      <c r="GS11" s="419"/>
      <c r="GT11" s="419"/>
      <c r="GU11" s="419"/>
      <c r="GV11" s="419"/>
      <c r="GW11" s="419"/>
      <c r="GX11" s="419"/>
      <c r="GY11" s="419"/>
      <c r="GZ11" s="419"/>
      <c r="HA11" s="419"/>
      <c r="HB11" s="419"/>
      <c r="HC11" s="419"/>
      <c r="HD11" s="419"/>
      <c r="HE11" s="419"/>
      <c r="HF11" s="419"/>
      <c r="HG11" s="419"/>
      <c r="HH11" s="419"/>
      <c r="HI11" s="419"/>
      <c r="HJ11" s="419"/>
      <c r="HK11" s="419"/>
      <c r="HL11" s="419"/>
      <c r="HM11" s="419"/>
      <c r="HN11" s="419"/>
      <c r="HO11" s="419"/>
      <c r="HP11" s="419"/>
      <c r="HQ11" s="419"/>
      <c r="HR11" s="419"/>
      <c r="HS11" s="419"/>
      <c r="HT11" s="419"/>
      <c r="HU11" s="419"/>
      <c r="HV11" s="419"/>
      <c r="HW11" s="419"/>
      <c r="HX11" s="419"/>
      <c r="HY11" s="419"/>
      <c r="HZ11" s="419"/>
      <c r="IA11" s="419"/>
      <c r="IB11" s="419"/>
      <c r="IC11" s="419"/>
      <c r="ID11" s="419"/>
      <c r="IE11" s="419"/>
      <c r="IF11" s="419"/>
      <c r="IG11" s="419"/>
      <c r="IH11" s="419"/>
      <c r="II11" s="419"/>
      <c r="IJ11" s="419"/>
      <c r="IK11" s="419"/>
      <c r="IL11" s="419"/>
      <c r="IM11" s="419"/>
      <c r="IN11" s="419"/>
      <c r="IO11" s="419"/>
      <c r="IP11" s="419"/>
      <c r="IQ11" s="419"/>
      <c r="IR11" s="419"/>
      <c r="IS11" s="419"/>
      <c r="IT11" s="419"/>
      <c r="IU11" s="419"/>
      <c r="IV11" s="419"/>
    </row>
    <row r="12" spans="1:256" ht="15">
      <c r="A12" s="423" t="s">
        <v>21</v>
      </c>
      <c r="B12" s="424">
        <f>SUM(B10:B11)</f>
        <v>5622842</v>
      </c>
      <c r="C12" s="425">
        <f>SUM(C10:C10)</f>
        <v>1405710.5</v>
      </c>
      <c r="D12" s="425">
        <f>SUM(D10:D11)</f>
        <v>1405710.5</v>
      </c>
      <c r="E12" s="425">
        <f>SUM(E10:E11)</f>
        <v>1405710.5</v>
      </c>
      <c r="F12" s="425">
        <f>SUM(F10:F11)</f>
        <v>1405710.5</v>
      </c>
      <c r="G12" s="425">
        <f>SUM(G10:G11)</f>
        <v>5622842</v>
      </c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386"/>
      <c r="BC12" s="386"/>
      <c r="BD12" s="386"/>
      <c r="BE12" s="386"/>
      <c r="BF12" s="386"/>
      <c r="BG12" s="386"/>
      <c r="BH12" s="386"/>
      <c r="BI12" s="386"/>
      <c r="BJ12" s="386"/>
      <c r="BK12" s="386"/>
      <c r="BL12" s="386"/>
      <c r="BM12" s="386"/>
      <c r="BN12" s="386"/>
      <c r="BO12" s="386"/>
      <c r="BP12" s="386"/>
      <c r="BQ12" s="386"/>
      <c r="BR12" s="386"/>
      <c r="BS12" s="386"/>
      <c r="BT12" s="386"/>
      <c r="BU12" s="386"/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6"/>
      <c r="CH12" s="386"/>
      <c r="CI12" s="386"/>
      <c r="CJ12" s="386"/>
      <c r="CK12" s="386"/>
      <c r="CL12" s="386"/>
      <c r="CM12" s="386"/>
      <c r="CN12" s="386"/>
      <c r="CO12" s="386"/>
      <c r="CP12" s="386"/>
      <c r="CQ12" s="386"/>
      <c r="CR12" s="386"/>
      <c r="CS12" s="386"/>
      <c r="CT12" s="386"/>
      <c r="CU12" s="386"/>
      <c r="CV12" s="386"/>
      <c r="CW12" s="386"/>
      <c r="CX12" s="386"/>
      <c r="CY12" s="386"/>
      <c r="CZ12" s="386"/>
      <c r="DA12" s="386"/>
      <c r="DB12" s="386"/>
      <c r="DC12" s="386"/>
      <c r="DD12" s="386"/>
      <c r="DE12" s="386"/>
      <c r="DF12" s="386"/>
      <c r="DG12" s="386"/>
      <c r="DH12" s="386"/>
      <c r="DI12" s="386"/>
      <c r="DJ12" s="386"/>
      <c r="DK12" s="386"/>
      <c r="DL12" s="386"/>
      <c r="DM12" s="386"/>
      <c r="DN12" s="386"/>
      <c r="DO12" s="386"/>
      <c r="DP12" s="386"/>
      <c r="DQ12" s="386"/>
      <c r="DR12" s="386"/>
      <c r="DS12" s="386"/>
      <c r="DT12" s="386"/>
      <c r="DU12" s="386"/>
      <c r="DV12" s="386"/>
      <c r="DW12" s="386"/>
      <c r="DX12" s="386"/>
      <c r="DY12" s="386"/>
      <c r="DZ12" s="386"/>
      <c r="EA12" s="386"/>
      <c r="EB12" s="386"/>
      <c r="EC12" s="386"/>
      <c r="ED12" s="386"/>
      <c r="EE12" s="386"/>
      <c r="EF12" s="386"/>
      <c r="EG12" s="386"/>
      <c r="EH12" s="386"/>
      <c r="EI12" s="386"/>
      <c r="EJ12" s="386"/>
      <c r="EK12" s="386"/>
      <c r="EL12" s="386"/>
      <c r="EM12" s="386"/>
      <c r="EN12" s="386"/>
      <c r="EO12" s="386"/>
      <c r="EP12" s="386"/>
      <c r="EQ12" s="386"/>
      <c r="ER12" s="386"/>
      <c r="ES12" s="386"/>
      <c r="ET12" s="386"/>
      <c r="EU12" s="386"/>
      <c r="EV12" s="386"/>
      <c r="EW12" s="386"/>
      <c r="EX12" s="386"/>
      <c r="EY12" s="386"/>
      <c r="EZ12" s="386"/>
      <c r="FA12" s="386"/>
      <c r="FB12" s="386"/>
      <c r="FC12" s="386"/>
      <c r="FD12" s="386"/>
      <c r="FE12" s="386"/>
      <c r="FF12" s="386"/>
      <c r="FG12" s="386"/>
      <c r="FH12" s="386"/>
      <c r="FI12" s="386"/>
      <c r="FJ12" s="386"/>
      <c r="FK12" s="386"/>
      <c r="FL12" s="386"/>
      <c r="FM12" s="386"/>
      <c r="FN12" s="386"/>
      <c r="FO12" s="386"/>
      <c r="FP12" s="386"/>
      <c r="FQ12" s="386"/>
      <c r="FR12" s="386"/>
      <c r="FS12" s="386"/>
      <c r="FT12" s="386"/>
      <c r="FU12" s="386"/>
      <c r="FV12" s="386"/>
      <c r="FW12" s="386"/>
      <c r="FX12" s="386"/>
      <c r="FY12" s="386"/>
      <c r="FZ12" s="386"/>
      <c r="GA12" s="386"/>
      <c r="GB12" s="386"/>
      <c r="GC12" s="386"/>
      <c r="GD12" s="386"/>
      <c r="GE12" s="386"/>
      <c r="GF12" s="386"/>
      <c r="GG12" s="386"/>
      <c r="GH12" s="386"/>
      <c r="GI12" s="386"/>
      <c r="GJ12" s="386"/>
      <c r="GK12" s="386"/>
      <c r="GL12" s="386"/>
      <c r="GM12" s="386"/>
      <c r="GN12" s="386"/>
      <c r="GO12" s="386"/>
      <c r="GP12" s="386"/>
      <c r="GQ12" s="386"/>
      <c r="GR12" s="386"/>
      <c r="GS12" s="386"/>
      <c r="GT12" s="386"/>
      <c r="GU12" s="386"/>
      <c r="GV12" s="386"/>
      <c r="GW12" s="386"/>
      <c r="GX12" s="386"/>
      <c r="GY12" s="386"/>
      <c r="GZ12" s="386"/>
      <c r="HA12" s="386"/>
      <c r="HB12" s="386"/>
      <c r="HC12" s="386"/>
      <c r="HD12" s="386"/>
      <c r="HE12" s="386"/>
      <c r="HF12" s="386"/>
      <c r="HG12" s="386"/>
      <c r="HH12" s="386"/>
      <c r="HI12" s="386"/>
      <c r="HJ12" s="386"/>
      <c r="HK12" s="386"/>
      <c r="HL12" s="386"/>
      <c r="HM12" s="386"/>
      <c r="HN12" s="386"/>
      <c r="HO12" s="386"/>
      <c r="HP12" s="386"/>
      <c r="HQ12" s="386"/>
      <c r="HR12" s="386"/>
      <c r="HS12" s="386"/>
      <c r="HT12" s="386"/>
      <c r="HU12" s="386"/>
      <c r="HV12" s="386"/>
      <c r="HW12" s="386"/>
      <c r="HX12" s="386"/>
      <c r="HY12" s="386"/>
      <c r="HZ12" s="386"/>
      <c r="IA12" s="386"/>
      <c r="IB12" s="386"/>
      <c r="IC12" s="386"/>
      <c r="ID12" s="386"/>
      <c r="IE12" s="386"/>
      <c r="IF12" s="386"/>
      <c r="IG12" s="386"/>
      <c r="IH12" s="386"/>
      <c r="II12" s="386"/>
      <c r="IJ12" s="386"/>
      <c r="IK12" s="386"/>
      <c r="IL12" s="386"/>
      <c r="IM12" s="386"/>
      <c r="IN12" s="386"/>
      <c r="IO12" s="386"/>
      <c r="IP12" s="386"/>
      <c r="IQ12" s="386"/>
      <c r="IR12" s="386"/>
      <c r="IS12" s="386"/>
      <c r="IT12" s="386"/>
      <c r="IU12" s="386"/>
      <c r="IV12" s="386"/>
    </row>
    <row r="13" spans="1:256" ht="15">
      <c r="A13" s="426"/>
      <c r="B13" s="427"/>
      <c r="C13" s="428"/>
      <c r="D13" s="428"/>
      <c r="E13" s="428"/>
      <c r="F13" s="428"/>
      <c r="G13" s="428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  <c r="BI13" s="386"/>
      <c r="BJ13" s="386"/>
      <c r="BK13" s="386"/>
      <c r="BL13" s="386"/>
      <c r="BM13" s="386"/>
      <c r="BN13" s="386"/>
      <c r="BO13" s="386"/>
      <c r="BP13" s="386"/>
      <c r="BQ13" s="386"/>
      <c r="BR13" s="386"/>
      <c r="BS13" s="386"/>
      <c r="BT13" s="386"/>
      <c r="BU13" s="386"/>
      <c r="BV13" s="386"/>
      <c r="BW13" s="386"/>
      <c r="BX13" s="386"/>
      <c r="BY13" s="386"/>
      <c r="BZ13" s="386"/>
      <c r="CA13" s="386"/>
      <c r="CB13" s="386"/>
      <c r="CC13" s="386"/>
      <c r="CD13" s="386"/>
      <c r="CE13" s="386"/>
      <c r="CF13" s="386"/>
      <c r="CG13" s="386"/>
      <c r="CH13" s="386"/>
      <c r="CI13" s="386"/>
      <c r="CJ13" s="386"/>
      <c r="CK13" s="386"/>
      <c r="CL13" s="386"/>
      <c r="CM13" s="386"/>
      <c r="CN13" s="386"/>
      <c r="CO13" s="386"/>
      <c r="CP13" s="386"/>
      <c r="CQ13" s="386"/>
      <c r="CR13" s="386"/>
      <c r="CS13" s="386"/>
      <c r="CT13" s="386"/>
      <c r="CU13" s="386"/>
      <c r="CV13" s="386"/>
      <c r="CW13" s="386"/>
      <c r="CX13" s="386"/>
      <c r="CY13" s="386"/>
      <c r="CZ13" s="386"/>
      <c r="DA13" s="386"/>
      <c r="DB13" s="386"/>
      <c r="DC13" s="386"/>
      <c r="DD13" s="386"/>
      <c r="DE13" s="386"/>
      <c r="DF13" s="386"/>
      <c r="DG13" s="386"/>
      <c r="DH13" s="386"/>
      <c r="DI13" s="386"/>
      <c r="DJ13" s="386"/>
      <c r="DK13" s="386"/>
      <c r="DL13" s="386"/>
      <c r="DM13" s="386"/>
      <c r="DN13" s="386"/>
      <c r="DO13" s="386"/>
      <c r="DP13" s="386"/>
      <c r="DQ13" s="386"/>
      <c r="DR13" s="386"/>
      <c r="DS13" s="386"/>
      <c r="DT13" s="386"/>
      <c r="DU13" s="386"/>
      <c r="DV13" s="386"/>
      <c r="DW13" s="386"/>
      <c r="DX13" s="386"/>
      <c r="DY13" s="386"/>
      <c r="DZ13" s="386"/>
      <c r="EA13" s="386"/>
      <c r="EB13" s="386"/>
      <c r="EC13" s="386"/>
      <c r="ED13" s="386"/>
      <c r="EE13" s="386"/>
      <c r="EF13" s="386"/>
      <c r="EG13" s="386"/>
      <c r="EH13" s="386"/>
      <c r="EI13" s="386"/>
      <c r="EJ13" s="386"/>
      <c r="EK13" s="386"/>
      <c r="EL13" s="386"/>
      <c r="EM13" s="386"/>
      <c r="EN13" s="386"/>
      <c r="EO13" s="386"/>
      <c r="EP13" s="386"/>
      <c r="EQ13" s="386"/>
      <c r="ER13" s="386"/>
      <c r="ES13" s="386"/>
      <c r="ET13" s="386"/>
      <c r="EU13" s="386"/>
      <c r="EV13" s="386"/>
      <c r="EW13" s="386"/>
      <c r="EX13" s="386"/>
      <c r="EY13" s="386"/>
      <c r="EZ13" s="386"/>
      <c r="FA13" s="386"/>
      <c r="FB13" s="386"/>
      <c r="FC13" s="386"/>
      <c r="FD13" s="386"/>
      <c r="FE13" s="386"/>
      <c r="FF13" s="386"/>
      <c r="FG13" s="386"/>
      <c r="FH13" s="386"/>
      <c r="FI13" s="386"/>
      <c r="FJ13" s="386"/>
      <c r="FK13" s="386"/>
      <c r="FL13" s="386"/>
      <c r="FM13" s="386"/>
      <c r="FN13" s="386"/>
      <c r="FO13" s="386"/>
      <c r="FP13" s="386"/>
      <c r="FQ13" s="386"/>
      <c r="FR13" s="386"/>
      <c r="FS13" s="386"/>
      <c r="FT13" s="386"/>
      <c r="FU13" s="386"/>
      <c r="FV13" s="386"/>
      <c r="FW13" s="386"/>
      <c r="FX13" s="386"/>
      <c r="FY13" s="386"/>
      <c r="FZ13" s="386"/>
      <c r="GA13" s="386"/>
      <c r="GB13" s="386"/>
      <c r="GC13" s="386"/>
      <c r="GD13" s="386"/>
      <c r="GE13" s="386"/>
      <c r="GF13" s="386"/>
      <c r="GG13" s="386"/>
      <c r="GH13" s="386"/>
      <c r="GI13" s="386"/>
      <c r="GJ13" s="386"/>
      <c r="GK13" s="386"/>
      <c r="GL13" s="386"/>
      <c r="GM13" s="386"/>
      <c r="GN13" s="386"/>
      <c r="GO13" s="386"/>
      <c r="GP13" s="386"/>
      <c r="GQ13" s="386"/>
      <c r="GR13" s="386"/>
      <c r="GS13" s="386"/>
      <c r="GT13" s="386"/>
      <c r="GU13" s="386"/>
      <c r="GV13" s="386"/>
      <c r="GW13" s="386"/>
      <c r="GX13" s="386"/>
      <c r="GY13" s="386"/>
      <c r="GZ13" s="386"/>
      <c r="HA13" s="386"/>
      <c r="HB13" s="386"/>
      <c r="HC13" s="386"/>
      <c r="HD13" s="386"/>
      <c r="HE13" s="386"/>
      <c r="HF13" s="386"/>
      <c r="HG13" s="386"/>
      <c r="HH13" s="386"/>
      <c r="HI13" s="386"/>
      <c r="HJ13" s="386"/>
      <c r="HK13" s="386"/>
      <c r="HL13" s="386"/>
      <c r="HM13" s="386"/>
      <c r="HN13" s="386"/>
      <c r="HO13" s="386"/>
      <c r="HP13" s="386"/>
      <c r="HQ13" s="386"/>
      <c r="HR13" s="386"/>
      <c r="HS13" s="386"/>
      <c r="HT13" s="386"/>
      <c r="HU13" s="386"/>
      <c r="HV13" s="386"/>
      <c r="HW13" s="386"/>
      <c r="HX13" s="386"/>
      <c r="HY13" s="386"/>
      <c r="HZ13" s="386"/>
      <c r="IA13" s="386"/>
      <c r="IB13" s="386"/>
      <c r="IC13" s="386"/>
      <c r="ID13" s="386"/>
      <c r="IE13" s="386"/>
      <c r="IF13" s="386"/>
      <c r="IG13" s="386"/>
      <c r="IH13" s="386"/>
      <c r="II13" s="386"/>
      <c r="IJ13" s="386"/>
      <c r="IK13" s="386"/>
      <c r="IL13" s="386"/>
      <c r="IM13" s="386"/>
      <c r="IN13" s="386"/>
      <c r="IO13" s="386"/>
      <c r="IP13" s="386"/>
      <c r="IQ13" s="386"/>
      <c r="IR13" s="386"/>
      <c r="IS13" s="386"/>
      <c r="IT13" s="386"/>
      <c r="IU13" s="386"/>
      <c r="IV13" s="386"/>
    </row>
    <row r="14" spans="1:7" ht="15">
      <c r="A14" s="429" t="s">
        <v>1</v>
      </c>
      <c r="B14" s="414"/>
      <c r="C14" s="430"/>
      <c r="D14" s="431"/>
      <c r="E14" s="431"/>
      <c r="F14" s="431"/>
      <c r="G14" s="432"/>
    </row>
    <row r="15" spans="2:7" ht="13.5">
      <c r="B15" s="421">
        <v>0</v>
      </c>
      <c r="C15" s="433"/>
      <c r="D15" s="434"/>
      <c r="E15" s="434"/>
      <c r="F15" s="434"/>
      <c r="G15" s="435">
        <f>SUM(C15:F15)</f>
        <v>0</v>
      </c>
    </row>
    <row r="16" spans="1:7" ht="15">
      <c r="A16" s="426"/>
      <c r="B16" s="421">
        <v>0</v>
      </c>
      <c r="C16" s="436"/>
      <c r="D16" s="437"/>
      <c r="E16" s="437"/>
      <c r="F16" s="437"/>
      <c r="G16" s="438">
        <f>SUM(C16:F16)</f>
        <v>0</v>
      </c>
    </row>
    <row r="17" spans="2:7" ht="13.5">
      <c r="B17" s="421">
        <v>0</v>
      </c>
      <c r="C17" s="436"/>
      <c r="D17" s="437"/>
      <c r="E17" s="437"/>
      <c r="F17" s="437"/>
      <c r="G17" s="438">
        <f>SUM(C17:F17)</f>
        <v>0</v>
      </c>
    </row>
    <row r="18" spans="1:256" ht="15">
      <c r="A18" s="423" t="s">
        <v>21</v>
      </c>
      <c r="B18" s="439"/>
      <c r="C18" s="425">
        <f>SUM(C15:C17)</f>
        <v>0</v>
      </c>
      <c r="D18" s="425">
        <f>SUM(D15:D17)</f>
        <v>0</v>
      </c>
      <c r="E18" s="425">
        <v>0</v>
      </c>
      <c r="F18" s="425">
        <v>0</v>
      </c>
      <c r="G18" s="425">
        <f>SUM(G15:G17)</f>
        <v>0</v>
      </c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6"/>
      <c r="DO18" s="386"/>
      <c r="DP18" s="386"/>
      <c r="DQ18" s="386"/>
      <c r="DR18" s="386"/>
      <c r="DS18" s="386"/>
      <c r="DT18" s="386"/>
      <c r="DU18" s="386"/>
      <c r="DV18" s="386"/>
      <c r="DW18" s="386"/>
      <c r="DX18" s="386"/>
      <c r="DY18" s="386"/>
      <c r="DZ18" s="386"/>
      <c r="EA18" s="386"/>
      <c r="EB18" s="386"/>
      <c r="EC18" s="386"/>
      <c r="ED18" s="386"/>
      <c r="EE18" s="386"/>
      <c r="EF18" s="386"/>
      <c r="EG18" s="386"/>
      <c r="EH18" s="386"/>
      <c r="EI18" s="386"/>
      <c r="EJ18" s="386"/>
      <c r="EK18" s="386"/>
      <c r="EL18" s="386"/>
      <c r="EM18" s="386"/>
      <c r="EN18" s="386"/>
      <c r="EO18" s="386"/>
      <c r="EP18" s="386"/>
      <c r="EQ18" s="386"/>
      <c r="ER18" s="386"/>
      <c r="ES18" s="386"/>
      <c r="ET18" s="386"/>
      <c r="EU18" s="386"/>
      <c r="EV18" s="386"/>
      <c r="EW18" s="386"/>
      <c r="EX18" s="386"/>
      <c r="EY18" s="386"/>
      <c r="EZ18" s="386"/>
      <c r="FA18" s="386"/>
      <c r="FB18" s="386"/>
      <c r="FC18" s="386"/>
      <c r="FD18" s="386"/>
      <c r="FE18" s="386"/>
      <c r="FF18" s="386"/>
      <c r="FG18" s="386"/>
      <c r="FH18" s="386"/>
      <c r="FI18" s="386"/>
      <c r="FJ18" s="386"/>
      <c r="FK18" s="386"/>
      <c r="FL18" s="386"/>
      <c r="FM18" s="386"/>
      <c r="FN18" s="386"/>
      <c r="FO18" s="386"/>
      <c r="FP18" s="386"/>
      <c r="FQ18" s="386"/>
      <c r="FR18" s="386"/>
      <c r="FS18" s="386"/>
      <c r="FT18" s="386"/>
      <c r="FU18" s="386"/>
      <c r="FV18" s="386"/>
      <c r="FW18" s="386"/>
      <c r="FX18" s="386"/>
      <c r="FY18" s="386"/>
      <c r="FZ18" s="386"/>
      <c r="GA18" s="386"/>
      <c r="GB18" s="386"/>
      <c r="GC18" s="386"/>
      <c r="GD18" s="386"/>
      <c r="GE18" s="386"/>
      <c r="GF18" s="386"/>
      <c r="GG18" s="386"/>
      <c r="GH18" s="386"/>
      <c r="GI18" s="386"/>
      <c r="GJ18" s="386"/>
      <c r="GK18" s="386"/>
      <c r="GL18" s="386"/>
      <c r="GM18" s="386"/>
      <c r="GN18" s="386"/>
      <c r="GO18" s="386"/>
      <c r="GP18" s="386"/>
      <c r="GQ18" s="386"/>
      <c r="GR18" s="386"/>
      <c r="GS18" s="386"/>
      <c r="GT18" s="386"/>
      <c r="GU18" s="386"/>
      <c r="GV18" s="386"/>
      <c r="GW18" s="386"/>
      <c r="GX18" s="386"/>
      <c r="GY18" s="386"/>
      <c r="GZ18" s="386"/>
      <c r="HA18" s="386"/>
      <c r="HB18" s="386"/>
      <c r="HC18" s="386"/>
      <c r="HD18" s="386"/>
      <c r="HE18" s="386"/>
      <c r="HF18" s="386"/>
      <c r="HG18" s="386"/>
      <c r="HH18" s="386"/>
      <c r="HI18" s="386"/>
      <c r="HJ18" s="386"/>
      <c r="HK18" s="386"/>
      <c r="HL18" s="386"/>
      <c r="HM18" s="386"/>
      <c r="HN18" s="386"/>
      <c r="HO18" s="386"/>
      <c r="HP18" s="386"/>
      <c r="HQ18" s="386"/>
      <c r="HR18" s="386"/>
      <c r="HS18" s="386"/>
      <c r="HT18" s="386"/>
      <c r="HU18" s="386"/>
      <c r="HV18" s="386"/>
      <c r="HW18" s="386"/>
      <c r="HX18" s="386"/>
      <c r="HY18" s="386"/>
      <c r="HZ18" s="386"/>
      <c r="IA18" s="386"/>
      <c r="IB18" s="386"/>
      <c r="IC18" s="386"/>
      <c r="ID18" s="386"/>
      <c r="IE18" s="386"/>
      <c r="IF18" s="386"/>
      <c r="IG18" s="386"/>
      <c r="IH18" s="386"/>
      <c r="II18" s="386"/>
      <c r="IJ18" s="386"/>
      <c r="IK18" s="386"/>
      <c r="IL18" s="386"/>
      <c r="IM18" s="386"/>
      <c r="IN18" s="386"/>
      <c r="IO18" s="386"/>
      <c r="IP18" s="386"/>
      <c r="IQ18" s="386"/>
      <c r="IR18" s="386"/>
      <c r="IS18" s="386"/>
      <c r="IT18" s="386"/>
      <c r="IU18" s="386"/>
      <c r="IV18" s="386"/>
    </row>
    <row r="19" spans="1:256" ht="15">
      <c r="A19" s="426"/>
      <c r="B19" s="440"/>
      <c r="C19" s="428"/>
      <c r="D19" s="428"/>
      <c r="E19" s="428"/>
      <c r="F19" s="428"/>
      <c r="G19" s="428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6"/>
      <c r="BW19" s="386"/>
      <c r="BX19" s="386"/>
      <c r="BY19" s="386"/>
      <c r="BZ19" s="386"/>
      <c r="CA19" s="386"/>
      <c r="CB19" s="386"/>
      <c r="CC19" s="386"/>
      <c r="CD19" s="386"/>
      <c r="CE19" s="386"/>
      <c r="CF19" s="386"/>
      <c r="CG19" s="386"/>
      <c r="CH19" s="386"/>
      <c r="CI19" s="386"/>
      <c r="CJ19" s="386"/>
      <c r="CK19" s="386"/>
      <c r="CL19" s="386"/>
      <c r="CM19" s="386"/>
      <c r="CN19" s="386"/>
      <c r="CO19" s="386"/>
      <c r="CP19" s="386"/>
      <c r="CQ19" s="386"/>
      <c r="CR19" s="386"/>
      <c r="CS19" s="386"/>
      <c r="CT19" s="386"/>
      <c r="CU19" s="386"/>
      <c r="CV19" s="386"/>
      <c r="CW19" s="386"/>
      <c r="CX19" s="386"/>
      <c r="CY19" s="386"/>
      <c r="CZ19" s="386"/>
      <c r="DA19" s="386"/>
      <c r="DB19" s="386"/>
      <c r="DC19" s="386"/>
      <c r="DD19" s="386"/>
      <c r="DE19" s="386"/>
      <c r="DF19" s="386"/>
      <c r="DG19" s="386"/>
      <c r="DH19" s="386"/>
      <c r="DI19" s="386"/>
      <c r="DJ19" s="386"/>
      <c r="DK19" s="386"/>
      <c r="DL19" s="386"/>
      <c r="DM19" s="386"/>
      <c r="DN19" s="386"/>
      <c r="DO19" s="386"/>
      <c r="DP19" s="386"/>
      <c r="DQ19" s="386"/>
      <c r="DR19" s="386"/>
      <c r="DS19" s="386"/>
      <c r="DT19" s="386"/>
      <c r="DU19" s="386"/>
      <c r="DV19" s="386"/>
      <c r="DW19" s="386"/>
      <c r="DX19" s="386"/>
      <c r="DY19" s="386"/>
      <c r="DZ19" s="386"/>
      <c r="EA19" s="386"/>
      <c r="EB19" s="386"/>
      <c r="EC19" s="386"/>
      <c r="ED19" s="386"/>
      <c r="EE19" s="386"/>
      <c r="EF19" s="386"/>
      <c r="EG19" s="386"/>
      <c r="EH19" s="386"/>
      <c r="EI19" s="386"/>
      <c r="EJ19" s="386"/>
      <c r="EK19" s="386"/>
      <c r="EL19" s="386"/>
      <c r="EM19" s="386"/>
      <c r="EN19" s="386"/>
      <c r="EO19" s="386"/>
      <c r="EP19" s="386"/>
      <c r="EQ19" s="386"/>
      <c r="ER19" s="386"/>
      <c r="ES19" s="386"/>
      <c r="ET19" s="386"/>
      <c r="EU19" s="386"/>
      <c r="EV19" s="386"/>
      <c r="EW19" s="386"/>
      <c r="EX19" s="386"/>
      <c r="EY19" s="386"/>
      <c r="EZ19" s="386"/>
      <c r="FA19" s="386"/>
      <c r="FB19" s="386"/>
      <c r="FC19" s="386"/>
      <c r="FD19" s="386"/>
      <c r="FE19" s="386"/>
      <c r="FF19" s="386"/>
      <c r="FG19" s="386"/>
      <c r="FH19" s="386"/>
      <c r="FI19" s="386"/>
      <c r="FJ19" s="386"/>
      <c r="FK19" s="386"/>
      <c r="FL19" s="386"/>
      <c r="FM19" s="386"/>
      <c r="FN19" s="386"/>
      <c r="FO19" s="386"/>
      <c r="FP19" s="386"/>
      <c r="FQ19" s="386"/>
      <c r="FR19" s="386"/>
      <c r="FS19" s="386"/>
      <c r="FT19" s="386"/>
      <c r="FU19" s="386"/>
      <c r="FV19" s="386"/>
      <c r="FW19" s="386"/>
      <c r="FX19" s="386"/>
      <c r="FY19" s="386"/>
      <c r="FZ19" s="386"/>
      <c r="GA19" s="386"/>
      <c r="GB19" s="386"/>
      <c r="GC19" s="386"/>
      <c r="GD19" s="386"/>
      <c r="GE19" s="386"/>
      <c r="GF19" s="386"/>
      <c r="GG19" s="386"/>
      <c r="GH19" s="386"/>
      <c r="GI19" s="386"/>
      <c r="GJ19" s="386"/>
      <c r="GK19" s="386"/>
      <c r="GL19" s="386"/>
      <c r="GM19" s="386"/>
      <c r="GN19" s="386"/>
      <c r="GO19" s="386"/>
      <c r="GP19" s="386"/>
      <c r="GQ19" s="386"/>
      <c r="GR19" s="386"/>
      <c r="GS19" s="386"/>
      <c r="GT19" s="386"/>
      <c r="GU19" s="386"/>
      <c r="GV19" s="386"/>
      <c r="GW19" s="386"/>
      <c r="GX19" s="386"/>
      <c r="GY19" s="386"/>
      <c r="GZ19" s="386"/>
      <c r="HA19" s="386"/>
      <c r="HB19" s="386"/>
      <c r="HC19" s="386"/>
      <c r="HD19" s="386"/>
      <c r="HE19" s="386"/>
      <c r="HF19" s="386"/>
      <c r="HG19" s="386"/>
      <c r="HH19" s="386"/>
      <c r="HI19" s="386"/>
      <c r="HJ19" s="386"/>
      <c r="HK19" s="386"/>
      <c r="HL19" s="386"/>
      <c r="HM19" s="386"/>
      <c r="HN19" s="386"/>
      <c r="HO19" s="386"/>
      <c r="HP19" s="386"/>
      <c r="HQ19" s="386"/>
      <c r="HR19" s="386"/>
      <c r="HS19" s="386"/>
      <c r="HT19" s="386"/>
      <c r="HU19" s="386"/>
      <c r="HV19" s="386"/>
      <c r="HW19" s="386"/>
      <c r="HX19" s="386"/>
      <c r="HY19" s="386"/>
      <c r="HZ19" s="386"/>
      <c r="IA19" s="386"/>
      <c r="IB19" s="386"/>
      <c r="IC19" s="386"/>
      <c r="ID19" s="386"/>
      <c r="IE19" s="386"/>
      <c r="IF19" s="386"/>
      <c r="IG19" s="386"/>
      <c r="IH19" s="386"/>
      <c r="II19" s="386"/>
      <c r="IJ19" s="386"/>
      <c r="IK19" s="386"/>
      <c r="IL19" s="386"/>
      <c r="IM19" s="386"/>
      <c r="IN19" s="386"/>
      <c r="IO19" s="386"/>
      <c r="IP19" s="386"/>
      <c r="IQ19" s="386"/>
      <c r="IR19" s="386"/>
      <c r="IS19" s="386"/>
      <c r="IT19" s="386"/>
      <c r="IU19" s="386"/>
      <c r="IV19" s="386"/>
    </row>
    <row r="20" spans="1:7" ht="15">
      <c r="A20" s="429" t="s">
        <v>2</v>
      </c>
      <c r="B20" s="414"/>
      <c r="C20" s="441"/>
      <c r="D20" s="442"/>
      <c r="E20" s="442"/>
      <c r="F20" s="442"/>
      <c r="G20" s="443"/>
    </row>
    <row r="21" spans="1:256" ht="15">
      <c r="A21" s="444"/>
      <c r="B21" s="434">
        <v>0</v>
      </c>
      <c r="C21" s="434" t="s">
        <v>14</v>
      </c>
      <c r="D21" s="434"/>
      <c r="E21" s="434"/>
      <c r="F21" s="434"/>
      <c r="G21" s="435">
        <v>0</v>
      </c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  <c r="AH21" s="419"/>
      <c r="AI21" s="419"/>
      <c r="AJ21" s="419"/>
      <c r="AK21" s="419"/>
      <c r="AL21" s="419"/>
      <c r="AM21" s="419"/>
      <c r="AN21" s="419"/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19"/>
      <c r="BI21" s="419"/>
      <c r="BJ21" s="419"/>
      <c r="BK21" s="419"/>
      <c r="BL21" s="419"/>
      <c r="BM21" s="419"/>
      <c r="BN21" s="419"/>
      <c r="BO21" s="419"/>
      <c r="BP21" s="419"/>
      <c r="BQ21" s="419"/>
      <c r="BR21" s="419"/>
      <c r="BS21" s="419"/>
      <c r="BT21" s="419"/>
      <c r="BU21" s="419"/>
      <c r="BV21" s="419"/>
      <c r="BW21" s="419"/>
      <c r="BX21" s="419"/>
      <c r="BY21" s="419"/>
      <c r="BZ21" s="419"/>
      <c r="CA21" s="419"/>
      <c r="CB21" s="419"/>
      <c r="CC21" s="419"/>
      <c r="CD21" s="419"/>
      <c r="CE21" s="419"/>
      <c r="CF21" s="419"/>
      <c r="CG21" s="419"/>
      <c r="CH21" s="419"/>
      <c r="CI21" s="419"/>
      <c r="CJ21" s="419"/>
      <c r="CK21" s="419"/>
      <c r="CL21" s="419"/>
      <c r="CM21" s="419"/>
      <c r="CN21" s="419"/>
      <c r="CO21" s="419"/>
      <c r="CP21" s="419"/>
      <c r="CQ21" s="419"/>
      <c r="CR21" s="419"/>
      <c r="CS21" s="419"/>
      <c r="CT21" s="419"/>
      <c r="CU21" s="419"/>
      <c r="CV21" s="419"/>
      <c r="CW21" s="419"/>
      <c r="CX21" s="419"/>
      <c r="CY21" s="419"/>
      <c r="CZ21" s="419"/>
      <c r="DA21" s="419"/>
      <c r="DB21" s="419"/>
      <c r="DC21" s="419"/>
      <c r="DD21" s="419"/>
      <c r="DE21" s="419"/>
      <c r="DF21" s="419"/>
      <c r="DG21" s="419"/>
      <c r="DH21" s="419"/>
      <c r="DI21" s="419"/>
      <c r="DJ21" s="419"/>
      <c r="DK21" s="419"/>
      <c r="DL21" s="419"/>
      <c r="DM21" s="419"/>
      <c r="DN21" s="419"/>
      <c r="DO21" s="419"/>
      <c r="DP21" s="419"/>
      <c r="DQ21" s="419"/>
      <c r="DR21" s="419"/>
      <c r="DS21" s="419"/>
      <c r="DT21" s="419"/>
      <c r="DU21" s="419"/>
      <c r="DV21" s="419"/>
      <c r="DW21" s="419"/>
      <c r="DX21" s="419"/>
      <c r="DY21" s="419"/>
      <c r="DZ21" s="419"/>
      <c r="EA21" s="419"/>
      <c r="EB21" s="419"/>
      <c r="EC21" s="419"/>
      <c r="ED21" s="419"/>
      <c r="EE21" s="419"/>
      <c r="EF21" s="419"/>
      <c r="EG21" s="419"/>
      <c r="EH21" s="419"/>
      <c r="EI21" s="419"/>
      <c r="EJ21" s="419"/>
      <c r="EK21" s="419"/>
      <c r="EL21" s="419"/>
      <c r="EM21" s="419"/>
      <c r="EN21" s="419"/>
      <c r="EO21" s="419"/>
      <c r="EP21" s="419"/>
      <c r="EQ21" s="419"/>
      <c r="ER21" s="419"/>
      <c r="ES21" s="419"/>
      <c r="ET21" s="419"/>
      <c r="EU21" s="419"/>
      <c r="EV21" s="419"/>
      <c r="EW21" s="419"/>
      <c r="EX21" s="419"/>
      <c r="EY21" s="419"/>
      <c r="EZ21" s="419"/>
      <c r="FA21" s="419"/>
      <c r="FB21" s="419"/>
      <c r="FC21" s="419"/>
      <c r="FD21" s="419"/>
      <c r="FE21" s="419"/>
      <c r="FF21" s="419"/>
      <c r="FG21" s="419"/>
      <c r="FH21" s="419"/>
      <c r="FI21" s="419"/>
      <c r="FJ21" s="419"/>
      <c r="FK21" s="419"/>
      <c r="FL21" s="419"/>
      <c r="FM21" s="419"/>
      <c r="FN21" s="419"/>
      <c r="FO21" s="419"/>
      <c r="FP21" s="419"/>
      <c r="FQ21" s="419"/>
      <c r="FR21" s="419"/>
      <c r="FS21" s="419"/>
      <c r="FT21" s="419"/>
      <c r="FU21" s="419"/>
      <c r="FV21" s="419"/>
      <c r="FW21" s="419"/>
      <c r="FX21" s="419"/>
      <c r="FY21" s="419"/>
      <c r="FZ21" s="419"/>
      <c r="GA21" s="419"/>
      <c r="GB21" s="419"/>
      <c r="GC21" s="419"/>
      <c r="GD21" s="419"/>
      <c r="GE21" s="419"/>
      <c r="GF21" s="419"/>
      <c r="GG21" s="419"/>
      <c r="GH21" s="419"/>
      <c r="GI21" s="419"/>
      <c r="GJ21" s="419"/>
      <c r="GK21" s="419"/>
      <c r="GL21" s="419"/>
      <c r="GM21" s="419"/>
      <c r="GN21" s="419"/>
      <c r="GO21" s="419"/>
      <c r="GP21" s="419"/>
      <c r="GQ21" s="419"/>
      <c r="GR21" s="419"/>
      <c r="GS21" s="419"/>
      <c r="GT21" s="419"/>
      <c r="GU21" s="419"/>
      <c r="GV21" s="419"/>
      <c r="GW21" s="419"/>
      <c r="GX21" s="419"/>
      <c r="GY21" s="419"/>
      <c r="GZ21" s="419"/>
      <c r="HA21" s="419"/>
      <c r="HB21" s="419"/>
      <c r="HC21" s="419"/>
      <c r="HD21" s="419"/>
      <c r="HE21" s="419"/>
      <c r="HF21" s="419"/>
      <c r="HG21" s="419"/>
      <c r="HH21" s="419"/>
      <c r="HI21" s="419"/>
      <c r="HJ21" s="419"/>
      <c r="HK21" s="419"/>
      <c r="HL21" s="419"/>
      <c r="HM21" s="419"/>
      <c r="HN21" s="419"/>
      <c r="HO21" s="419"/>
      <c r="HP21" s="419"/>
      <c r="HQ21" s="419"/>
      <c r="HR21" s="419"/>
      <c r="HS21" s="419"/>
      <c r="HT21" s="419"/>
      <c r="HU21" s="419"/>
      <c r="HV21" s="419"/>
      <c r="HW21" s="419"/>
      <c r="HX21" s="419"/>
      <c r="HY21" s="419"/>
      <c r="HZ21" s="419"/>
      <c r="IA21" s="419"/>
      <c r="IB21" s="419"/>
      <c r="IC21" s="419"/>
      <c r="ID21" s="419"/>
      <c r="IE21" s="419"/>
      <c r="IF21" s="419"/>
      <c r="IG21" s="419"/>
      <c r="IH21" s="419"/>
      <c r="II21" s="419"/>
      <c r="IJ21" s="419"/>
      <c r="IK21" s="419"/>
      <c r="IL21" s="419"/>
      <c r="IM21" s="419"/>
      <c r="IN21" s="419"/>
      <c r="IO21" s="419"/>
      <c r="IP21" s="419"/>
      <c r="IQ21" s="419"/>
      <c r="IR21" s="419"/>
      <c r="IS21" s="419"/>
      <c r="IT21" s="419"/>
      <c r="IU21" s="419"/>
      <c r="IV21" s="419"/>
    </row>
    <row r="22" spans="1:256" ht="15">
      <c r="A22" s="444"/>
      <c r="B22" s="437">
        <v>0</v>
      </c>
      <c r="C22" s="437"/>
      <c r="D22" s="437"/>
      <c r="E22" s="437"/>
      <c r="F22" s="437"/>
      <c r="G22" s="438">
        <v>0</v>
      </c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  <c r="AJ22" s="419"/>
      <c r="AK22" s="419"/>
      <c r="AL22" s="419"/>
      <c r="AM22" s="419"/>
      <c r="AN22" s="419"/>
      <c r="AO22" s="419"/>
      <c r="AP22" s="419"/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19"/>
      <c r="BG22" s="419"/>
      <c r="BH22" s="419"/>
      <c r="BI22" s="419"/>
      <c r="BJ22" s="419"/>
      <c r="BK22" s="419"/>
      <c r="BL22" s="419"/>
      <c r="BM22" s="419"/>
      <c r="BN22" s="419"/>
      <c r="BO22" s="419"/>
      <c r="BP22" s="419"/>
      <c r="BQ22" s="419"/>
      <c r="BR22" s="419"/>
      <c r="BS22" s="419"/>
      <c r="BT22" s="419"/>
      <c r="BU22" s="419"/>
      <c r="BV22" s="419"/>
      <c r="BW22" s="419"/>
      <c r="BX22" s="419"/>
      <c r="BY22" s="419"/>
      <c r="BZ22" s="419"/>
      <c r="CA22" s="419"/>
      <c r="CB22" s="419"/>
      <c r="CC22" s="419"/>
      <c r="CD22" s="419"/>
      <c r="CE22" s="419"/>
      <c r="CF22" s="419"/>
      <c r="CG22" s="419"/>
      <c r="CH22" s="419"/>
      <c r="CI22" s="419"/>
      <c r="CJ22" s="419"/>
      <c r="CK22" s="419"/>
      <c r="CL22" s="419"/>
      <c r="CM22" s="419"/>
      <c r="CN22" s="419"/>
      <c r="CO22" s="419"/>
      <c r="CP22" s="419"/>
      <c r="CQ22" s="419"/>
      <c r="CR22" s="419"/>
      <c r="CS22" s="419"/>
      <c r="CT22" s="419"/>
      <c r="CU22" s="419"/>
      <c r="CV22" s="419"/>
      <c r="CW22" s="419"/>
      <c r="CX22" s="419"/>
      <c r="CY22" s="419"/>
      <c r="CZ22" s="419"/>
      <c r="DA22" s="419"/>
      <c r="DB22" s="419"/>
      <c r="DC22" s="419"/>
      <c r="DD22" s="419"/>
      <c r="DE22" s="419"/>
      <c r="DF22" s="419"/>
      <c r="DG22" s="419"/>
      <c r="DH22" s="419"/>
      <c r="DI22" s="419"/>
      <c r="DJ22" s="419"/>
      <c r="DK22" s="419"/>
      <c r="DL22" s="419"/>
      <c r="DM22" s="419"/>
      <c r="DN22" s="419"/>
      <c r="DO22" s="419"/>
      <c r="DP22" s="419"/>
      <c r="DQ22" s="419"/>
      <c r="DR22" s="419"/>
      <c r="DS22" s="419"/>
      <c r="DT22" s="419"/>
      <c r="DU22" s="419"/>
      <c r="DV22" s="419"/>
      <c r="DW22" s="419"/>
      <c r="DX22" s="419"/>
      <c r="DY22" s="419"/>
      <c r="DZ22" s="419"/>
      <c r="EA22" s="419"/>
      <c r="EB22" s="419"/>
      <c r="EC22" s="419"/>
      <c r="ED22" s="419"/>
      <c r="EE22" s="419"/>
      <c r="EF22" s="419"/>
      <c r="EG22" s="419"/>
      <c r="EH22" s="419"/>
      <c r="EI22" s="419"/>
      <c r="EJ22" s="419"/>
      <c r="EK22" s="419"/>
      <c r="EL22" s="419"/>
      <c r="EM22" s="419"/>
      <c r="EN22" s="419"/>
      <c r="EO22" s="419"/>
      <c r="EP22" s="419"/>
      <c r="EQ22" s="419"/>
      <c r="ER22" s="419"/>
      <c r="ES22" s="419"/>
      <c r="ET22" s="419"/>
      <c r="EU22" s="419"/>
      <c r="EV22" s="419"/>
      <c r="EW22" s="419"/>
      <c r="EX22" s="419"/>
      <c r="EY22" s="419"/>
      <c r="EZ22" s="419"/>
      <c r="FA22" s="419"/>
      <c r="FB22" s="419"/>
      <c r="FC22" s="419"/>
      <c r="FD22" s="419"/>
      <c r="FE22" s="419"/>
      <c r="FF22" s="419"/>
      <c r="FG22" s="419"/>
      <c r="FH22" s="419"/>
      <c r="FI22" s="419"/>
      <c r="FJ22" s="419"/>
      <c r="FK22" s="419"/>
      <c r="FL22" s="419"/>
      <c r="FM22" s="419"/>
      <c r="FN22" s="419"/>
      <c r="FO22" s="419"/>
      <c r="FP22" s="419"/>
      <c r="FQ22" s="419"/>
      <c r="FR22" s="419"/>
      <c r="FS22" s="419"/>
      <c r="FT22" s="419"/>
      <c r="FU22" s="419"/>
      <c r="FV22" s="419"/>
      <c r="FW22" s="419"/>
      <c r="FX22" s="419"/>
      <c r="FY22" s="419"/>
      <c r="FZ22" s="419"/>
      <c r="GA22" s="419"/>
      <c r="GB22" s="419"/>
      <c r="GC22" s="419"/>
      <c r="GD22" s="419"/>
      <c r="GE22" s="419"/>
      <c r="GF22" s="419"/>
      <c r="GG22" s="419"/>
      <c r="GH22" s="419"/>
      <c r="GI22" s="419"/>
      <c r="GJ22" s="419"/>
      <c r="GK22" s="419"/>
      <c r="GL22" s="419"/>
      <c r="GM22" s="419"/>
      <c r="GN22" s="419"/>
      <c r="GO22" s="419"/>
      <c r="GP22" s="419"/>
      <c r="GQ22" s="419"/>
      <c r="GR22" s="419"/>
      <c r="GS22" s="419"/>
      <c r="GT22" s="419"/>
      <c r="GU22" s="419"/>
      <c r="GV22" s="419"/>
      <c r="GW22" s="419"/>
      <c r="GX22" s="419"/>
      <c r="GY22" s="419"/>
      <c r="GZ22" s="419"/>
      <c r="HA22" s="419"/>
      <c r="HB22" s="419"/>
      <c r="HC22" s="419"/>
      <c r="HD22" s="419"/>
      <c r="HE22" s="419"/>
      <c r="HF22" s="419"/>
      <c r="HG22" s="419"/>
      <c r="HH22" s="419"/>
      <c r="HI22" s="419"/>
      <c r="HJ22" s="419"/>
      <c r="HK22" s="419"/>
      <c r="HL22" s="419"/>
      <c r="HM22" s="419"/>
      <c r="HN22" s="419"/>
      <c r="HO22" s="419"/>
      <c r="HP22" s="419"/>
      <c r="HQ22" s="419"/>
      <c r="HR22" s="419"/>
      <c r="HS22" s="419"/>
      <c r="HT22" s="419"/>
      <c r="HU22" s="419"/>
      <c r="HV22" s="419"/>
      <c r="HW22" s="419"/>
      <c r="HX22" s="419"/>
      <c r="HY22" s="419"/>
      <c r="HZ22" s="419"/>
      <c r="IA22" s="419"/>
      <c r="IB22" s="419"/>
      <c r="IC22" s="419"/>
      <c r="ID22" s="419"/>
      <c r="IE22" s="419"/>
      <c r="IF22" s="419"/>
      <c r="IG22" s="419"/>
      <c r="IH22" s="419"/>
      <c r="II22" s="419"/>
      <c r="IJ22" s="419"/>
      <c r="IK22" s="419"/>
      <c r="IL22" s="419"/>
      <c r="IM22" s="419"/>
      <c r="IN22" s="419"/>
      <c r="IO22" s="419"/>
      <c r="IP22" s="419"/>
      <c r="IQ22" s="419"/>
      <c r="IR22" s="419"/>
      <c r="IS22" s="419"/>
      <c r="IT22" s="419"/>
      <c r="IU22" s="419"/>
      <c r="IV22" s="419"/>
    </row>
    <row r="23" spans="1:256" ht="15">
      <c r="A23" s="444"/>
      <c r="B23" s="437">
        <v>0</v>
      </c>
      <c r="C23" s="437"/>
      <c r="D23" s="437"/>
      <c r="E23" s="437"/>
      <c r="F23" s="437"/>
      <c r="G23" s="438">
        <v>0</v>
      </c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  <c r="AL23" s="419"/>
      <c r="AM23" s="419"/>
      <c r="AN23" s="419"/>
      <c r="AO23" s="419"/>
      <c r="AP23" s="419"/>
      <c r="AQ23" s="419"/>
      <c r="AR23" s="419"/>
      <c r="AS23" s="419"/>
      <c r="AT23" s="419"/>
      <c r="AU23" s="419"/>
      <c r="AV23" s="419"/>
      <c r="AW23" s="419"/>
      <c r="AX23" s="419"/>
      <c r="AY23" s="419"/>
      <c r="AZ23" s="419"/>
      <c r="BA23" s="419"/>
      <c r="BB23" s="419"/>
      <c r="BC23" s="419"/>
      <c r="BD23" s="419"/>
      <c r="BE23" s="419"/>
      <c r="BF23" s="419"/>
      <c r="BG23" s="419"/>
      <c r="BH23" s="419"/>
      <c r="BI23" s="419"/>
      <c r="BJ23" s="419"/>
      <c r="BK23" s="419"/>
      <c r="BL23" s="419"/>
      <c r="BM23" s="419"/>
      <c r="BN23" s="419"/>
      <c r="BO23" s="419"/>
      <c r="BP23" s="419"/>
      <c r="BQ23" s="419"/>
      <c r="BR23" s="419"/>
      <c r="BS23" s="419"/>
      <c r="BT23" s="419"/>
      <c r="BU23" s="419"/>
      <c r="BV23" s="419"/>
      <c r="BW23" s="419"/>
      <c r="BX23" s="419"/>
      <c r="BY23" s="419"/>
      <c r="BZ23" s="419"/>
      <c r="CA23" s="419"/>
      <c r="CB23" s="419"/>
      <c r="CC23" s="419"/>
      <c r="CD23" s="419"/>
      <c r="CE23" s="419"/>
      <c r="CF23" s="419"/>
      <c r="CG23" s="419"/>
      <c r="CH23" s="419"/>
      <c r="CI23" s="419"/>
      <c r="CJ23" s="419"/>
      <c r="CK23" s="419"/>
      <c r="CL23" s="419"/>
      <c r="CM23" s="419"/>
      <c r="CN23" s="419"/>
      <c r="CO23" s="419"/>
      <c r="CP23" s="419"/>
      <c r="CQ23" s="419"/>
      <c r="CR23" s="419"/>
      <c r="CS23" s="419"/>
      <c r="CT23" s="419"/>
      <c r="CU23" s="419"/>
      <c r="CV23" s="419"/>
      <c r="CW23" s="419"/>
      <c r="CX23" s="419"/>
      <c r="CY23" s="419"/>
      <c r="CZ23" s="419"/>
      <c r="DA23" s="419"/>
      <c r="DB23" s="419"/>
      <c r="DC23" s="419"/>
      <c r="DD23" s="419"/>
      <c r="DE23" s="419"/>
      <c r="DF23" s="419"/>
      <c r="DG23" s="419"/>
      <c r="DH23" s="419"/>
      <c r="DI23" s="419"/>
      <c r="DJ23" s="419"/>
      <c r="DK23" s="419"/>
      <c r="DL23" s="419"/>
      <c r="DM23" s="419"/>
      <c r="DN23" s="419"/>
      <c r="DO23" s="419"/>
      <c r="DP23" s="419"/>
      <c r="DQ23" s="419"/>
      <c r="DR23" s="419"/>
      <c r="DS23" s="419"/>
      <c r="DT23" s="419"/>
      <c r="DU23" s="419"/>
      <c r="DV23" s="419"/>
      <c r="DW23" s="419"/>
      <c r="DX23" s="419"/>
      <c r="DY23" s="419"/>
      <c r="DZ23" s="419"/>
      <c r="EA23" s="419"/>
      <c r="EB23" s="419"/>
      <c r="EC23" s="419"/>
      <c r="ED23" s="419"/>
      <c r="EE23" s="419"/>
      <c r="EF23" s="419"/>
      <c r="EG23" s="419"/>
      <c r="EH23" s="419"/>
      <c r="EI23" s="419"/>
      <c r="EJ23" s="419"/>
      <c r="EK23" s="419"/>
      <c r="EL23" s="419"/>
      <c r="EM23" s="419"/>
      <c r="EN23" s="419"/>
      <c r="EO23" s="419"/>
      <c r="EP23" s="419"/>
      <c r="EQ23" s="419"/>
      <c r="ER23" s="419"/>
      <c r="ES23" s="419"/>
      <c r="ET23" s="419"/>
      <c r="EU23" s="419"/>
      <c r="EV23" s="419"/>
      <c r="EW23" s="419"/>
      <c r="EX23" s="419"/>
      <c r="EY23" s="419"/>
      <c r="EZ23" s="419"/>
      <c r="FA23" s="419"/>
      <c r="FB23" s="419"/>
      <c r="FC23" s="419"/>
      <c r="FD23" s="419"/>
      <c r="FE23" s="419"/>
      <c r="FF23" s="419"/>
      <c r="FG23" s="419"/>
      <c r="FH23" s="419"/>
      <c r="FI23" s="419"/>
      <c r="FJ23" s="419"/>
      <c r="FK23" s="419"/>
      <c r="FL23" s="419"/>
      <c r="FM23" s="419"/>
      <c r="FN23" s="419"/>
      <c r="FO23" s="419"/>
      <c r="FP23" s="419"/>
      <c r="FQ23" s="419"/>
      <c r="FR23" s="419"/>
      <c r="FS23" s="419"/>
      <c r="FT23" s="419"/>
      <c r="FU23" s="419"/>
      <c r="FV23" s="419"/>
      <c r="FW23" s="419"/>
      <c r="FX23" s="419"/>
      <c r="FY23" s="419"/>
      <c r="FZ23" s="419"/>
      <c r="GA23" s="419"/>
      <c r="GB23" s="419"/>
      <c r="GC23" s="419"/>
      <c r="GD23" s="419"/>
      <c r="GE23" s="419"/>
      <c r="GF23" s="419"/>
      <c r="GG23" s="419"/>
      <c r="GH23" s="419"/>
      <c r="GI23" s="419"/>
      <c r="GJ23" s="419"/>
      <c r="GK23" s="419"/>
      <c r="GL23" s="419"/>
      <c r="GM23" s="419"/>
      <c r="GN23" s="419"/>
      <c r="GO23" s="419"/>
      <c r="GP23" s="419"/>
      <c r="GQ23" s="419"/>
      <c r="GR23" s="419"/>
      <c r="GS23" s="419"/>
      <c r="GT23" s="419"/>
      <c r="GU23" s="419"/>
      <c r="GV23" s="419"/>
      <c r="GW23" s="419"/>
      <c r="GX23" s="419"/>
      <c r="GY23" s="419"/>
      <c r="GZ23" s="419"/>
      <c r="HA23" s="419"/>
      <c r="HB23" s="419"/>
      <c r="HC23" s="419"/>
      <c r="HD23" s="419"/>
      <c r="HE23" s="419"/>
      <c r="HF23" s="419"/>
      <c r="HG23" s="419"/>
      <c r="HH23" s="419"/>
      <c r="HI23" s="419"/>
      <c r="HJ23" s="419"/>
      <c r="HK23" s="419"/>
      <c r="HL23" s="419"/>
      <c r="HM23" s="419"/>
      <c r="HN23" s="419"/>
      <c r="HO23" s="419"/>
      <c r="HP23" s="419"/>
      <c r="HQ23" s="419"/>
      <c r="HR23" s="419"/>
      <c r="HS23" s="419"/>
      <c r="HT23" s="419"/>
      <c r="HU23" s="419"/>
      <c r="HV23" s="419"/>
      <c r="HW23" s="419"/>
      <c r="HX23" s="419"/>
      <c r="HY23" s="419"/>
      <c r="HZ23" s="419"/>
      <c r="IA23" s="419"/>
      <c r="IB23" s="419"/>
      <c r="IC23" s="419"/>
      <c r="ID23" s="419"/>
      <c r="IE23" s="419"/>
      <c r="IF23" s="419"/>
      <c r="IG23" s="419"/>
      <c r="IH23" s="419"/>
      <c r="II23" s="419"/>
      <c r="IJ23" s="419"/>
      <c r="IK23" s="419"/>
      <c r="IL23" s="419"/>
      <c r="IM23" s="419"/>
      <c r="IN23" s="419"/>
      <c r="IO23" s="419"/>
      <c r="IP23" s="419"/>
      <c r="IQ23" s="419"/>
      <c r="IR23" s="419"/>
      <c r="IS23" s="419"/>
      <c r="IT23" s="419"/>
      <c r="IU23" s="419"/>
      <c r="IV23" s="419"/>
    </row>
    <row r="24" spans="1:256" ht="15">
      <c r="A24" s="423" t="s">
        <v>21</v>
      </c>
      <c r="B24" s="424">
        <f>SUM(B21:B23)</f>
        <v>0</v>
      </c>
      <c r="C24" s="425">
        <f>SUM(C21:C23)</f>
        <v>0</v>
      </c>
      <c r="D24" s="425">
        <f>SUM(D21:D23)</f>
        <v>0</v>
      </c>
      <c r="E24" s="425">
        <f>SUM(E21:E23)</f>
        <v>0</v>
      </c>
      <c r="F24" s="425">
        <f>SUM(E21:E23)</f>
        <v>0</v>
      </c>
      <c r="G24" s="425">
        <f>SUM(G21:G23)</f>
        <v>0</v>
      </c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386"/>
      <c r="DQ24" s="386"/>
      <c r="DR24" s="386"/>
      <c r="DS24" s="386"/>
      <c r="DT24" s="386"/>
      <c r="DU24" s="386"/>
      <c r="DV24" s="386"/>
      <c r="DW24" s="386"/>
      <c r="DX24" s="386"/>
      <c r="DY24" s="386"/>
      <c r="DZ24" s="386"/>
      <c r="EA24" s="386"/>
      <c r="EB24" s="386"/>
      <c r="EC24" s="386"/>
      <c r="ED24" s="386"/>
      <c r="EE24" s="386"/>
      <c r="EF24" s="386"/>
      <c r="EG24" s="386"/>
      <c r="EH24" s="386"/>
      <c r="EI24" s="386"/>
      <c r="EJ24" s="386"/>
      <c r="EK24" s="386"/>
      <c r="EL24" s="386"/>
      <c r="EM24" s="386"/>
      <c r="EN24" s="386"/>
      <c r="EO24" s="386"/>
      <c r="EP24" s="386"/>
      <c r="EQ24" s="386"/>
      <c r="ER24" s="386"/>
      <c r="ES24" s="386"/>
      <c r="ET24" s="386"/>
      <c r="EU24" s="386"/>
      <c r="EV24" s="386"/>
      <c r="EW24" s="386"/>
      <c r="EX24" s="386"/>
      <c r="EY24" s="386"/>
      <c r="EZ24" s="386"/>
      <c r="FA24" s="386"/>
      <c r="FB24" s="386"/>
      <c r="FC24" s="386"/>
      <c r="FD24" s="386"/>
      <c r="FE24" s="386"/>
      <c r="FF24" s="386"/>
      <c r="FG24" s="386"/>
      <c r="FH24" s="386"/>
      <c r="FI24" s="386"/>
      <c r="FJ24" s="386"/>
      <c r="FK24" s="386"/>
      <c r="FL24" s="386"/>
      <c r="FM24" s="386"/>
      <c r="FN24" s="386"/>
      <c r="FO24" s="386"/>
      <c r="FP24" s="386"/>
      <c r="FQ24" s="386"/>
      <c r="FR24" s="386"/>
      <c r="FS24" s="386"/>
      <c r="FT24" s="386"/>
      <c r="FU24" s="386"/>
      <c r="FV24" s="386"/>
      <c r="FW24" s="386"/>
      <c r="FX24" s="386"/>
      <c r="FY24" s="386"/>
      <c r="FZ24" s="386"/>
      <c r="GA24" s="386"/>
      <c r="GB24" s="386"/>
      <c r="GC24" s="386"/>
      <c r="GD24" s="386"/>
      <c r="GE24" s="386"/>
      <c r="GF24" s="386"/>
      <c r="GG24" s="386"/>
      <c r="GH24" s="386"/>
      <c r="GI24" s="386"/>
      <c r="GJ24" s="386"/>
      <c r="GK24" s="386"/>
      <c r="GL24" s="386"/>
      <c r="GM24" s="386"/>
      <c r="GN24" s="386"/>
      <c r="GO24" s="386"/>
      <c r="GP24" s="386"/>
      <c r="GQ24" s="386"/>
      <c r="GR24" s="386"/>
      <c r="GS24" s="386"/>
      <c r="GT24" s="386"/>
      <c r="GU24" s="386"/>
      <c r="GV24" s="386"/>
      <c r="GW24" s="386"/>
      <c r="GX24" s="386"/>
      <c r="GY24" s="386"/>
      <c r="GZ24" s="386"/>
      <c r="HA24" s="386"/>
      <c r="HB24" s="386"/>
      <c r="HC24" s="386"/>
      <c r="HD24" s="386"/>
      <c r="HE24" s="386"/>
      <c r="HF24" s="386"/>
      <c r="HG24" s="386"/>
      <c r="HH24" s="386"/>
      <c r="HI24" s="386"/>
      <c r="HJ24" s="386"/>
      <c r="HK24" s="386"/>
      <c r="HL24" s="386"/>
      <c r="HM24" s="386"/>
      <c r="HN24" s="386"/>
      <c r="HO24" s="386"/>
      <c r="HP24" s="386"/>
      <c r="HQ24" s="386"/>
      <c r="HR24" s="386"/>
      <c r="HS24" s="386"/>
      <c r="HT24" s="386"/>
      <c r="HU24" s="386"/>
      <c r="HV24" s="386"/>
      <c r="HW24" s="386"/>
      <c r="HX24" s="386"/>
      <c r="HY24" s="386"/>
      <c r="HZ24" s="386"/>
      <c r="IA24" s="386"/>
      <c r="IB24" s="386"/>
      <c r="IC24" s="386"/>
      <c r="ID24" s="386"/>
      <c r="IE24" s="386"/>
      <c r="IF24" s="386"/>
      <c r="IG24" s="386"/>
      <c r="IH24" s="386"/>
      <c r="II24" s="386"/>
      <c r="IJ24" s="386"/>
      <c r="IK24" s="386"/>
      <c r="IL24" s="386"/>
      <c r="IM24" s="386"/>
      <c r="IN24" s="386"/>
      <c r="IO24" s="386"/>
      <c r="IP24" s="386"/>
      <c r="IQ24" s="386"/>
      <c r="IR24" s="386"/>
      <c r="IS24" s="386"/>
      <c r="IT24" s="386"/>
      <c r="IU24" s="386"/>
      <c r="IV24" s="386"/>
    </row>
    <row r="25" spans="1:256" ht="15">
      <c r="A25" s="426"/>
      <c r="B25" s="440"/>
      <c r="C25" s="428"/>
      <c r="D25" s="428"/>
      <c r="E25" s="428"/>
      <c r="F25" s="428"/>
      <c r="G25" s="428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86"/>
      <c r="BI25" s="386"/>
      <c r="BJ25" s="386"/>
      <c r="BK25" s="386"/>
      <c r="BL25" s="386"/>
      <c r="BM25" s="386"/>
      <c r="BN25" s="386"/>
      <c r="BO25" s="386"/>
      <c r="BP25" s="386"/>
      <c r="BQ25" s="386"/>
      <c r="BR25" s="386"/>
      <c r="BS25" s="386"/>
      <c r="BT25" s="386"/>
      <c r="BU25" s="386"/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386"/>
      <c r="CK25" s="386"/>
      <c r="CL25" s="386"/>
      <c r="CM25" s="386"/>
      <c r="CN25" s="386"/>
      <c r="CO25" s="386"/>
      <c r="CP25" s="386"/>
      <c r="CQ25" s="386"/>
      <c r="CR25" s="386"/>
      <c r="CS25" s="386"/>
      <c r="CT25" s="386"/>
      <c r="CU25" s="386"/>
      <c r="CV25" s="386"/>
      <c r="CW25" s="386"/>
      <c r="CX25" s="386"/>
      <c r="CY25" s="386"/>
      <c r="CZ25" s="386"/>
      <c r="DA25" s="386"/>
      <c r="DB25" s="386"/>
      <c r="DC25" s="386"/>
      <c r="DD25" s="386"/>
      <c r="DE25" s="386"/>
      <c r="DF25" s="386"/>
      <c r="DG25" s="386"/>
      <c r="DH25" s="386"/>
      <c r="DI25" s="386"/>
      <c r="DJ25" s="386"/>
      <c r="DK25" s="386"/>
      <c r="DL25" s="386"/>
      <c r="DM25" s="386"/>
      <c r="DN25" s="386"/>
      <c r="DO25" s="386"/>
      <c r="DP25" s="386"/>
      <c r="DQ25" s="386"/>
      <c r="DR25" s="386"/>
      <c r="DS25" s="386"/>
      <c r="DT25" s="386"/>
      <c r="DU25" s="386"/>
      <c r="DV25" s="386"/>
      <c r="DW25" s="386"/>
      <c r="DX25" s="386"/>
      <c r="DY25" s="386"/>
      <c r="DZ25" s="386"/>
      <c r="EA25" s="386"/>
      <c r="EB25" s="386"/>
      <c r="EC25" s="386"/>
      <c r="ED25" s="386"/>
      <c r="EE25" s="386"/>
      <c r="EF25" s="386"/>
      <c r="EG25" s="386"/>
      <c r="EH25" s="386"/>
      <c r="EI25" s="386"/>
      <c r="EJ25" s="386"/>
      <c r="EK25" s="386"/>
      <c r="EL25" s="386"/>
      <c r="EM25" s="386"/>
      <c r="EN25" s="386"/>
      <c r="EO25" s="386"/>
      <c r="EP25" s="386"/>
      <c r="EQ25" s="386"/>
      <c r="ER25" s="386"/>
      <c r="ES25" s="386"/>
      <c r="ET25" s="386"/>
      <c r="EU25" s="386"/>
      <c r="EV25" s="386"/>
      <c r="EW25" s="386"/>
      <c r="EX25" s="386"/>
      <c r="EY25" s="386"/>
      <c r="EZ25" s="386"/>
      <c r="FA25" s="386"/>
      <c r="FB25" s="386"/>
      <c r="FC25" s="386"/>
      <c r="FD25" s="386"/>
      <c r="FE25" s="386"/>
      <c r="FF25" s="386"/>
      <c r="FG25" s="386"/>
      <c r="FH25" s="386"/>
      <c r="FI25" s="386"/>
      <c r="FJ25" s="386"/>
      <c r="FK25" s="386"/>
      <c r="FL25" s="386"/>
      <c r="FM25" s="386"/>
      <c r="FN25" s="386"/>
      <c r="FO25" s="386"/>
      <c r="FP25" s="386"/>
      <c r="FQ25" s="386"/>
      <c r="FR25" s="386"/>
      <c r="FS25" s="386"/>
      <c r="FT25" s="386"/>
      <c r="FU25" s="386"/>
      <c r="FV25" s="386"/>
      <c r="FW25" s="386"/>
      <c r="FX25" s="386"/>
      <c r="FY25" s="386"/>
      <c r="FZ25" s="386"/>
      <c r="GA25" s="386"/>
      <c r="GB25" s="386"/>
      <c r="GC25" s="386"/>
      <c r="GD25" s="386"/>
      <c r="GE25" s="386"/>
      <c r="GF25" s="386"/>
      <c r="GG25" s="386"/>
      <c r="GH25" s="386"/>
      <c r="GI25" s="386"/>
      <c r="GJ25" s="386"/>
      <c r="GK25" s="386"/>
      <c r="GL25" s="386"/>
      <c r="GM25" s="386"/>
      <c r="GN25" s="386"/>
      <c r="GO25" s="386"/>
      <c r="GP25" s="386"/>
      <c r="GQ25" s="386"/>
      <c r="GR25" s="386"/>
      <c r="GS25" s="386"/>
      <c r="GT25" s="386"/>
      <c r="GU25" s="386"/>
      <c r="GV25" s="386"/>
      <c r="GW25" s="386"/>
      <c r="GX25" s="386"/>
      <c r="GY25" s="386"/>
      <c r="GZ25" s="386"/>
      <c r="HA25" s="386"/>
      <c r="HB25" s="386"/>
      <c r="HC25" s="386"/>
      <c r="HD25" s="386"/>
      <c r="HE25" s="386"/>
      <c r="HF25" s="386"/>
      <c r="HG25" s="386"/>
      <c r="HH25" s="386"/>
      <c r="HI25" s="386"/>
      <c r="HJ25" s="386"/>
      <c r="HK25" s="386"/>
      <c r="HL25" s="386"/>
      <c r="HM25" s="386"/>
      <c r="HN25" s="386"/>
      <c r="HO25" s="386"/>
      <c r="HP25" s="386"/>
      <c r="HQ25" s="386"/>
      <c r="HR25" s="386"/>
      <c r="HS25" s="386"/>
      <c r="HT25" s="386"/>
      <c r="HU25" s="386"/>
      <c r="HV25" s="386"/>
      <c r="HW25" s="386"/>
      <c r="HX25" s="386"/>
      <c r="HY25" s="386"/>
      <c r="HZ25" s="386"/>
      <c r="IA25" s="386"/>
      <c r="IB25" s="386"/>
      <c r="IC25" s="386"/>
      <c r="ID25" s="386"/>
      <c r="IE25" s="386"/>
      <c r="IF25" s="386"/>
      <c r="IG25" s="386"/>
      <c r="IH25" s="386"/>
      <c r="II25" s="386"/>
      <c r="IJ25" s="386"/>
      <c r="IK25" s="386"/>
      <c r="IL25" s="386"/>
      <c r="IM25" s="386"/>
      <c r="IN25" s="386"/>
      <c r="IO25" s="386"/>
      <c r="IP25" s="386"/>
      <c r="IQ25" s="386"/>
      <c r="IR25" s="386"/>
      <c r="IS25" s="386"/>
      <c r="IT25" s="386"/>
      <c r="IU25" s="386"/>
      <c r="IV25" s="386"/>
    </row>
    <row r="26" spans="1:256" ht="15">
      <c r="A26" s="426"/>
      <c r="B26" s="440"/>
      <c r="C26" s="428"/>
      <c r="D26" s="428"/>
      <c r="E26" s="428"/>
      <c r="F26" s="428"/>
      <c r="G26" s="428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  <c r="CN26" s="386"/>
      <c r="CO26" s="386"/>
      <c r="CP26" s="386"/>
      <c r="CQ26" s="386"/>
      <c r="CR26" s="386"/>
      <c r="CS26" s="386"/>
      <c r="CT26" s="386"/>
      <c r="CU26" s="386"/>
      <c r="CV26" s="386"/>
      <c r="CW26" s="386"/>
      <c r="CX26" s="386"/>
      <c r="CY26" s="386"/>
      <c r="CZ26" s="386"/>
      <c r="DA26" s="386"/>
      <c r="DB26" s="386"/>
      <c r="DC26" s="386"/>
      <c r="DD26" s="386"/>
      <c r="DE26" s="386"/>
      <c r="DF26" s="386"/>
      <c r="DG26" s="386"/>
      <c r="DH26" s="386"/>
      <c r="DI26" s="386"/>
      <c r="DJ26" s="386"/>
      <c r="DK26" s="386"/>
      <c r="DL26" s="386"/>
      <c r="DM26" s="386"/>
      <c r="DN26" s="386"/>
      <c r="DO26" s="386"/>
      <c r="DP26" s="386"/>
      <c r="DQ26" s="386"/>
      <c r="DR26" s="386"/>
      <c r="DS26" s="386"/>
      <c r="DT26" s="386"/>
      <c r="DU26" s="386"/>
      <c r="DV26" s="386"/>
      <c r="DW26" s="386"/>
      <c r="DX26" s="386"/>
      <c r="DY26" s="386"/>
      <c r="DZ26" s="386"/>
      <c r="EA26" s="386"/>
      <c r="EB26" s="386"/>
      <c r="EC26" s="386"/>
      <c r="ED26" s="386"/>
      <c r="EE26" s="386"/>
      <c r="EF26" s="386"/>
      <c r="EG26" s="386"/>
      <c r="EH26" s="386"/>
      <c r="EI26" s="386"/>
      <c r="EJ26" s="386"/>
      <c r="EK26" s="386"/>
      <c r="EL26" s="386"/>
      <c r="EM26" s="386"/>
      <c r="EN26" s="386"/>
      <c r="EO26" s="386"/>
      <c r="EP26" s="386"/>
      <c r="EQ26" s="386"/>
      <c r="ER26" s="386"/>
      <c r="ES26" s="386"/>
      <c r="ET26" s="386"/>
      <c r="EU26" s="386"/>
      <c r="EV26" s="386"/>
      <c r="EW26" s="386"/>
      <c r="EX26" s="386"/>
      <c r="EY26" s="386"/>
      <c r="EZ26" s="386"/>
      <c r="FA26" s="386"/>
      <c r="FB26" s="386"/>
      <c r="FC26" s="386"/>
      <c r="FD26" s="386"/>
      <c r="FE26" s="386"/>
      <c r="FF26" s="386"/>
      <c r="FG26" s="386"/>
      <c r="FH26" s="386"/>
      <c r="FI26" s="386"/>
      <c r="FJ26" s="386"/>
      <c r="FK26" s="386"/>
      <c r="FL26" s="386"/>
      <c r="FM26" s="386"/>
      <c r="FN26" s="386"/>
      <c r="FO26" s="386"/>
      <c r="FP26" s="386"/>
      <c r="FQ26" s="386"/>
      <c r="FR26" s="386"/>
      <c r="FS26" s="386"/>
      <c r="FT26" s="386"/>
      <c r="FU26" s="386"/>
      <c r="FV26" s="386"/>
      <c r="FW26" s="386"/>
      <c r="FX26" s="386"/>
      <c r="FY26" s="386"/>
      <c r="FZ26" s="386"/>
      <c r="GA26" s="386"/>
      <c r="GB26" s="386"/>
      <c r="GC26" s="386"/>
      <c r="GD26" s="386"/>
      <c r="GE26" s="386"/>
      <c r="GF26" s="386"/>
      <c r="GG26" s="386"/>
      <c r="GH26" s="386"/>
      <c r="GI26" s="386"/>
      <c r="GJ26" s="386"/>
      <c r="GK26" s="386"/>
      <c r="GL26" s="386"/>
      <c r="GM26" s="386"/>
      <c r="GN26" s="386"/>
      <c r="GO26" s="386"/>
      <c r="GP26" s="386"/>
      <c r="GQ26" s="386"/>
      <c r="GR26" s="386"/>
      <c r="GS26" s="386"/>
      <c r="GT26" s="386"/>
      <c r="GU26" s="386"/>
      <c r="GV26" s="386"/>
      <c r="GW26" s="386"/>
      <c r="GX26" s="386"/>
      <c r="GY26" s="386"/>
      <c r="GZ26" s="386"/>
      <c r="HA26" s="386"/>
      <c r="HB26" s="386"/>
      <c r="HC26" s="386"/>
      <c r="HD26" s="386"/>
      <c r="HE26" s="386"/>
      <c r="HF26" s="386"/>
      <c r="HG26" s="386"/>
      <c r="HH26" s="386"/>
      <c r="HI26" s="386"/>
      <c r="HJ26" s="386"/>
      <c r="HK26" s="386"/>
      <c r="HL26" s="386"/>
      <c r="HM26" s="386"/>
      <c r="HN26" s="386"/>
      <c r="HO26" s="386"/>
      <c r="HP26" s="386"/>
      <c r="HQ26" s="386"/>
      <c r="HR26" s="386"/>
      <c r="HS26" s="386"/>
      <c r="HT26" s="386"/>
      <c r="HU26" s="386"/>
      <c r="HV26" s="386"/>
      <c r="HW26" s="386"/>
      <c r="HX26" s="386"/>
      <c r="HY26" s="386"/>
      <c r="HZ26" s="386"/>
      <c r="IA26" s="386"/>
      <c r="IB26" s="386"/>
      <c r="IC26" s="386"/>
      <c r="ID26" s="386"/>
      <c r="IE26" s="386"/>
      <c r="IF26" s="386"/>
      <c r="IG26" s="386"/>
      <c r="IH26" s="386"/>
      <c r="II26" s="386"/>
      <c r="IJ26" s="386"/>
      <c r="IK26" s="386"/>
      <c r="IL26" s="386"/>
      <c r="IM26" s="386"/>
      <c r="IN26" s="386"/>
      <c r="IO26" s="386"/>
      <c r="IP26" s="386"/>
      <c r="IQ26" s="386"/>
      <c r="IR26" s="386"/>
      <c r="IS26" s="386"/>
      <c r="IT26" s="386"/>
      <c r="IU26" s="386"/>
      <c r="IV26" s="386"/>
    </row>
    <row r="27" spans="1:256" ht="15">
      <c r="A27" s="445" t="s">
        <v>4</v>
      </c>
      <c r="B27" s="432"/>
      <c r="C27" s="442"/>
      <c r="D27" s="446"/>
      <c r="E27" s="446"/>
      <c r="F27" s="446"/>
      <c r="G27" s="443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  <c r="BJ27" s="386"/>
      <c r="BK27" s="386"/>
      <c r="BL27" s="386"/>
      <c r="BM27" s="386"/>
      <c r="BN27" s="386"/>
      <c r="BO27" s="386"/>
      <c r="BP27" s="386"/>
      <c r="BQ27" s="386"/>
      <c r="BR27" s="386"/>
      <c r="BS27" s="386"/>
      <c r="BT27" s="386"/>
      <c r="BU27" s="386"/>
      <c r="BV27" s="386"/>
      <c r="BW27" s="386"/>
      <c r="BX27" s="386"/>
      <c r="BY27" s="386"/>
      <c r="BZ27" s="386"/>
      <c r="CA27" s="386"/>
      <c r="CB27" s="386"/>
      <c r="CC27" s="386"/>
      <c r="CD27" s="386"/>
      <c r="CE27" s="386"/>
      <c r="CF27" s="386"/>
      <c r="CG27" s="386"/>
      <c r="CH27" s="386"/>
      <c r="CI27" s="386"/>
      <c r="CJ27" s="386"/>
      <c r="CK27" s="386"/>
      <c r="CL27" s="386"/>
      <c r="CM27" s="386"/>
      <c r="CN27" s="386"/>
      <c r="CO27" s="386"/>
      <c r="CP27" s="386"/>
      <c r="CQ27" s="386"/>
      <c r="CR27" s="386"/>
      <c r="CS27" s="386"/>
      <c r="CT27" s="386"/>
      <c r="CU27" s="386"/>
      <c r="CV27" s="386"/>
      <c r="CW27" s="386"/>
      <c r="CX27" s="386"/>
      <c r="CY27" s="386"/>
      <c r="CZ27" s="386"/>
      <c r="DA27" s="386"/>
      <c r="DB27" s="386"/>
      <c r="DC27" s="386"/>
      <c r="DD27" s="386"/>
      <c r="DE27" s="386"/>
      <c r="DF27" s="386"/>
      <c r="DG27" s="386"/>
      <c r="DH27" s="386"/>
      <c r="DI27" s="386"/>
      <c r="DJ27" s="386"/>
      <c r="DK27" s="386"/>
      <c r="DL27" s="386"/>
      <c r="DM27" s="386"/>
      <c r="DN27" s="386"/>
      <c r="DO27" s="386"/>
      <c r="DP27" s="386"/>
      <c r="DQ27" s="386"/>
      <c r="DR27" s="386"/>
      <c r="DS27" s="386"/>
      <c r="DT27" s="386"/>
      <c r="DU27" s="386"/>
      <c r="DV27" s="386"/>
      <c r="DW27" s="386"/>
      <c r="DX27" s="386"/>
      <c r="DY27" s="386"/>
      <c r="DZ27" s="386"/>
      <c r="EA27" s="386"/>
      <c r="EB27" s="386"/>
      <c r="EC27" s="386"/>
      <c r="ED27" s="386"/>
      <c r="EE27" s="386"/>
      <c r="EF27" s="386"/>
      <c r="EG27" s="386"/>
      <c r="EH27" s="386"/>
      <c r="EI27" s="386"/>
      <c r="EJ27" s="386"/>
      <c r="EK27" s="386"/>
      <c r="EL27" s="386"/>
      <c r="EM27" s="386"/>
      <c r="EN27" s="386"/>
      <c r="EO27" s="386"/>
      <c r="EP27" s="386"/>
      <c r="EQ27" s="386"/>
      <c r="ER27" s="386"/>
      <c r="ES27" s="386"/>
      <c r="ET27" s="386"/>
      <c r="EU27" s="386"/>
      <c r="EV27" s="386"/>
      <c r="EW27" s="386"/>
      <c r="EX27" s="386"/>
      <c r="EY27" s="386"/>
      <c r="EZ27" s="386"/>
      <c r="FA27" s="386"/>
      <c r="FB27" s="386"/>
      <c r="FC27" s="386"/>
      <c r="FD27" s="386"/>
      <c r="FE27" s="386"/>
      <c r="FF27" s="386"/>
      <c r="FG27" s="386"/>
      <c r="FH27" s="386"/>
      <c r="FI27" s="386"/>
      <c r="FJ27" s="386"/>
      <c r="FK27" s="386"/>
      <c r="FL27" s="386"/>
      <c r="FM27" s="386"/>
      <c r="FN27" s="386"/>
      <c r="FO27" s="386"/>
      <c r="FP27" s="386"/>
      <c r="FQ27" s="386"/>
      <c r="FR27" s="386"/>
      <c r="FS27" s="386"/>
      <c r="FT27" s="386"/>
      <c r="FU27" s="386"/>
      <c r="FV27" s="386"/>
      <c r="FW27" s="386"/>
      <c r="FX27" s="386"/>
      <c r="FY27" s="386"/>
      <c r="FZ27" s="386"/>
      <c r="GA27" s="386"/>
      <c r="GB27" s="386"/>
      <c r="GC27" s="386"/>
      <c r="GD27" s="386"/>
      <c r="GE27" s="386"/>
      <c r="GF27" s="386"/>
      <c r="GG27" s="386"/>
      <c r="GH27" s="386"/>
      <c r="GI27" s="386"/>
      <c r="GJ27" s="386"/>
      <c r="GK27" s="386"/>
      <c r="GL27" s="386"/>
      <c r="GM27" s="386"/>
      <c r="GN27" s="386"/>
      <c r="GO27" s="386"/>
      <c r="GP27" s="386"/>
      <c r="GQ27" s="386"/>
      <c r="GR27" s="386"/>
      <c r="GS27" s="386"/>
      <c r="GT27" s="386"/>
      <c r="GU27" s="386"/>
      <c r="GV27" s="386"/>
      <c r="GW27" s="386"/>
      <c r="GX27" s="386"/>
      <c r="GY27" s="386"/>
      <c r="GZ27" s="386"/>
      <c r="HA27" s="386"/>
      <c r="HB27" s="386"/>
      <c r="HC27" s="386"/>
      <c r="HD27" s="386"/>
      <c r="HE27" s="386"/>
      <c r="HF27" s="386"/>
      <c r="HG27" s="386"/>
      <c r="HH27" s="386"/>
      <c r="HI27" s="386"/>
      <c r="HJ27" s="386"/>
      <c r="HK27" s="386"/>
      <c r="HL27" s="386"/>
      <c r="HM27" s="386"/>
      <c r="HN27" s="386"/>
      <c r="HO27" s="386"/>
      <c r="HP27" s="386"/>
      <c r="HQ27" s="386"/>
      <c r="HR27" s="386"/>
      <c r="HS27" s="386"/>
      <c r="HT27" s="386"/>
      <c r="HU27" s="386"/>
      <c r="HV27" s="386"/>
      <c r="HW27" s="386"/>
      <c r="HX27" s="386"/>
      <c r="HY27" s="386"/>
      <c r="HZ27" s="386"/>
      <c r="IA27" s="386"/>
      <c r="IB27" s="386"/>
      <c r="IC27" s="386"/>
      <c r="ID27" s="386"/>
      <c r="IE27" s="386"/>
      <c r="IF27" s="386"/>
      <c r="IG27" s="386"/>
      <c r="IH27" s="386"/>
      <c r="II27" s="386"/>
      <c r="IJ27" s="386"/>
      <c r="IK27" s="386"/>
      <c r="IL27" s="386"/>
      <c r="IM27" s="386"/>
      <c r="IN27" s="386"/>
      <c r="IO27" s="386"/>
      <c r="IP27" s="386"/>
      <c r="IQ27" s="386"/>
      <c r="IR27" s="386"/>
      <c r="IS27" s="386"/>
      <c r="IT27" s="386"/>
      <c r="IU27" s="386"/>
      <c r="IV27" s="386"/>
    </row>
    <row r="28" spans="2:256" ht="15">
      <c r="B28" s="435">
        <v>1550999</v>
      </c>
      <c r="C28" s="421">
        <f>+B28/4</f>
        <v>387749.75</v>
      </c>
      <c r="D28" s="421">
        <f>+B28/4</f>
        <v>387749.75</v>
      </c>
      <c r="E28" s="421">
        <f>+B28/4</f>
        <v>387749.75</v>
      </c>
      <c r="F28" s="421">
        <f>+B28/4</f>
        <v>387749.75</v>
      </c>
      <c r="G28" s="420">
        <f>SUM(C28:F28)</f>
        <v>1550999</v>
      </c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/>
      <c r="BN28" s="386"/>
      <c r="BO28" s="386"/>
      <c r="BP28" s="386"/>
      <c r="BQ28" s="386"/>
      <c r="BR28" s="386"/>
      <c r="BS28" s="386"/>
      <c r="BT28" s="386"/>
      <c r="BU28" s="386"/>
      <c r="BV28" s="386"/>
      <c r="BW28" s="386"/>
      <c r="BX28" s="386"/>
      <c r="BY28" s="386"/>
      <c r="BZ28" s="386"/>
      <c r="CA28" s="386"/>
      <c r="CB28" s="386"/>
      <c r="CC28" s="386"/>
      <c r="CD28" s="386"/>
      <c r="CE28" s="386"/>
      <c r="CF28" s="386"/>
      <c r="CG28" s="386"/>
      <c r="CH28" s="386"/>
      <c r="CI28" s="386"/>
      <c r="CJ28" s="386"/>
      <c r="CK28" s="386"/>
      <c r="CL28" s="386"/>
      <c r="CM28" s="386"/>
      <c r="CN28" s="386"/>
      <c r="CO28" s="386"/>
      <c r="CP28" s="386"/>
      <c r="CQ28" s="386"/>
      <c r="CR28" s="386"/>
      <c r="CS28" s="386"/>
      <c r="CT28" s="386"/>
      <c r="CU28" s="386"/>
      <c r="CV28" s="386"/>
      <c r="CW28" s="386"/>
      <c r="CX28" s="386"/>
      <c r="CY28" s="386"/>
      <c r="CZ28" s="386"/>
      <c r="DA28" s="386"/>
      <c r="DB28" s="386"/>
      <c r="DC28" s="386"/>
      <c r="DD28" s="386"/>
      <c r="DE28" s="386"/>
      <c r="DF28" s="386"/>
      <c r="DG28" s="386"/>
      <c r="DH28" s="386"/>
      <c r="DI28" s="386"/>
      <c r="DJ28" s="386"/>
      <c r="DK28" s="386"/>
      <c r="DL28" s="386"/>
      <c r="DM28" s="386"/>
      <c r="DN28" s="386"/>
      <c r="DO28" s="386"/>
      <c r="DP28" s="386"/>
      <c r="DQ28" s="386"/>
      <c r="DR28" s="386"/>
      <c r="DS28" s="386"/>
      <c r="DT28" s="386"/>
      <c r="DU28" s="386"/>
      <c r="DV28" s="386"/>
      <c r="DW28" s="386"/>
      <c r="DX28" s="386"/>
      <c r="DY28" s="386"/>
      <c r="DZ28" s="386"/>
      <c r="EA28" s="386"/>
      <c r="EB28" s="386"/>
      <c r="EC28" s="386"/>
      <c r="ED28" s="386"/>
      <c r="EE28" s="386"/>
      <c r="EF28" s="386"/>
      <c r="EG28" s="386"/>
      <c r="EH28" s="386"/>
      <c r="EI28" s="386"/>
      <c r="EJ28" s="386"/>
      <c r="EK28" s="386"/>
      <c r="EL28" s="386"/>
      <c r="EM28" s="386"/>
      <c r="EN28" s="386"/>
      <c r="EO28" s="386"/>
      <c r="EP28" s="386"/>
      <c r="EQ28" s="386"/>
      <c r="ER28" s="386"/>
      <c r="ES28" s="386"/>
      <c r="ET28" s="386"/>
      <c r="EU28" s="386"/>
      <c r="EV28" s="386"/>
      <c r="EW28" s="386"/>
      <c r="EX28" s="386"/>
      <c r="EY28" s="386"/>
      <c r="EZ28" s="386"/>
      <c r="FA28" s="386"/>
      <c r="FB28" s="386"/>
      <c r="FC28" s="386"/>
      <c r="FD28" s="386"/>
      <c r="FE28" s="386"/>
      <c r="FF28" s="386"/>
      <c r="FG28" s="386"/>
      <c r="FH28" s="386"/>
      <c r="FI28" s="386"/>
      <c r="FJ28" s="386"/>
      <c r="FK28" s="386"/>
      <c r="FL28" s="386"/>
      <c r="FM28" s="386"/>
      <c r="FN28" s="386"/>
      <c r="FO28" s="386"/>
      <c r="FP28" s="386"/>
      <c r="FQ28" s="386"/>
      <c r="FR28" s="386"/>
      <c r="FS28" s="386"/>
      <c r="FT28" s="386"/>
      <c r="FU28" s="386"/>
      <c r="FV28" s="386"/>
      <c r="FW28" s="386"/>
      <c r="FX28" s="386"/>
      <c r="FY28" s="386"/>
      <c r="FZ28" s="386"/>
      <c r="GA28" s="386"/>
      <c r="GB28" s="386"/>
      <c r="GC28" s="386"/>
      <c r="GD28" s="386"/>
      <c r="GE28" s="386"/>
      <c r="GF28" s="386"/>
      <c r="GG28" s="386"/>
      <c r="GH28" s="386"/>
      <c r="GI28" s="386"/>
      <c r="GJ28" s="386"/>
      <c r="GK28" s="386"/>
      <c r="GL28" s="386"/>
      <c r="GM28" s="386"/>
      <c r="GN28" s="386"/>
      <c r="GO28" s="386"/>
      <c r="GP28" s="386"/>
      <c r="GQ28" s="386"/>
      <c r="GR28" s="386"/>
      <c r="GS28" s="386"/>
      <c r="GT28" s="386"/>
      <c r="GU28" s="386"/>
      <c r="GV28" s="386"/>
      <c r="GW28" s="386"/>
      <c r="GX28" s="386"/>
      <c r="GY28" s="386"/>
      <c r="GZ28" s="386"/>
      <c r="HA28" s="386"/>
      <c r="HB28" s="386"/>
      <c r="HC28" s="386"/>
      <c r="HD28" s="386"/>
      <c r="HE28" s="386"/>
      <c r="HF28" s="386"/>
      <c r="HG28" s="386"/>
      <c r="HH28" s="386"/>
      <c r="HI28" s="386"/>
      <c r="HJ28" s="386"/>
      <c r="HK28" s="386"/>
      <c r="HL28" s="386"/>
      <c r="HM28" s="386"/>
      <c r="HN28" s="386"/>
      <c r="HO28" s="386"/>
      <c r="HP28" s="386"/>
      <c r="HQ28" s="386"/>
      <c r="HR28" s="386"/>
      <c r="HS28" s="386"/>
      <c r="HT28" s="386"/>
      <c r="HU28" s="386"/>
      <c r="HV28" s="386"/>
      <c r="HW28" s="386"/>
      <c r="HX28" s="386"/>
      <c r="HY28" s="386"/>
      <c r="HZ28" s="386"/>
      <c r="IA28" s="386"/>
      <c r="IB28" s="386"/>
      <c r="IC28" s="386"/>
      <c r="ID28" s="386"/>
      <c r="IE28" s="386"/>
      <c r="IF28" s="386"/>
      <c r="IG28" s="386"/>
      <c r="IH28" s="386"/>
      <c r="II28" s="386"/>
      <c r="IJ28" s="386"/>
      <c r="IK28" s="386"/>
      <c r="IL28" s="386"/>
      <c r="IM28" s="386"/>
      <c r="IN28" s="386"/>
      <c r="IO28" s="386"/>
      <c r="IP28" s="386"/>
      <c r="IQ28" s="386"/>
      <c r="IR28" s="386"/>
      <c r="IS28" s="386"/>
      <c r="IT28" s="386"/>
      <c r="IU28" s="386"/>
      <c r="IV28" s="386"/>
    </row>
    <row r="29" spans="2:256" ht="15">
      <c r="B29" s="438"/>
      <c r="C29" s="421"/>
      <c r="D29" s="421"/>
      <c r="E29" s="421"/>
      <c r="F29" s="421"/>
      <c r="G29" s="420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6"/>
      <c r="AU29" s="386"/>
      <c r="AV29" s="386"/>
      <c r="AW29" s="386"/>
      <c r="AX29" s="386"/>
      <c r="AY29" s="386"/>
      <c r="AZ29" s="386"/>
      <c r="BA29" s="386"/>
      <c r="BB29" s="386"/>
      <c r="BC29" s="386"/>
      <c r="BD29" s="386"/>
      <c r="BE29" s="386"/>
      <c r="BF29" s="386"/>
      <c r="BG29" s="386"/>
      <c r="BH29" s="386"/>
      <c r="BI29" s="386"/>
      <c r="BJ29" s="386"/>
      <c r="BK29" s="386"/>
      <c r="BL29" s="386"/>
      <c r="BM29" s="386"/>
      <c r="BN29" s="386"/>
      <c r="BO29" s="386"/>
      <c r="BP29" s="386"/>
      <c r="BQ29" s="386"/>
      <c r="BR29" s="386"/>
      <c r="BS29" s="386"/>
      <c r="BT29" s="386"/>
      <c r="BU29" s="386"/>
      <c r="BV29" s="386"/>
      <c r="BW29" s="386"/>
      <c r="BX29" s="386"/>
      <c r="BY29" s="386"/>
      <c r="BZ29" s="386"/>
      <c r="CA29" s="386"/>
      <c r="CB29" s="386"/>
      <c r="CC29" s="386"/>
      <c r="CD29" s="386"/>
      <c r="CE29" s="386"/>
      <c r="CF29" s="386"/>
      <c r="CG29" s="386"/>
      <c r="CH29" s="386"/>
      <c r="CI29" s="386"/>
      <c r="CJ29" s="386"/>
      <c r="CK29" s="386"/>
      <c r="CL29" s="386"/>
      <c r="CM29" s="386"/>
      <c r="CN29" s="386"/>
      <c r="CO29" s="386"/>
      <c r="CP29" s="386"/>
      <c r="CQ29" s="386"/>
      <c r="CR29" s="386"/>
      <c r="CS29" s="386"/>
      <c r="CT29" s="386"/>
      <c r="CU29" s="386"/>
      <c r="CV29" s="386"/>
      <c r="CW29" s="386"/>
      <c r="CX29" s="386"/>
      <c r="CY29" s="386"/>
      <c r="CZ29" s="386"/>
      <c r="DA29" s="386"/>
      <c r="DB29" s="386"/>
      <c r="DC29" s="386"/>
      <c r="DD29" s="386"/>
      <c r="DE29" s="386"/>
      <c r="DF29" s="386"/>
      <c r="DG29" s="386"/>
      <c r="DH29" s="386"/>
      <c r="DI29" s="386"/>
      <c r="DJ29" s="386"/>
      <c r="DK29" s="386"/>
      <c r="DL29" s="386"/>
      <c r="DM29" s="386"/>
      <c r="DN29" s="386"/>
      <c r="DO29" s="386"/>
      <c r="DP29" s="386"/>
      <c r="DQ29" s="386"/>
      <c r="DR29" s="386"/>
      <c r="DS29" s="386"/>
      <c r="DT29" s="386"/>
      <c r="DU29" s="386"/>
      <c r="DV29" s="386"/>
      <c r="DW29" s="386"/>
      <c r="DX29" s="386"/>
      <c r="DY29" s="386"/>
      <c r="DZ29" s="386"/>
      <c r="EA29" s="386"/>
      <c r="EB29" s="386"/>
      <c r="EC29" s="386"/>
      <c r="ED29" s="386"/>
      <c r="EE29" s="386"/>
      <c r="EF29" s="386"/>
      <c r="EG29" s="386"/>
      <c r="EH29" s="386"/>
      <c r="EI29" s="386"/>
      <c r="EJ29" s="386"/>
      <c r="EK29" s="386"/>
      <c r="EL29" s="386"/>
      <c r="EM29" s="386"/>
      <c r="EN29" s="386"/>
      <c r="EO29" s="386"/>
      <c r="EP29" s="386"/>
      <c r="EQ29" s="386"/>
      <c r="ER29" s="386"/>
      <c r="ES29" s="386"/>
      <c r="ET29" s="386"/>
      <c r="EU29" s="386"/>
      <c r="EV29" s="386"/>
      <c r="EW29" s="386"/>
      <c r="EX29" s="386"/>
      <c r="EY29" s="386"/>
      <c r="EZ29" s="386"/>
      <c r="FA29" s="386"/>
      <c r="FB29" s="386"/>
      <c r="FC29" s="386"/>
      <c r="FD29" s="386"/>
      <c r="FE29" s="386"/>
      <c r="FF29" s="386"/>
      <c r="FG29" s="386"/>
      <c r="FH29" s="386"/>
      <c r="FI29" s="386"/>
      <c r="FJ29" s="386"/>
      <c r="FK29" s="386"/>
      <c r="FL29" s="386"/>
      <c r="FM29" s="386"/>
      <c r="FN29" s="386"/>
      <c r="FO29" s="386"/>
      <c r="FP29" s="386"/>
      <c r="FQ29" s="386"/>
      <c r="FR29" s="386"/>
      <c r="FS29" s="386"/>
      <c r="FT29" s="386"/>
      <c r="FU29" s="386"/>
      <c r="FV29" s="386"/>
      <c r="FW29" s="386"/>
      <c r="FX29" s="386"/>
      <c r="FY29" s="386"/>
      <c r="FZ29" s="386"/>
      <c r="GA29" s="386"/>
      <c r="GB29" s="386"/>
      <c r="GC29" s="386"/>
      <c r="GD29" s="386"/>
      <c r="GE29" s="386"/>
      <c r="GF29" s="386"/>
      <c r="GG29" s="386"/>
      <c r="GH29" s="386"/>
      <c r="GI29" s="386"/>
      <c r="GJ29" s="386"/>
      <c r="GK29" s="386"/>
      <c r="GL29" s="386"/>
      <c r="GM29" s="386"/>
      <c r="GN29" s="386"/>
      <c r="GO29" s="386"/>
      <c r="GP29" s="386"/>
      <c r="GQ29" s="386"/>
      <c r="GR29" s="386"/>
      <c r="GS29" s="386"/>
      <c r="GT29" s="386"/>
      <c r="GU29" s="386"/>
      <c r="GV29" s="386"/>
      <c r="GW29" s="386"/>
      <c r="GX29" s="386"/>
      <c r="GY29" s="386"/>
      <c r="GZ29" s="386"/>
      <c r="HA29" s="386"/>
      <c r="HB29" s="386"/>
      <c r="HC29" s="386"/>
      <c r="HD29" s="386"/>
      <c r="HE29" s="386"/>
      <c r="HF29" s="386"/>
      <c r="HG29" s="386"/>
      <c r="HH29" s="386"/>
      <c r="HI29" s="386"/>
      <c r="HJ29" s="386"/>
      <c r="HK29" s="386"/>
      <c r="HL29" s="386"/>
      <c r="HM29" s="386"/>
      <c r="HN29" s="386"/>
      <c r="HO29" s="386"/>
      <c r="HP29" s="386"/>
      <c r="HQ29" s="386"/>
      <c r="HR29" s="386"/>
      <c r="HS29" s="386"/>
      <c r="HT29" s="386"/>
      <c r="HU29" s="386"/>
      <c r="HV29" s="386"/>
      <c r="HW29" s="386"/>
      <c r="HX29" s="386"/>
      <c r="HY29" s="386"/>
      <c r="HZ29" s="386"/>
      <c r="IA29" s="386"/>
      <c r="IB29" s="386"/>
      <c r="IC29" s="386"/>
      <c r="ID29" s="386"/>
      <c r="IE29" s="386"/>
      <c r="IF29" s="386"/>
      <c r="IG29" s="386"/>
      <c r="IH29" s="386"/>
      <c r="II29" s="386"/>
      <c r="IJ29" s="386"/>
      <c r="IK29" s="386"/>
      <c r="IL29" s="386"/>
      <c r="IM29" s="386"/>
      <c r="IN29" s="386"/>
      <c r="IO29" s="386"/>
      <c r="IP29" s="386"/>
      <c r="IQ29" s="386"/>
      <c r="IR29" s="386"/>
      <c r="IS29" s="386"/>
      <c r="IT29" s="386"/>
      <c r="IU29" s="386"/>
      <c r="IV29" s="386"/>
    </row>
    <row r="30" spans="1:256" ht="15">
      <c r="A30" s="423" t="s">
        <v>21</v>
      </c>
      <c r="B30" s="424">
        <f aca="true" t="shared" si="0" ref="B30:G30">SUM(B28:B29)</f>
        <v>1550999</v>
      </c>
      <c r="C30" s="424">
        <f t="shared" si="0"/>
        <v>387749.75</v>
      </c>
      <c r="D30" s="424">
        <f t="shared" si="0"/>
        <v>387749.75</v>
      </c>
      <c r="E30" s="424">
        <f t="shared" si="0"/>
        <v>387749.75</v>
      </c>
      <c r="F30" s="424">
        <f t="shared" si="0"/>
        <v>387749.75</v>
      </c>
      <c r="G30" s="424">
        <f t="shared" si="0"/>
        <v>1550999</v>
      </c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6"/>
      <c r="BK30" s="386"/>
      <c r="BL30" s="386"/>
      <c r="BM30" s="386"/>
      <c r="BN30" s="386"/>
      <c r="BO30" s="386"/>
      <c r="BP30" s="386"/>
      <c r="BQ30" s="386"/>
      <c r="BR30" s="386"/>
      <c r="BS30" s="386"/>
      <c r="BT30" s="386"/>
      <c r="BU30" s="386"/>
      <c r="BV30" s="386"/>
      <c r="BW30" s="386"/>
      <c r="BX30" s="386"/>
      <c r="BY30" s="386"/>
      <c r="BZ30" s="386"/>
      <c r="CA30" s="386"/>
      <c r="CB30" s="386"/>
      <c r="CC30" s="386"/>
      <c r="CD30" s="386"/>
      <c r="CE30" s="386"/>
      <c r="CF30" s="386"/>
      <c r="CG30" s="386"/>
      <c r="CH30" s="386"/>
      <c r="CI30" s="386"/>
      <c r="CJ30" s="386"/>
      <c r="CK30" s="386"/>
      <c r="CL30" s="386"/>
      <c r="CM30" s="386"/>
      <c r="CN30" s="386"/>
      <c r="CO30" s="386"/>
      <c r="CP30" s="386"/>
      <c r="CQ30" s="386"/>
      <c r="CR30" s="386"/>
      <c r="CS30" s="386"/>
      <c r="CT30" s="386"/>
      <c r="CU30" s="386"/>
      <c r="CV30" s="386"/>
      <c r="CW30" s="386"/>
      <c r="CX30" s="386"/>
      <c r="CY30" s="386"/>
      <c r="CZ30" s="386"/>
      <c r="DA30" s="386"/>
      <c r="DB30" s="386"/>
      <c r="DC30" s="386"/>
      <c r="DD30" s="386"/>
      <c r="DE30" s="386"/>
      <c r="DF30" s="386"/>
      <c r="DG30" s="386"/>
      <c r="DH30" s="386"/>
      <c r="DI30" s="386"/>
      <c r="DJ30" s="386"/>
      <c r="DK30" s="386"/>
      <c r="DL30" s="386"/>
      <c r="DM30" s="386"/>
      <c r="DN30" s="386"/>
      <c r="DO30" s="386"/>
      <c r="DP30" s="386"/>
      <c r="DQ30" s="386"/>
      <c r="DR30" s="386"/>
      <c r="DS30" s="386"/>
      <c r="DT30" s="386"/>
      <c r="DU30" s="386"/>
      <c r="DV30" s="386"/>
      <c r="DW30" s="386"/>
      <c r="DX30" s="386"/>
      <c r="DY30" s="386"/>
      <c r="DZ30" s="386"/>
      <c r="EA30" s="386"/>
      <c r="EB30" s="386"/>
      <c r="EC30" s="386"/>
      <c r="ED30" s="386"/>
      <c r="EE30" s="386"/>
      <c r="EF30" s="386"/>
      <c r="EG30" s="386"/>
      <c r="EH30" s="386"/>
      <c r="EI30" s="386"/>
      <c r="EJ30" s="386"/>
      <c r="EK30" s="386"/>
      <c r="EL30" s="386"/>
      <c r="EM30" s="386"/>
      <c r="EN30" s="386"/>
      <c r="EO30" s="386"/>
      <c r="EP30" s="386"/>
      <c r="EQ30" s="386"/>
      <c r="ER30" s="386"/>
      <c r="ES30" s="386"/>
      <c r="ET30" s="386"/>
      <c r="EU30" s="386"/>
      <c r="EV30" s="386"/>
      <c r="EW30" s="386"/>
      <c r="EX30" s="386"/>
      <c r="EY30" s="386"/>
      <c r="EZ30" s="386"/>
      <c r="FA30" s="386"/>
      <c r="FB30" s="386"/>
      <c r="FC30" s="386"/>
      <c r="FD30" s="386"/>
      <c r="FE30" s="386"/>
      <c r="FF30" s="386"/>
      <c r="FG30" s="386"/>
      <c r="FH30" s="386"/>
      <c r="FI30" s="386"/>
      <c r="FJ30" s="386"/>
      <c r="FK30" s="386"/>
      <c r="FL30" s="386"/>
      <c r="FM30" s="386"/>
      <c r="FN30" s="386"/>
      <c r="FO30" s="386"/>
      <c r="FP30" s="386"/>
      <c r="FQ30" s="386"/>
      <c r="FR30" s="386"/>
      <c r="FS30" s="386"/>
      <c r="FT30" s="386"/>
      <c r="FU30" s="386"/>
      <c r="FV30" s="386"/>
      <c r="FW30" s="386"/>
      <c r="FX30" s="386"/>
      <c r="FY30" s="386"/>
      <c r="FZ30" s="386"/>
      <c r="GA30" s="386"/>
      <c r="GB30" s="386"/>
      <c r="GC30" s="386"/>
      <c r="GD30" s="386"/>
      <c r="GE30" s="386"/>
      <c r="GF30" s="386"/>
      <c r="GG30" s="386"/>
      <c r="GH30" s="386"/>
      <c r="GI30" s="386"/>
      <c r="GJ30" s="386"/>
      <c r="GK30" s="386"/>
      <c r="GL30" s="386"/>
      <c r="GM30" s="386"/>
      <c r="GN30" s="386"/>
      <c r="GO30" s="386"/>
      <c r="GP30" s="386"/>
      <c r="GQ30" s="386"/>
      <c r="GR30" s="386"/>
      <c r="GS30" s="386"/>
      <c r="GT30" s="386"/>
      <c r="GU30" s="386"/>
      <c r="GV30" s="386"/>
      <c r="GW30" s="386"/>
      <c r="GX30" s="386"/>
      <c r="GY30" s="386"/>
      <c r="GZ30" s="386"/>
      <c r="HA30" s="386"/>
      <c r="HB30" s="386"/>
      <c r="HC30" s="386"/>
      <c r="HD30" s="386"/>
      <c r="HE30" s="386"/>
      <c r="HF30" s="386"/>
      <c r="HG30" s="386"/>
      <c r="HH30" s="386"/>
      <c r="HI30" s="386"/>
      <c r="HJ30" s="386"/>
      <c r="HK30" s="386"/>
      <c r="HL30" s="386"/>
      <c r="HM30" s="386"/>
      <c r="HN30" s="386"/>
      <c r="HO30" s="386"/>
      <c r="HP30" s="386"/>
      <c r="HQ30" s="386"/>
      <c r="HR30" s="386"/>
      <c r="HS30" s="386"/>
      <c r="HT30" s="386"/>
      <c r="HU30" s="386"/>
      <c r="HV30" s="386"/>
      <c r="HW30" s="386"/>
      <c r="HX30" s="386"/>
      <c r="HY30" s="386"/>
      <c r="HZ30" s="386"/>
      <c r="IA30" s="386"/>
      <c r="IB30" s="386"/>
      <c r="IC30" s="386"/>
      <c r="ID30" s="386"/>
      <c r="IE30" s="386"/>
      <c r="IF30" s="386"/>
      <c r="IG30" s="386"/>
      <c r="IH30" s="386"/>
      <c r="II30" s="386"/>
      <c r="IJ30" s="386"/>
      <c r="IK30" s="386"/>
      <c r="IL30" s="386"/>
      <c r="IM30" s="386"/>
      <c r="IN30" s="386"/>
      <c r="IO30" s="386"/>
      <c r="IP30" s="386"/>
      <c r="IQ30" s="386"/>
      <c r="IR30" s="386"/>
      <c r="IS30" s="386"/>
      <c r="IT30" s="386"/>
      <c r="IU30" s="386"/>
      <c r="IV30" s="386"/>
    </row>
    <row r="31" spans="1:256" ht="15">
      <c r="A31" s="426"/>
      <c r="B31" s="427"/>
      <c r="C31" s="428"/>
      <c r="D31" s="428"/>
      <c r="E31" s="428"/>
      <c r="F31" s="428"/>
      <c r="G31" s="428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6"/>
      <c r="BG31" s="386"/>
      <c r="BH31" s="386"/>
      <c r="BI31" s="386"/>
      <c r="BJ31" s="386"/>
      <c r="BK31" s="386"/>
      <c r="BL31" s="386"/>
      <c r="BM31" s="386"/>
      <c r="BN31" s="386"/>
      <c r="BO31" s="386"/>
      <c r="BP31" s="386"/>
      <c r="BQ31" s="386"/>
      <c r="BR31" s="386"/>
      <c r="BS31" s="386"/>
      <c r="BT31" s="386"/>
      <c r="BU31" s="386"/>
      <c r="BV31" s="386"/>
      <c r="BW31" s="386"/>
      <c r="BX31" s="386"/>
      <c r="BY31" s="386"/>
      <c r="BZ31" s="386"/>
      <c r="CA31" s="386"/>
      <c r="CB31" s="386"/>
      <c r="CC31" s="386"/>
      <c r="CD31" s="386"/>
      <c r="CE31" s="386"/>
      <c r="CF31" s="386"/>
      <c r="CG31" s="386"/>
      <c r="CH31" s="386"/>
      <c r="CI31" s="386"/>
      <c r="CJ31" s="386"/>
      <c r="CK31" s="386"/>
      <c r="CL31" s="386"/>
      <c r="CM31" s="386"/>
      <c r="CN31" s="386"/>
      <c r="CO31" s="386"/>
      <c r="CP31" s="386"/>
      <c r="CQ31" s="386"/>
      <c r="CR31" s="386"/>
      <c r="CS31" s="386"/>
      <c r="CT31" s="386"/>
      <c r="CU31" s="386"/>
      <c r="CV31" s="386"/>
      <c r="CW31" s="386"/>
      <c r="CX31" s="386"/>
      <c r="CY31" s="386"/>
      <c r="CZ31" s="386"/>
      <c r="DA31" s="386"/>
      <c r="DB31" s="386"/>
      <c r="DC31" s="386"/>
      <c r="DD31" s="386"/>
      <c r="DE31" s="386"/>
      <c r="DF31" s="386"/>
      <c r="DG31" s="386"/>
      <c r="DH31" s="386"/>
      <c r="DI31" s="386"/>
      <c r="DJ31" s="386"/>
      <c r="DK31" s="386"/>
      <c r="DL31" s="386"/>
      <c r="DM31" s="386"/>
      <c r="DN31" s="386"/>
      <c r="DO31" s="386"/>
      <c r="DP31" s="386"/>
      <c r="DQ31" s="386"/>
      <c r="DR31" s="386"/>
      <c r="DS31" s="386"/>
      <c r="DT31" s="386"/>
      <c r="DU31" s="386"/>
      <c r="DV31" s="386"/>
      <c r="DW31" s="386"/>
      <c r="DX31" s="386"/>
      <c r="DY31" s="386"/>
      <c r="DZ31" s="386"/>
      <c r="EA31" s="386"/>
      <c r="EB31" s="386"/>
      <c r="EC31" s="386"/>
      <c r="ED31" s="386"/>
      <c r="EE31" s="386"/>
      <c r="EF31" s="386"/>
      <c r="EG31" s="386"/>
      <c r="EH31" s="386"/>
      <c r="EI31" s="386"/>
      <c r="EJ31" s="386"/>
      <c r="EK31" s="386"/>
      <c r="EL31" s="386"/>
      <c r="EM31" s="386"/>
      <c r="EN31" s="386"/>
      <c r="EO31" s="386"/>
      <c r="EP31" s="386"/>
      <c r="EQ31" s="386"/>
      <c r="ER31" s="386"/>
      <c r="ES31" s="386"/>
      <c r="ET31" s="386"/>
      <c r="EU31" s="386"/>
      <c r="EV31" s="386"/>
      <c r="EW31" s="386"/>
      <c r="EX31" s="386"/>
      <c r="EY31" s="386"/>
      <c r="EZ31" s="386"/>
      <c r="FA31" s="386"/>
      <c r="FB31" s="386"/>
      <c r="FC31" s="386"/>
      <c r="FD31" s="386"/>
      <c r="FE31" s="386"/>
      <c r="FF31" s="386"/>
      <c r="FG31" s="386"/>
      <c r="FH31" s="386"/>
      <c r="FI31" s="386"/>
      <c r="FJ31" s="386"/>
      <c r="FK31" s="386"/>
      <c r="FL31" s="386"/>
      <c r="FM31" s="386"/>
      <c r="FN31" s="386"/>
      <c r="FO31" s="386"/>
      <c r="FP31" s="386"/>
      <c r="FQ31" s="386"/>
      <c r="FR31" s="386"/>
      <c r="FS31" s="386"/>
      <c r="FT31" s="386"/>
      <c r="FU31" s="386"/>
      <c r="FV31" s="386"/>
      <c r="FW31" s="386"/>
      <c r="FX31" s="386"/>
      <c r="FY31" s="386"/>
      <c r="FZ31" s="386"/>
      <c r="GA31" s="386"/>
      <c r="GB31" s="386"/>
      <c r="GC31" s="386"/>
      <c r="GD31" s="386"/>
      <c r="GE31" s="386"/>
      <c r="GF31" s="386"/>
      <c r="GG31" s="386"/>
      <c r="GH31" s="386"/>
      <c r="GI31" s="386"/>
      <c r="GJ31" s="386"/>
      <c r="GK31" s="386"/>
      <c r="GL31" s="386"/>
      <c r="GM31" s="386"/>
      <c r="GN31" s="386"/>
      <c r="GO31" s="386"/>
      <c r="GP31" s="386"/>
      <c r="GQ31" s="386"/>
      <c r="GR31" s="386"/>
      <c r="GS31" s="386"/>
      <c r="GT31" s="386"/>
      <c r="GU31" s="386"/>
      <c r="GV31" s="386"/>
      <c r="GW31" s="386"/>
      <c r="GX31" s="386"/>
      <c r="GY31" s="386"/>
      <c r="GZ31" s="386"/>
      <c r="HA31" s="386"/>
      <c r="HB31" s="386"/>
      <c r="HC31" s="386"/>
      <c r="HD31" s="386"/>
      <c r="HE31" s="386"/>
      <c r="HF31" s="386"/>
      <c r="HG31" s="386"/>
      <c r="HH31" s="386"/>
      <c r="HI31" s="386"/>
      <c r="HJ31" s="386"/>
      <c r="HK31" s="386"/>
      <c r="HL31" s="386"/>
      <c r="HM31" s="386"/>
      <c r="HN31" s="386"/>
      <c r="HO31" s="386"/>
      <c r="HP31" s="386"/>
      <c r="HQ31" s="386"/>
      <c r="HR31" s="386"/>
      <c r="HS31" s="386"/>
      <c r="HT31" s="386"/>
      <c r="HU31" s="386"/>
      <c r="HV31" s="386"/>
      <c r="HW31" s="386"/>
      <c r="HX31" s="386"/>
      <c r="HY31" s="386"/>
      <c r="HZ31" s="386"/>
      <c r="IA31" s="386"/>
      <c r="IB31" s="386"/>
      <c r="IC31" s="386"/>
      <c r="ID31" s="386"/>
      <c r="IE31" s="386"/>
      <c r="IF31" s="386"/>
      <c r="IG31" s="386"/>
      <c r="IH31" s="386"/>
      <c r="II31" s="386"/>
      <c r="IJ31" s="386"/>
      <c r="IK31" s="386"/>
      <c r="IL31" s="386"/>
      <c r="IM31" s="386"/>
      <c r="IN31" s="386"/>
      <c r="IO31" s="386"/>
      <c r="IP31" s="386"/>
      <c r="IQ31" s="386"/>
      <c r="IR31" s="386"/>
      <c r="IS31" s="386"/>
      <c r="IT31" s="386"/>
      <c r="IU31" s="386"/>
      <c r="IV31" s="386"/>
    </row>
    <row r="32" spans="1:256" ht="15">
      <c r="A32" s="426"/>
      <c r="B32" s="440"/>
      <c r="C32" s="440"/>
      <c r="D32" s="440"/>
      <c r="E32" s="440"/>
      <c r="F32" s="440"/>
      <c r="G32" s="440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/>
      <c r="BN32" s="386"/>
      <c r="BO32" s="386"/>
      <c r="BP32" s="386"/>
      <c r="BQ32" s="386"/>
      <c r="BR32" s="386"/>
      <c r="BS32" s="386"/>
      <c r="BT32" s="386"/>
      <c r="BU32" s="386"/>
      <c r="BV32" s="386"/>
      <c r="BW32" s="386"/>
      <c r="BX32" s="386"/>
      <c r="BY32" s="386"/>
      <c r="BZ32" s="386"/>
      <c r="CA32" s="386"/>
      <c r="CB32" s="386"/>
      <c r="CC32" s="386"/>
      <c r="CD32" s="386"/>
      <c r="CE32" s="386"/>
      <c r="CF32" s="386"/>
      <c r="CG32" s="386"/>
      <c r="CH32" s="386"/>
      <c r="CI32" s="386"/>
      <c r="CJ32" s="386"/>
      <c r="CK32" s="386"/>
      <c r="CL32" s="386"/>
      <c r="CM32" s="386"/>
      <c r="CN32" s="386"/>
      <c r="CO32" s="386"/>
      <c r="CP32" s="386"/>
      <c r="CQ32" s="386"/>
      <c r="CR32" s="386"/>
      <c r="CS32" s="386"/>
      <c r="CT32" s="386"/>
      <c r="CU32" s="386"/>
      <c r="CV32" s="386"/>
      <c r="CW32" s="386"/>
      <c r="CX32" s="386"/>
      <c r="CY32" s="386"/>
      <c r="CZ32" s="386"/>
      <c r="DA32" s="386"/>
      <c r="DB32" s="386"/>
      <c r="DC32" s="386"/>
      <c r="DD32" s="386"/>
      <c r="DE32" s="386"/>
      <c r="DF32" s="386"/>
      <c r="DG32" s="386"/>
      <c r="DH32" s="386"/>
      <c r="DI32" s="386"/>
      <c r="DJ32" s="386"/>
      <c r="DK32" s="386"/>
      <c r="DL32" s="386"/>
      <c r="DM32" s="386"/>
      <c r="DN32" s="386"/>
      <c r="DO32" s="386"/>
      <c r="DP32" s="386"/>
      <c r="DQ32" s="386"/>
      <c r="DR32" s="386"/>
      <c r="DS32" s="386"/>
      <c r="DT32" s="386"/>
      <c r="DU32" s="386"/>
      <c r="DV32" s="386"/>
      <c r="DW32" s="386"/>
      <c r="DX32" s="386"/>
      <c r="DY32" s="386"/>
      <c r="DZ32" s="386"/>
      <c r="EA32" s="386"/>
      <c r="EB32" s="386"/>
      <c r="EC32" s="386"/>
      <c r="ED32" s="386"/>
      <c r="EE32" s="386"/>
      <c r="EF32" s="386"/>
      <c r="EG32" s="386"/>
      <c r="EH32" s="386"/>
      <c r="EI32" s="386"/>
      <c r="EJ32" s="386"/>
      <c r="EK32" s="386"/>
      <c r="EL32" s="386"/>
      <c r="EM32" s="386"/>
      <c r="EN32" s="386"/>
      <c r="EO32" s="386"/>
      <c r="EP32" s="386"/>
      <c r="EQ32" s="386"/>
      <c r="ER32" s="386"/>
      <c r="ES32" s="386"/>
      <c r="ET32" s="386"/>
      <c r="EU32" s="386"/>
      <c r="EV32" s="386"/>
      <c r="EW32" s="386"/>
      <c r="EX32" s="386"/>
      <c r="EY32" s="386"/>
      <c r="EZ32" s="386"/>
      <c r="FA32" s="386"/>
      <c r="FB32" s="386"/>
      <c r="FC32" s="386"/>
      <c r="FD32" s="386"/>
      <c r="FE32" s="386"/>
      <c r="FF32" s="386"/>
      <c r="FG32" s="386"/>
      <c r="FH32" s="386"/>
      <c r="FI32" s="386"/>
      <c r="FJ32" s="386"/>
      <c r="FK32" s="386"/>
      <c r="FL32" s="386"/>
      <c r="FM32" s="386"/>
      <c r="FN32" s="386"/>
      <c r="FO32" s="386"/>
      <c r="FP32" s="386"/>
      <c r="FQ32" s="386"/>
      <c r="FR32" s="386"/>
      <c r="FS32" s="386"/>
      <c r="FT32" s="386"/>
      <c r="FU32" s="386"/>
      <c r="FV32" s="386"/>
      <c r="FW32" s="386"/>
      <c r="FX32" s="386"/>
      <c r="FY32" s="386"/>
      <c r="FZ32" s="386"/>
      <c r="GA32" s="386"/>
      <c r="GB32" s="386"/>
      <c r="GC32" s="386"/>
      <c r="GD32" s="386"/>
      <c r="GE32" s="386"/>
      <c r="GF32" s="386"/>
      <c r="GG32" s="386"/>
      <c r="GH32" s="386"/>
      <c r="GI32" s="386"/>
      <c r="GJ32" s="386"/>
      <c r="GK32" s="386"/>
      <c r="GL32" s="386"/>
      <c r="GM32" s="386"/>
      <c r="GN32" s="386"/>
      <c r="GO32" s="386"/>
      <c r="GP32" s="386"/>
      <c r="GQ32" s="386"/>
      <c r="GR32" s="386"/>
      <c r="GS32" s="386"/>
      <c r="GT32" s="386"/>
      <c r="GU32" s="386"/>
      <c r="GV32" s="386"/>
      <c r="GW32" s="386"/>
      <c r="GX32" s="386"/>
      <c r="GY32" s="386"/>
      <c r="GZ32" s="386"/>
      <c r="HA32" s="386"/>
      <c r="HB32" s="386"/>
      <c r="HC32" s="386"/>
      <c r="HD32" s="386"/>
      <c r="HE32" s="386"/>
      <c r="HF32" s="386"/>
      <c r="HG32" s="386"/>
      <c r="HH32" s="386"/>
      <c r="HI32" s="386"/>
      <c r="HJ32" s="386"/>
      <c r="HK32" s="386"/>
      <c r="HL32" s="386"/>
      <c r="HM32" s="386"/>
      <c r="HN32" s="386"/>
      <c r="HO32" s="386"/>
      <c r="HP32" s="386"/>
      <c r="HQ32" s="386"/>
      <c r="HR32" s="386"/>
      <c r="HS32" s="386"/>
      <c r="HT32" s="386"/>
      <c r="HU32" s="386"/>
      <c r="HV32" s="386"/>
      <c r="HW32" s="386"/>
      <c r="HX32" s="386"/>
      <c r="HY32" s="386"/>
      <c r="HZ32" s="386"/>
      <c r="IA32" s="386"/>
      <c r="IB32" s="386"/>
      <c r="IC32" s="386"/>
      <c r="ID32" s="386"/>
      <c r="IE32" s="386"/>
      <c r="IF32" s="386"/>
      <c r="IG32" s="386"/>
      <c r="IH32" s="386"/>
      <c r="II32" s="386"/>
      <c r="IJ32" s="386"/>
      <c r="IK32" s="386"/>
      <c r="IL32" s="386"/>
      <c r="IM32" s="386"/>
      <c r="IN32" s="386"/>
      <c r="IO32" s="386"/>
      <c r="IP32" s="386"/>
      <c r="IQ32" s="386"/>
      <c r="IR32" s="386"/>
      <c r="IS32" s="386"/>
      <c r="IT32" s="386"/>
      <c r="IU32" s="386"/>
      <c r="IV32" s="386"/>
    </row>
    <row r="33" spans="1:256" ht="15">
      <c r="A33" s="429" t="s">
        <v>3</v>
      </c>
      <c r="B33" s="414"/>
      <c r="C33" s="442"/>
      <c r="D33" s="446"/>
      <c r="E33" s="446"/>
      <c r="F33" s="446"/>
      <c r="G33" s="443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/>
      <c r="BN33" s="386"/>
      <c r="BO33" s="386"/>
      <c r="BP33" s="386"/>
      <c r="BQ33" s="386"/>
      <c r="BR33" s="386"/>
      <c r="BS33" s="386"/>
      <c r="BT33" s="386"/>
      <c r="BU33" s="386"/>
      <c r="BV33" s="386"/>
      <c r="BW33" s="386"/>
      <c r="BX33" s="386"/>
      <c r="BY33" s="386"/>
      <c r="BZ33" s="386"/>
      <c r="CA33" s="386"/>
      <c r="CB33" s="386"/>
      <c r="CC33" s="386"/>
      <c r="CD33" s="386"/>
      <c r="CE33" s="386"/>
      <c r="CF33" s="386"/>
      <c r="CG33" s="386"/>
      <c r="CH33" s="386"/>
      <c r="CI33" s="386"/>
      <c r="CJ33" s="386"/>
      <c r="CK33" s="386"/>
      <c r="CL33" s="386"/>
      <c r="CM33" s="386"/>
      <c r="CN33" s="386"/>
      <c r="CO33" s="386"/>
      <c r="CP33" s="386"/>
      <c r="CQ33" s="386"/>
      <c r="CR33" s="386"/>
      <c r="CS33" s="386"/>
      <c r="CT33" s="386"/>
      <c r="CU33" s="386"/>
      <c r="CV33" s="386"/>
      <c r="CW33" s="386"/>
      <c r="CX33" s="386"/>
      <c r="CY33" s="386"/>
      <c r="CZ33" s="386"/>
      <c r="DA33" s="386"/>
      <c r="DB33" s="386"/>
      <c r="DC33" s="386"/>
      <c r="DD33" s="386"/>
      <c r="DE33" s="386"/>
      <c r="DF33" s="386"/>
      <c r="DG33" s="386"/>
      <c r="DH33" s="386"/>
      <c r="DI33" s="386"/>
      <c r="DJ33" s="386"/>
      <c r="DK33" s="386"/>
      <c r="DL33" s="386"/>
      <c r="DM33" s="386"/>
      <c r="DN33" s="386"/>
      <c r="DO33" s="386"/>
      <c r="DP33" s="386"/>
      <c r="DQ33" s="386"/>
      <c r="DR33" s="386"/>
      <c r="DS33" s="386"/>
      <c r="DT33" s="386"/>
      <c r="DU33" s="386"/>
      <c r="DV33" s="386"/>
      <c r="DW33" s="386"/>
      <c r="DX33" s="386"/>
      <c r="DY33" s="386"/>
      <c r="DZ33" s="386"/>
      <c r="EA33" s="386"/>
      <c r="EB33" s="386"/>
      <c r="EC33" s="386"/>
      <c r="ED33" s="386"/>
      <c r="EE33" s="386"/>
      <c r="EF33" s="386"/>
      <c r="EG33" s="386"/>
      <c r="EH33" s="386"/>
      <c r="EI33" s="386"/>
      <c r="EJ33" s="386"/>
      <c r="EK33" s="386"/>
      <c r="EL33" s="386"/>
      <c r="EM33" s="386"/>
      <c r="EN33" s="386"/>
      <c r="EO33" s="386"/>
      <c r="EP33" s="386"/>
      <c r="EQ33" s="386"/>
      <c r="ER33" s="386"/>
      <c r="ES33" s="386"/>
      <c r="ET33" s="386"/>
      <c r="EU33" s="386"/>
      <c r="EV33" s="386"/>
      <c r="EW33" s="386"/>
      <c r="EX33" s="386"/>
      <c r="EY33" s="386"/>
      <c r="EZ33" s="386"/>
      <c r="FA33" s="386"/>
      <c r="FB33" s="386"/>
      <c r="FC33" s="386"/>
      <c r="FD33" s="386"/>
      <c r="FE33" s="386"/>
      <c r="FF33" s="386"/>
      <c r="FG33" s="386"/>
      <c r="FH33" s="386"/>
      <c r="FI33" s="386"/>
      <c r="FJ33" s="386"/>
      <c r="FK33" s="386"/>
      <c r="FL33" s="386"/>
      <c r="FM33" s="386"/>
      <c r="FN33" s="386"/>
      <c r="FO33" s="386"/>
      <c r="FP33" s="386"/>
      <c r="FQ33" s="386"/>
      <c r="FR33" s="386"/>
      <c r="FS33" s="386"/>
      <c r="FT33" s="386"/>
      <c r="FU33" s="386"/>
      <c r="FV33" s="386"/>
      <c r="FW33" s="386"/>
      <c r="FX33" s="386"/>
      <c r="FY33" s="386"/>
      <c r="FZ33" s="386"/>
      <c r="GA33" s="386"/>
      <c r="GB33" s="386"/>
      <c r="GC33" s="386"/>
      <c r="GD33" s="386"/>
      <c r="GE33" s="386"/>
      <c r="GF33" s="386"/>
      <c r="GG33" s="386"/>
      <c r="GH33" s="386"/>
      <c r="GI33" s="386"/>
      <c r="GJ33" s="386"/>
      <c r="GK33" s="386"/>
      <c r="GL33" s="386"/>
      <c r="GM33" s="386"/>
      <c r="GN33" s="386"/>
      <c r="GO33" s="386"/>
      <c r="GP33" s="386"/>
      <c r="GQ33" s="386"/>
      <c r="GR33" s="386"/>
      <c r="GS33" s="386"/>
      <c r="GT33" s="386"/>
      <c r="GU33" s="386"/>
      <c r="GV33" s="386"/>
      <c r="GW33" s="386"/>
      <c r="GX33" s="386"/>
      <c r="GY33" s="386"/>
      <c r="GZ33" s="386"/>
      <c r="HA33" s="386"/>
      <c r="HB33" s="386"/>
      <c r="HC33" s="386"/>
      <c r="HD33" s="386"/>
      <c r="HE33" s="386"/>
      <c r="HF33" s="386"/>
      <c r="HG33" s="386"/>
      <c r="HH33" s="386"/>
      <c r="HI33" s="386"/>
      <c r="HJ33" s="386"/>
      <c r="HK33" s="386"/>
      <c r="HL33" s="386"/>
      <c r="HM33" s="386"/>
      <c r="HN33" s="386"/>
      <c r="HO33" s="386"/>
      <c r="HP33" s="386"/>
      <c r="HQ33" s="386"/>
      <c r="HR33" s="386"/>
      <c r="HS33" s="386"/>
      <c r="HT33" s="386"/>
      <c r="HU33" s="386"/>
      <c r="HV33" s="386"/>
      <c r="HW33" s="386"/>
      <c r="HX33" s="386"/>
      <c r="HY33" s="386"/>
      <c r="HZ33" s="386"/>
      <c r="IA33" s="386"/>
      <c r="IB33" s="386"/>
      <c r="IC33" s="386"/>
      <c r="ID33" s="386"/>
      <c r="IE33" s="386"/>
      <c r="IF33" s="386"/>
      <c r="IG33" s="386"/>
      <c r="IH33" s="386"/>
      <c r="II33" s="386"/>
      <c r="IJ33" s="386"/>
      <c r="IK33" s="386"/>
      <c r="IL33" s="386"/>
      <c r="IM33" s="386"/>
      <c r="IN33" s="386"/>
      <c r="IO33" s="386"/>
      <c r="IP33" s="386"/>
      <c r="IQ33" s="386"/>
      <c r="IR33" s="386"/>
      <c r="IS33" s="386"/>
      <c r="IT33" s="386"/>
      <c r="IU33" s="386"/>
      <c r="IV33" s="386"/>
    </row>
    <row r="34" spans="1:256" ht="13.5">
      <c r="A34" s="419"/>
      <c r="B34" s="422"/>
      <c r="C34" s="422" t="s">
        <v>14</v>
      </c>
      <c r="D34" s="422" t="s">
        <v>14</v>
      </c>
      <c r="E34" s="422" t="s">
        <v>14</v>
      </c>
      <c r="F34" s="422" t="s">
        <v>14</v>
      </c>
      <c r="G34" s="422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  <c r="AG34" s="419"/>
      <c r="AH34" s="419"/>
      <c r="AI34" s="419"/>
      <c r="AJ34" s="419"/>
      <c r="AK34" s="419"/>
      <c r="AL34" s="419"/>
      <c r="AM34" s="419"/>
      <c r="AN34" s="419"/>
      <c r="AO34" s="419"/>
      <c r="AP34" s="419"/>
      <c r="AQ34" s="419"/>
      <c r="AR34" s="419"/>
      <c r="AS34" s="419"/>
      <c r="AT34" s="419"/>
      <c r="AU34" s="419"/>
      <c r="AV34" s="419"/>
      <c r="AW34" s="419"/>
      <c r="AX34" s="419"/>
      <c r="AY34" s="419"/>
      <c r="AZ34" s="419"/>
      <c r="BA34" s="419"/>
      <c r="BB34" s="419"/>
      <c r="BC34" s="419"/>
      <c r="BD34" s="419"/>
      <c r="BE34" s="419"/>
      <c r="BF34" s="419"/>
      <c r="BG34" s="419"/>
      <c r="BH34" s="419"/>
      <c r="BI34" s="419"/>
      <c r="BJ34" s="419"/>
      <c r="BK34" s="419"/>
      <c r="BL34" s="419"/>
      <c r="BM34" s="419"/>
      <c r="BN34" s="419"/>
      <c r="BO34" s="419"/>
      <c r="BP34" s="419"/>
      <c r="BQ34" s="419"/>
      <c r="BR34" s="419"/>
      <c r="BS34" s="419"/>
      <c r="BT34" s="419"/>
      <c r="BU34" s="419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19"/>
      <c r="CK34" s="419"/>
      <c r="CL34" s="419"/>
      <c r="CM34" s="419"/>
      <c r="CN34" s="419"/>
      <c r="CO34" s="419"/>
      <c r="CP34" s="419"/>
      <c r="CQ34" s="419"/>
      <c r="CR34" s="419"/>
      <c r="CS34" s="419"/>
      <c r="CT34" s="419"/>
      <c r="CU34" s="419"/>
      <c r="CV34" s="419"/>
      <c r="CW34" s="419"/>
      <c r="CX34" s="419"/>
      <c r="CY34" s="419"/>
      <c r="CZ34" s="419"/>
      <c r="DA34" s="419"/>
      <c r="DB34" s="419"/>
      <c r="DC34" s="419"/>
      <c r="DD34" s="419"/>
      <c r="DE34" s="419"/>
      <c r="DF34" s="419"/>
      <c r="DG34" s="419"/>
      <c r="DH34" s="419"/>
      <c r="DI34" s="419"/>
      <c r="DJ34" s="419"/>
      <c r="DK34" s="419"/>
      <c r="DL34" s="419"/>
      <c r="DM34" s="419"/>
      <c r="DN34" s="419"/>
      <c r="DO34" s="419"/>
      <c r="DP34" s="419"/>
      <c r="DQ34" s="419"/>
      <c r="DR34" s="419"/>
      <c r="DS34" s="419"/>
      <c r="DT34" s="419"/>
      <c r="DU34" s="419"/>
      <c r="DV34" s="419"/>
      <c r="DW34" s="419"/>
      <c r="DX34" s="419"/>
      <c r="DY34" s="419"/>
      <c r="DZ34" s="419"/>
      <c r="EA34" s="419"/>
      <c r="EB34" s="419"/>
      <c r="EC34" s="419"/>
      <c r="ED34" s="419"/>
      <c r="EE34" s="419"/>
      <c r="EF34" s="419"/>
      <c r="EG34" s="419"/>
      <c r="EH34" s="419"/>
      <c r="EI34" s="419"/>
      <c r="EJ34" s="419"/>
      <c r="EK34" s="419"/>
      <c r="EL34" s="419"/>
      <c r="EM34" s="419"/>
      <c r="EN34" s="419"/>
      <c r="EO34" s="419"/>
      <c r="EP34" s="419"/>
      <c r="EQ34" s="419"/>
      <c r="ER34" s="419"/>
      <c r="ES34" s="419"/>
      <c r="ET34" s="419"/>
      <c r="EU34" s="419"/>
      <c r="EV34" s="419"/>
      <c r="EW34" s="419"/>
      <c r="EX34" s="419"/>
      <c r="EY34" s="419"/>
      <c r="EZ34" s="419"/>
      <c r="FA34" s="419"/>
      <c r="FB34" s="419"/>
      <c r="FC34" s="419"/>
      <c r="FD34" s="419"/>
      <c r="FE34" s="419"/>
      <c r="FF34" s="419"/>
      <c r="FG34" s="419"/>
      <c r="FH34" s="419"/>
      <c r="FI34" s="419"/>
      <c r="FJ34" s="419"/>
      <c r="FK34" s="419"/>
      <c r="FL34" s="419"/>
      <c r="FM34" s="419"/>
      <c r="FN34" s="419"/>
      <c r="FO34" s="419"/>
      <c r="FP34" s="419"/>
      <c r="FQ34" s="419"/>
      <c r="FR34" s="419"/>
      <c r="FS34" s="419"/>
      <c r="FT34" s="419"/>
      <c r="FU34" s="419"/>
      <c r="FV34" s="419"/>
      <c r="FW34" s="419"/>
      <c r="FX34" s="419"/>
      <c r="FY34" s="419"/>
      <c r="FZ34" s="419"/>
      <c r="GA34" s="419"/>
      <c r="GB34" s="419"/>
      <c r="GC34" s="419"/>
      <c r="GD34" s="419"/>
      <c r="GE34" s="419"/>
      <c r="GF34" s="419"/>
      <c r="GG34" s="419"/>
      <c r="GH34" s="419"/>
      <c r="GI34" s="419"/>
      <c r="GJ34" s="419"/>
      <c r="GK34" s="419"/>
      <c r="GL34" s="419"/>
      <c r="GM34" s="419"/>
      <c r="GN34" s="419"/>
      <c r="GO34" s="419"/>
      <c r="GP34" s="419"/>
      <c r="GQ34" s="419"/>
      <c r="GR34" s="419"/>
      <c r="GS34" s="419"/>
      <c r="GT34" s="419"/>
      <c r="GU34" s="419"/>
      <c r="GV34" s="419"/>
      <c r="GW34" s="419"/>
      <c r="GX34" s="419"/>
      <c r="GY34" s="419"/>
      <c r="GZ34" s="419"/>
      <c r="HA34" s="419"/>
      <c r="HB34" s="419"/>
      <c r="HC34" s="419"/>
      <c r="HD34" s="419"/>
      <c r="HE34" s="419"/>
      <c r="HF34" s="419"/>
      <c r="HG34" s="419"/>
      <c r="HH34" s="419"/>
      <c r="HI34" s="419"/>
      <c r="HJ34" s="419"/>
      <c r="HK34" s="419"/>
      <c r="HL34" s="419"/>
      <c r="HM34" s="419"/>
      <c r="HN34" s="419"/>
      <c r="HO34" s="419"/>
      <c r="HP34" s="419"/>
      <c r="HQ34" s="419"/>
      <c r="HR34" s="419"/>
      <c r="HS34" s="419"/>
      <c r="HT34" s="419"/>
      <c r="HU34" s="419"/>
      <c r="HV34" s="419"/>
      <c r="HW34" s="419"/>
      <c r="HX34" s="419"/>
      <c r="HY34" s="419"/>
      <c r="HZ34" s="419"/>
      <c r="IA34" s="419"/>
      <c r="IB34" s="419"/>
      <c r="IC34" s="419"/>
      <c r="ID34" s="419"/>
      <c r="IE34" s="419"/>
      <c r="IF34" s="419"/>
      <c r="IG34" s="419"/>
      <c r="IH34" s="419"/>
      <c r="II34" s="419"/>
      <c r="IJ34" s="419"/>
      <c r="IK34" s="419"/>
      <c r="IL34" s="419"/>
      <c r="IM34" s="419"/>
      <c r="IN34" s="419"/>
      <c r="IO34" s="419"/>
      <c r="IP34" s="419"/>
      <c r="IQ34" s="419"/>
      <c r="IR34" s="419"/>
      <c r="IS34" s="419"/>
      <c r="IT34" s="419"/>
      <c r="IU34" s="419"/>
      <c r="IV34" s="419"/>
    </row>
    <row r="35" spans="1:256" ht="13.5">
      <c r="A35" s="419"/>
      <c r="B35" s="422"/>
      <c r="C35" s="422" t="s">
        <v>14</v>
      </c>
      <c r="D35" s="422" t="s">
        <v>14</v>
      </c>
      <c r="E35" s="422" t="s">
        <v>14</v>
      </c>
      <c r="F35" s="422" t="s">
        <v>14</v>
      </c>
      <c r="G35" s="422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19"/>
      <c r="AJ35" s="419"/>
      <c r="AK35" s="419"/>
      <c r="AL35" s="419"/>
      <c r="AM35" s="419"/>
      <c r="AN35" s="419"/>
      <c r="AO35" s="419"/>
      <c r="AP35" s="419"/>
      <c r="AQ35" s="419"/>
      <c r="AR35" s="419"/>
      <c r="AS35" s="419"/>
      <c r="AT35" s="419"/>
      <c r="AU35" s="419"/>
      <c r="AV35" s="419"/>
      <c r="AW35" s="419"/>
      <c r="AX35" s="419"/>
      <c r="AY35" s="419"/>
      <c r="AZ35" s="419"/>
      <c r="BA35" s="419"/>
      <c r="BB35" s="419"/>
      <c r="BC35" s="419"/>
      <c r="BD35" s="419"/>
      <c r="BE35" s="419"/>
      <c r="BF35" s="419"/>
      <c r="BG35" s="419"/>
      <c r="BH35" s="419"/>
      <c r="BI35" s="419"/>
      <c r="BJ35" s="419"/>
      <c r="BK35" s="419"/>
      <c r="BL35" s="419"/>
      <c r="BM35" s="419"/>
      <c r="BN35" s="419"/>
      <c r="BO35" s="419"/>
      <c r="BP35" s="419"/>
      <c r="BQ35" s="419"/>
      <c r="BR35" s="419"/>
      <c r="BS35" s="419"/>
      <c r="BT35" s="419"/>
      <c r="BU35" s="419"/>
      <c r="BV35" s="419"/>
      <c r="BW35" s="419"/>
      <c r="BX35" s="419"/>
      <c r="BY35" s="419"/>
      <c r="BZ35" s="419"/>
      <c r="CA35" s="419"/>
      <c r="CB35" s="419"/>
      <c r="CC35" s="419"/>
      <c r="CD35" s="419"/>
      <c r="CE35" s="419"/>
      <c r="CF35" s="419"/>
      <c r="CG35" s="419"/>
      <c r="CH35" s="419"/>
      <c r="CI35" s="419"/>
      <c r="CJ35" s="419"/>
      <c r="CK35" s="419"/>
      <c r="CL35" s="419"/>
      <c r="CM35" s="419"/>
      <c r="CN35" s="419"/>
      <c r="CO35" s="419"/>
      <c r="CP35" s="419"/>
      <c r="CQ35" s="419"/>
      <c r="CR35" s="419"/>
      <c r="CS35" s="419"/>
      <c r="CT35" s="419"/>
      <c r="CU35" s="419"/>
      <c r="CV35" s="419"/>
      <c r="CW35" s="419"/>
      <c r="CX35" s="419"/>
      <c r="CY35" s="419"/>
      <c r="CZ35" s="419"/>
      <c r="DA35" s="419"/>
      <c r="DB35" s="419"/>
      <c r="DC35" s="419"/>
      <c r="DD35" s="419"/>
      <c r="DE35" s="419"/>
      <c r="DF35" s="419"/>
      <c r="DG35" s="419"/>
      <c r="DH35" s="419"/>
      <c r="DI35" s="419"/>
      <c r="DJ35" s="419"/>
      <c r="DK35" s="419"/>
      <c r="DL35" s="419"/>
      <c r="DM35" s="419"/>
      <c r="DN35" s="419"/>
      <c r="DO35" s="419"/>
      <c r="DP35" s="419"/>
      <c r="DQ35" s="419"/>
      <c r="DR35" s="419"/>
      <c r="DS35" s="419"/>
      <c r="DT35" s="419"/>
      <c r="DU35" s="419"/>
      <c r="DV35" s="419"/>
      <c r="DW35" s="419"/>
      <c r="DX35" s="419"/>
      <c r="DY35" s="419"/>
      <c r="DZ35" s="419"/>
      <c r="EA35" s="419"/>
      <c r="EB35" s="419"/>
      <c r="EC35" s="419"/>
      <c r="ED35" s="419"/>
      <c r="EE35" s="419"/>
      <c r="EF35" s="419"/>
      <c r="EG35" s="419"/>
      <c r="EH35" s="419"/>
      <c r="EI35" s="419"/>
      <c r="EJ35" s="419"/>
      <c r="EK35" s="419"/>
      <c r="EL35" s="419"/>
      <c r="EM35" s="419"/>
      <c r="EN35" s="419"/>
      <c r="EO35" s="419"/>
      <c r="EP35" s="419"/>
      <c r="EQ35" s="419"/>
      <c r="ER35" s="419"/>
      <c r="ES35" s="419"/>
      <c r="ET35" s="419"/>
      <c r="EU35" s="419"/>
      <c r="EV35" s="419"/>
      <c r="EW35" s="419"/>
      <c r="EX35" s="419"/>
      <c r="EY35" s="419"/>
      <c r="EZ35" s="419"/>
      <c r="FA35" s="419"/>
      <c r="FB35" s="419"/>
      <c r="FC35" s="419"/>
      <c r="FD35" s="419"/>
      <c r="FE35" s="419"/>
      <c r="FF35" s="419"/>
      <c r="FG35" s="419"/>
      <c r="FH35" s="419"/>
      <c r="FI35" s="419"/>
      <c r="FJ35" s="419"/>
      <c r="FK35" s="419"/>
      <c r="FL35" s="419"/>
      <c r="FM35" s="419"/>
      <c r="FN35" s="419"/>
      <c r="FO35" s="419"/>
      <c r="FP35" s="419"/>
      <c r="FQ35" s="419"/>
      <c r="FR35" s="419"/>
      <c r="FS35" s="419"/>
      <c r="FT35" s="419"/>
      <c r="FU35" s="419"/>
      <c r="FV35" s="419"/>
      <c r="FW35" s="419"/>
      <c r="FX35" s="419"/>
      <c r="FY35" s="419"/>
      <c r="FZ35" s="419"/>
      <c r="GA35" s="419"/>
      <c r="GB35" s="419"/>
      <c r="GC35" s="419"/>
      <c r="GD35" s="419"/>
      <c r="GE35" s="419"/>
      <c r="GF35" s="419"/>
      <c r="GG35" s="419"/>
      <c r="GH35" s="419"/>
      <c r="GI35" s="419"/>
      <c r="GJ35" s="419"/>
      <c r="GK35" s="419"/>
      <c r="GL35" s="419"/>
      <c r="GM35" s="419"/>
      <c r="GN35" s="419"/>
      <c r="GO35" s="419"/>
      <c r="GP35" s="419"/>
      <c r="GQ35" s="419"/>
      <c r="GR35" s="419"/>
      <c r="GS35" s="419"/>
      <c r="GT35" s="419"/>
      <c r="GU35" s="419"/>
      <c r="GV35" s="419"/>
      <c r="GW35" s="419"/>
      <c r="GX35" s="419"/>
      <c r="GY35" s="419"/>
      <c r="GZ35" s="419"/>
      <c r="HA35" s="419"/>
      <c r="HB35" s="419"/>
      <c r="HC35" s="419"/>
      <c r="HD35" s="419"/>
      <c r="HE35" s="419"/>
      <c r="HF35" s="419"/>
      <c r="HG35" s="419"/>
      <c r="HH35" s="419"/>
      <c r="HI35" s="419"/>
      <c r="HJ35" s="419"/>
      <c r="HK35" s="419"/>
      <c r="HL35" s="419"/>
      <c r="HM35" s="419"/>
      <c r="HN35" s="419"/>
      <c r="HO35" s="419"/>
      <c r="HP35" s="419"/>
      <c r="HQ35" s="419"/>
      <c r="HR35" s="419"/>
      <c r="HS35" s="419"/>
      <c r="HT35" s="419"/>
      <c r="HU35" s="419"/>
      <c r="HV35" s="419"/>
      <c r="HW35" s="419"/>
      <c r="HX35" s="419"/>
      <c r="HY35" s="419"/>
      <c r="HZ35" s="419"/>
      <c r="IA35" s="419"/>
      <c r="IB35" s="419"/>
      <c r="IC35" s="419"/>
      <c r="ID35" s="419"/>
      <c r="IE35" s="419"/>
      <c r="IF35" s="419"/>
      <c r="IG35" s="419"/>
      <c r="IH35" s="419"/>
      <c r="II35" s="419"/>
      <c r="IJ35" s="419"/>
      <c r="IK35" s="419"/>
      <c r="IL35" s="419"/>
      <c r="IM35" s="419"/>
      <c r="IN35" s="419"/>
      <c r="IO35" s="419"/>
      <c r="IP35" s="419"/>
      <c r="IQ35" s="419"/>
      <c r="IR35" s="419"/>
      <c r="IS35" s="419"/>
      <c r="IT35" s="419"/>
      <c r="IU35" s="419"/>
      <c r="IV35" s="419"/>
    </row>
    <row r="36" spans="1:7" ht="15">
      <c r="A36" s="423" t="s">
        <v>21</v>
      </c>
      <c r="B36" s="424">
        <f>SUM(B34:B35)</f>
        <v>0</v>
      </c>
      <c r="C36" s="424">
        <f>SUM(C34:C35)</f>
        <v>0</v>
      </c>
      <c r="D36" s="424">
        <f>SUM(D34:D35)</f>
        <v>0</v>
      </c>
      <c r="E36" s="424">
        <f>SUM(E34:E35)</f>
        <v>0</v>
      </c>
      <c r="F36" s="424">
        <f>SUM(F34:F35)</f>
        <v>0</v>
      </c>
      <c r="G36" s="424"/>
    </row>
    <row r="37" spans="1:7" ht="15.75" thickBot="1">
      <c r="A37" s="426"/>
      <c r="B37" s="447"/>
      <c r="C37" s="448"/>
      <c r="D37" s="448"/>
      <c r="E37" s="448"/>
      <c r="F37" s="448"/>
      <c r="G37" s="448"/>
    </row>
    <row r="38" spans="1:7" ht="17.25" thickBot="1">
      <c r="A38" s="408" t="s">
        <v>22</v>
      </c>
      <c r="B38" s="449">
        <f aca="true" t="shared" si="1" ref="B38:G38">B36+B30+B24+B18+B12</f>
        <v>7173841</v>
      </c>
      <c r="C38" s="449">
        <f t="shared" si="1"/>
        <v>1793460.25</v>
      </c>
      <c r="D38" s="449">
        <f t="shared" si="1"/>
        <v>1793460.25</v>
      </c>
      <c r="E38" s="449">
        <f t="shared" si="1"/>
        <v>1793460.25</v>
      </c>
      <c r="F38" s="449">
        <f t="shared" si="1"/>
        <v>1793460.25</v>
      </c>
      <c r="G38" s="449">
        <f t="shared" si="1"/>
        <v>7173841</v>
      </c>
    </row>
    <row r="39" spans="1:7" ht="15">
      <c r="A39" s="426"/>
      <c r="B39" s="447"/>
      <c r="C39" s="448"/>
      <c r="D39" s="448"/>
      <c r="E39" s="448"/>
      <c r="F39" s="448"/>
      <c r="G39" s="448"/>
    </row>
    <row r="40" spans="1:7" ht="15">
      <c r="A40" s="426"/>
      <c r="B40" s="447"/>
      <c r="C40" s="448"/>
      <c r="D40" s="448"/>
      <c r="E40" s="448"/>
      <c r="F40" s="448"/>
      <c r="G40" s="448"/>
    </row>
    <row r="41" spans="2:7" ht="16.5">
      <c r="B41" s="409"/>
      <c r="C41" s="389"/>
      <c r="D41" s="389"/>
      <c r="E41" s="389"/>
      <c r="F41" s="389"/>
      <c r="G41" s="448" t="s">
        <v>14</v>
      </c>
    </row>
    <row r="42" spans="1:7" ht="17.25" thickBot="1">
      <c r="A42" s="412"/>
      <c r="B42" s="409"/>
      <c r="C42" s="450"/>
      <c r="D42" s="451"/>
      <c r="E42" s="451"/>
      <c r="F42" s="451"/>
      <c r="G42" s="448"/>
    </row>
    <row r="43" spans="1:7" ht="17.25" thickBot="1">
      <c r="A43" s="408" t="s">
        <v>5</v>
      </c>
      <c r="B43" s="452"/>
      <c r="C43" s="450"/>
      <c r="D43" s="451"/>
      <c r="E43" s="451"/>
      <c r="F43" s="451"/>
      <c r="G43" s="448"/>
    </row>
    <row r="44" spans="1:7" ht="13.5">
      <c r="A44" s="452"/>
      <c r="B44" s="452"/>
      <c r="C44" s="451"/>
      <c r="D44" s="453"/>
      <c r="E44" s="453"/>
      <c r="F44" s="453"/>
      <c r="G44" s="448"/>
    </row>
    <row r="45" spans="1:7" ht="15">
      <c r="A45" s="445" t="s">
        <v>7</v>
      </c>
      <c r="B45" s="432"/>
      <c r="C45" s="442"/>
      <c r="D45" s="446"/>
      <c r="E45" s="446"/>
      <c r="F45" s="446"/>
      <c r="G45" s="443" t="s">
        <v>14</v>
      </c>
    </row>
    <row r="46" spans="1:10" ht="13.5">
      <c r="A46" s="419" t="s">
        <v>484</v>
      </c>
      <c r="B46" s="421">
        <v>23293.48</v>
      </c>
      <c r="C46" s="421">
        <f>+B46/4</f>
        <v>5823.37</v>
      </c>
      <c r="D46" s="421">
        <f>+B46/4</f>
        <v>5823.37</v>
      </c>
      <c r="E46" s="421">
        <f>+B46/4</f>
        <v>5823.37</v>
      </c>
      <c r="F46" s="421">
        <f>+B46/4</f>
        <v>5823.37</v>
      </c>
      <c r="G46" s="420">
        <f>SUM(C46:F46)</f>
        <v>23293.48</v>
      </c>
      <c r="J46" s="389" t="s">
        <v>14</v>
      </c>
    </row>
    <row r="47" spans="1:10" ht="13.5">
      <c r="A47" s="419" t="s">
        <v>484</v>
      </c>
      <c r="B47" s="454">
        <v>3000</v>
      </c>
      <c r="C47" s="421">
        <f>+B47/4</f>
        <v>750</v>
      </c>
      <c r="D47" s="421">
        <f>+B47/4</f>
        <v>750</v>
      </c>
      <c r="E47" s="421">
        <f>+B47/4</f>
        <v>750</v>
      </c>
      <c r="F47" s="421">
        <f>+B47/4</f>
        <v>750</v>
      </c>
      <c r="G47" s="420">
        <f>SUM(C47:F47)</f>
        <v>3000</v>
      </c>
      <c r="J47" s="389" t="s">
        <v>14</v>
      </c>
    </row>
    <row r="48" spans="1:10" ht="13.5">
      <c r="A48" s="419"/>
      <c r="B48" s="454"/>
      <c r="C48" s="454"/>
      <c r="D48" s="454"/>
      <c r="E48" s="454"/>
      <c r="F48" s="438"/>
      <c r="G48" s="438"/>
      <c r="J48" s="389" t="s">
        <v>14</v>
      </c>
    </row>
    <row r="49" spans="1:7" ht="15">
      <c r="A49" s="423" t="s">
        <v>21</v>
      </c>
      <c r="B49" s="424">
        <f>SUM(B46:B48)</f>
        <v>26293.48</v>
      </c>
      <c r="C49" s="425">
        <f>+B49/4</f>
        <v>6573.37</v>
      </c>
      <c r="D49" s="425">
        <f>+B49/4</f>
        <v>6573.37</v>
      </c>
      <c r="E49" s="425">
        <f>+B49/4</f>
        <v>6573.37</v>
      </c>
      <c r="F49" s="425">
        <f>+B49/4</f>
        <v>6573.37</v>
      </c>
      <c r="G49" s="425">
        <f>SUM(C49:F49)</f>
        <v>26293.48</v>
      </c>
    </row>
    <row r="50" spans="1:256" ht="15">
      <c r="A50" s="426"/>
      <c r="B50" s="440"/>
      <c r="C50" s="428"/>
      <c r="D50" s="428"/>
      <c r="E50" s="428"/>
      <c r="F50" s="455"/>
      <c r="G50" s="428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386"/>
      <c r="AU50" s="386"/>
      <c r="AV50" s="386"/>
      <c r="AW50" s="386"/>
      <c r="AX50" s="386"/>
      <c r="AY50" s="386"/>
      <c r="AZ50" s="386"/>
      <c r="BA50" s="386"/>
      <c r="BB50" s="386"/>
      <c r="BC50" s="386"/>
      <c r="BD50" s="386"/>
      <c r="BE50" s="386"/>
      <c r="BF50" s="386"/>
      <c r="BG50" s="386"/>
      <c r="BH50" s="386"/>
      <c r="BI50" s="386"/>
      <c r="BJ50" s="386"/>
      <c r="BK50" s="386"/>
      <c r="BL50" s="386"/>
      <c r="BM50" s="386"/>
      <c r="BN50" s="386"/>
      <c r="BO50" s="386"/>
      <c r="BP50" s="386"/>
      <c r="BQ50" s="386"/>
      <c r="BR50" s="386"/>
      <c r="BS50" s="386"/>
      <c r="BT50" s="386"/>
      <c r="BU50" s="386"/>
      <c r="BV50" s="386"/>
      <c r="BW50" s="386"/>
      <c r="BX50" s="386"/>
      <c r="BY50" s="386"/>
      <c r="BZ50" s="386"/>
      <c r="CA50" s="386"/>
      <c r="CB50" s="386"/>
      <c r="CC50" s="386"/>
      <c r="CD50" s="386"/>
      <c r="CE50" s="386"/>
      <c r="CF50" s="386"/>
      <c r="CG50" s="386"/>
      <c r="CH50" s="386"/>
      <c r="CI50" s="386"/>
      <c r="CJ50" s="386"/>
      <c r="CK50" s="386"/>
      <c r="CL50" s="386"/>
      <c r="CM50" s="386"/>
      <c r="CN50" s="386"/>
      <c r="CO50" s="386"/>
      <c r="CP50" s="386"/>
      <c r="CQ50" s="386"/>
      <c r="CR50" s="386"/>
      <c r="CS50" s="386"/>
      <c r="CT50" s="386"/>
      <c r="CU50" s="386"/>
      <c r="CV50" s="386"/>
      <c r="CW50" s="386"/>
      <c r="CX50" s="386"/>
      <c r="CY50" s="386"/>
      <c r="CZ50" s="386"/>
      <c r="DA50" s="386"/>
      <c r="DB50" s="386"/>
      <c r="DC50" s="386"/>
      <c r="DD50" s="386"/>
      <c r="DE50" s="386"/>
      <c r="DF50" s="386"/>
      <c r="DG50" s="386"/>
      <c r="DH50" s="386"/>
      <c r="DI50" s="386"/>
      <c r="DJ50" s="386"/>
      <c r="DK50" s="386"/>
      <c r="DL50" s="386"/>
      <c r="DM50" s="386"/>
      <c r="DN50" s="386"/>
      <c r="DO50" s="386"/>
      <c r="DP50" s="386"/>
      <c r="DQ50" s="386"/>
      <c r="DR50" s="386"/>
      <c r="DS50" s="386"/>
      <c r="DT50" s="386"/>
      <c r="DU50" s="386"/>
      <c r="DV50" s="386"/>
      <c r="DW50" s="386"/>
      <c r="DX50" s="386"/>
      <c r="DY50" s="386"/>
      <c r="DZ50" s="386"/>
      <c r="EA50" s="386"/>
      <c r="EB50" s="386"/>
      <c r="EC50" s="386"/>
      <c r="ED50" s="386"/>
      <c r="EE50" s="386"/>
      <c r="EF50" s="386"/>
      <c r="EG50" s="386"/>
      <c r="EH50" s="386"/>
      <c r="EI50" s="386"/>
      <c r="EJ50" s="386"/>
      <c r="EK50" s="386"/>
      <c r="EL50" s="386"/>
      <c r="EM50" s="386"/>
      <c r="EN50" s="386"/>
      <c r="EO50" s="386"/>
      <c r="EP50" s="386"/>
      <c r="EQ50" s="386"/>
      <c r="ER50" s="386"/>
      <c r="ES50" s="386"/>
      <c r="ET50" s="386"/>
      <c r="EU50" s="386"/>
      <c r="EV50" s="386"/>
      <c r="EW50" s="386"/>
      <c r="EX50" s="386"/>
      <c r="EY50" s="386"/>
      <c r="EZ50" s="386"/>
      <c r="FA50" s="386"/>
      <c r="FB50" s="386"/>
      <c r="FC50" s="386"/>
      <c r="FD50" s="386"/>
      <c r="FE50" s="386"/>
      <c r="FF50" s="386"/>
      <c r="FG50" s="386"/>
      <c r="FH50" s="386"/>
      <c r="FI50" s="386"/>
      <c r="FJ50" s="386"/>
      <c r="FK50" s="386"/>
      <c r="FL50" s="386"/>
      <c r="FM50" s="386"/>
      <c r="FN50" s="386"/>
      <c r="FO50" s="386"/>
      <c r="FP50" s="386"/>
      <c r="FQ50" s="386"/>
      <c r="FR50" s="386"/>
      <c r="FS50" s="386"/>
      <c r="FT50" s="386"/>
      <c r="FU50" s="386"/>
      <c r="FV50" s="386"/>
      <c r="FW50" s="386"/>
      <c r="FX50" s="386"/>
      <c r="FY50" s="386"/>
      <c r="FZ50" s="386"/>
      <c r="GA50" s="386"/>
      <c r="GB50" s="386"/>
      <c r="GC50" s="386"/>
      <c r="GD50" s="386"/>
      <c r="GE50" s="386"/>
      <c r="GF50" s="386"/>
      <c r="GG50" s="386"/>
      <c r="GH50" s="386"/>
      <c r="GI50" s="386"/>
      <c r="GJ50" s="386"/>
      <c r="GK50" s="386"/>
      <c r="GL50" s="386"/>
      <c r="GM50" s="386"/>
      <c r="GN50" s="386"/>
      <c r="GO50" s="386"/>
      <c r="GP50" s="386"/>
      <c r="GQ50" s="386"/>
      <c r="GR50" s="386"/>
      <c r="GS50" s="386"/>
      <c r="GT50" s="386"/>
      <c r="GU50" s="386"/>
      <c r="GV50" s="386"/>
      <c r="GW50" s="386"/>
      <c r="GX50" s="386"/>
      <c r="GY50" s="386"/>
      <c r="GZ50" s="386"/>
      <c r="HA50" s="386"/>
      <c r="HB50" s="386"/>
      <c r="HC50" s="386"/>
      <c r="HD50" s="386"/>
      <c r="HE50" s="386"/>
      <c r="HF50" s="386"/>
      <c r="HG50" s="386"/>
      <c r="HH50" s="386"/>
      <c r="HI50" s="386"/>
      <c r="HJ50" s="386"/>
      <c r="HK50" s="386"/>
      <c r="HL50" s="386"/>
      <c r="HM50" s="386"/>
      <c r="HN50" s="386"/>
      <c r="HO50" s="386"/>
      <c r="HP50" s="386"/>
      <c r="HQ50" s="386"/>
      <c r="HR50" s="386"/>
      <c r="HS50" s="386"/>
      <c r="HT50" s="386"/>
      <c r="HU50" s="386"/>
      <c r="HV50" s="386"/>
      <c r="HW50" s="386"/>
      <c r="HX50" s="386"/>
      <c r="HY50" s="386"/>
      <c r="HZ50" s="386"/>
      <c r="IA50" s="386"/>
      <c r="IB50" s="386"/>
      <c r="IC50" s="386"/>
      <c r="ID50" s="386"/>
      <c r="IE50" s="386"/>
      <c r="IF50" s="386"/>
      <c r="IG50" s="386"/>
      <c r="IH50" s="386"/>
      <c r="II50" s="386"/>
      <c r="IJ50" s="386"/>
      <c r="IK50" s="386"/>
      <c r="IL50" s="386"/>
      <c r="IM50" s="386"/>
      <c r="IN50" s="386"/>
      <c r="IO50" s="386"/>
      <c r="IP50" s="386"/>
      <c r="IQ50" s="386"/>
      <c r="IR50" s="386"/>
      <c r="IS50" s="386"/>
      <c r="IT50" s="386"/>
      <c r="IU50" s="386"/>
      <c r="IV50" s="386"/>
    </row>
    <row r="51" spans="1:7" ht="15">
      <c r="A51" s="426"/>
      <c r="B51" s="456"/>
      <c r="C51" s="456"/>
      <c r="D51" s="456"/>
      <c r="E51" s="456"/>
      <c r="F51" s="456"/>
      <c r="G51" s="456"/>
    </row>
    <row r="52" spans="1:7" ht="15">
      <c r="A52" s="445" t="s">
        <v>9</v>
      </c>
      <c r="B52" s="432"/>
      <c r="C52" s="446"/>
      <c r="D52" s="446"/>
      <c r="E52" s="446"/>
      <c r="F52" s="446"/>
      <c r="G52" s="443"/>
    </row>
    <row r="53" spans="1:7" ht="13.5">
      <c r="A53" s="452"/>
      <c r="B53" s="457">
        <v>0</v>
      </c>
      <c r="C53" s="458"/>
      <c r="D53" s="458"/>
      <c r="E53" s="458"/>
      <c r="F53" s="458"/>
      <c r="G53" s="438">
        <f>SUM(C53:F53)</f>
        <v>0</v>
      </c>
    </row>
    <row r="54" spans="1:7" ht="15">
      <c r="A54" s="423" t="s">
        <v>21</v>
      </c>
      <c r="B54" s="424">
        <f aca="true" t="shared" si="2" ref="B54:G54">SUM(B52:B53)</f>
        <v>0</v>
      </c>
      <c r="C54" s="424">
        <f t="shared" si="2"/>
        <v>0</v>
      </c>
      <c r="D54" s="424">
        <f t="shared" si="2"/>
        <v>0</v>
      </c>
      <c r="E54" s="424">
        <f t="shared" si="2"/>
        <v>0</v>
      </c>
      <c r="F54" s="424">
        <f t="shared" si="2"/>
        <v>0</v>
      </c>
      <c r="G54" s="424">
        <f t="shared" si="2"/>
        <v>0</v>
      </c>
    </row>
    <row r="55" spans="1:7" ht="13.5">
      <c r="A55" s="452"/>
      <c r="B55" s="452"/>
      <c r="C55" s="451"/>
      <c r="D55" s="451"/>
      <c r="E55" s="451"/>
      <c r="F55" s="451"/>
      <c r="G55" s="448"/>
    </row>
    <row r="56" spans="1:7" ht="13.5">
      <c r="A56" s="452"/>
      <c r="B56" s="452"/>
      <c r="C56" s="451"/>
      <c r="D56" s="451"/>
      <c r="E56" s="451"/>
      <c r="F56" s="451"/>
      <c r="G56" s="448"/>
    </row>
    <row r="57" spans="1:7" ht="15">
      <c r="A57" s="445" t="s">
        <v>8</v>
      </c>
      <c r="B57" s="459"/>
      <c r="C57" s="460"/>
      <c r="D57" s="460"/>
      <c r="E57" s="460"/>
      <c r="F57" s="460"/>
      <c r="G57" s="461"/>
    </row>
    <row r="58" spans="1:7" ht="13.5">
      <c r="A58" s="452"/>
      <c r="B58" s="457"/>
      <c r="C58" s="458"/>
      <c r="D58" s="458"/>
      <c r="E58" s="458"/>
      <c r="F58" s="458"/>
      <c r="G58" s="438">
        <f>SUM(C58:F58)</f>
        <v>0</v>
      </c>
    </row>
    <row r="59" spans="1:7" ht="15">
      <c r="A59" s="423" t="s">
        <v>21</v>
      </c>
      <c r="B59" s="424">
        <f>SUM(B57:B58)</f>
        <v>0</v>
      </c>
      <c r="C59" s="424">
        <v>0</v>
      </c>
      <c r="D59" s="424">
        <v>0</v>
      </c>
      <c r="E59" s="424">
        <v>0</v>
      </c>
      <c r="F59" s="424">
        <v>0</v>
      </c>
      <c r="G59" s="424">
        <v>0</v>
      </c>
    </row>
    <row r="60" spans="2:7" ht="13.5">
      <c r="B60" s="452"/>
      <c r="C60" s="451"/>
      <c r="D60" s="451"/>
      <c r="E60" s="451"/>
      <c r="F60" s="451"/>
      <c r="G60" s="448"/>
    </row>
    <row r="61" spans="1:7" ht="13.5">
      <c r="A61" s="452"/>
      <c r="B61" s="452"/>
      <c r="C61" s="451"/>
      <c r="D61" s="451"/>
      <c r="E61" s="451"/>
      <c r="F61" s="451"/>
      <c r="G61" s="448"/>
    </row>
    <row r="62" spans="1:7" ht="15">
      <c r="A62" s="445" t="s">
        <v>10</v>
      </c>
      <c r="B62" s="459"/>
      <c r="C62" s="460"/>
      <c r="D62" s="460"/>
      <c r="E62" s="460"/>
      <c r="F62" s="460"/>
      <c r="G62" s="461" t="s">
        <v>14</v>
      </c>
    </row>
    <row r="63" spans="1:7" ht="13.5">
      <c r="A63" s="452" t="s">
        <v>485</v>
      </c>
      <c r="B63" s="435">
        <v>3500</v>
      </c>
      <c r="C63" s="421">
        <f aca="true" t="shared" si="3" ref="C63:C81">+B63/4</f>
        <v>875</v>
      </c>
      <c r="D63" s="421">
        <f aca="true" t="shared" si="4" ref="D63:D81">+B63/4</f>
        <v>875</v>
      </c>
      <c r="E63" s="421">
        <f aca="true" t="shared" si="5" ref="E63:E81">+B63/4</f>
        <v>875</v>
      </c>
      <c r="F63" s="421">
        <f aca="true" t="shared" si="6" ref="F63:F81">+B63/4</f>
        <v>875</v>
      </c>
      <c r="G63" s="420">
        <f aca="true" t="shared" si="7" ref="G63:G81">SUM(C63:F63)</f>
        <v>3500</v>
      </c>
    </row>
    <row r="64" spans="1:7" ht="13.5">
      <c r="A64" s="419" t="s">
        <v>484</v>
      </c>
      <c r="B64" s="438">
        <v>90880</v>
      </c>
      <c r="C64" s="421">
        <f t="shared" si="3"/>
        <v>22720</v>
      </c>
      <c r="D64" s="421">
        <f t="shared" si="4"/>
        <v>22720</v>
      </c>
      <c r="E64" s="421">
        <f t="shared" si="5"/>
        <v>22720</v>
      </c>
      <c r="F64" s="421">
        <f t="shared" si="6"/>
        <v>22720</v>
      </c>
      <c r="G64" s="420">
        <f t="shared" si="7"/>
        <v>90880</v>
      </c>
    </row>
    <row r="65" spans="1:7" ht="13.5">
      <c r="A65" s="452" t="s">
        <v>486</v>
      </c>
      <c r="B65" s="438">
        <v>3500</v>
      </c>
      <c r="C65" s="421">
        <f t="shared" si="3"/>
        <v>875</v>
      </c>
      <c r="D65" s="421">
        <f t="shared" si="4"/>
        <v>875</v>
      </c>
      <c r="E65" s="421">
        <f t="shared" si="5"/>
        <v>875</v>
      </c>
      <c r="F65" s="421">
        <f t="shared" si="6"/>
        <v>875</v>
      </c>
      <c r="G65" s="420">
        <f t="shared" si="7"/>
        <v>3500</v>
      </c>
    </row>
    <row r="66" spans="1:7" ht="13.5">
      <c r="A66" s="452" t="s">
        <v>487</v>
      </c>
      <c r="B66" s="438">
        <v>2483</v>
      </c>
      <c r="C66" s="421">
        <f t="shared" si="3"/>
        <v>620.75</v>
      </c>
      <c r="D66" s="421">
        <f t="shared" si="4"/>
        <v>620.75</v>
      </c>
      <c r="E66" s="421">
        <f t="shared" si="5"/>
        <v>620.75</v>
      </c>
      <c r="F66" s="421">
        <f t="shared" si="6"/>
        <v>620.75</v>
      </c>
      <c r="G66" s="420">
        <f t="shared" si="7"/>
        <v>2483</v>
      </c>
    </row>
    <row r="67" spans="1:7" ht="13.5">
      <c r="A67" s="452" t="s">
        <v>488</v>
      </c>
      <c r="B67" s="438">
        <v>46912.5</v>
      </c>
      <c r="C67" s="421">
        <f t="shared" si="3"/>
        <v>11728.125</v>
      </c>
      <c r="D67" s="421">
        <f t="shared" si="4"/>
        <v>11728.125</v>
      </c>
      <c r="E67" s="421">
        <f t="shared" si="5"/>
        <v>11728.125</v>
      </c>
      <c r="F67" s="421">
        <f t="shared" si="6"/>
        <v>11728.125</v>
      </c>
      <c r="G67" s="420">
        <f t="shared" si="7"/>
        <v>46912.5</v>
      </c>
    </row>
    <row r="68" spans="1:7" ht="13.5">
      <c r="A68" s="452" t="s">
        <v>489</v>
      </c>
      <c r="B68" s="438">
        <v>30720</v>
      </c>
      <c r="C68" s="421">
        <f t="shared" si="3"/>
        <v>7680</v>
      </c>
      <c r="D68" s="421">
        <f t="shared" si="4"/>
        <v>7680</v>
      </c>
      <c r="E68" s="421">
        <f t="shared" si="5"/>
        <v>7680</v>
      </c>
      <c r="F68" s="421">
        <f t="shared" si="6"/>
        <v>7680</v>
      </c>
      <c r="G68" s="420">
        <f t="shared" si="7"/>
        <v>30720</v>
      </c>
    </row>
    <row r="69" spans="1:7" ht="13.5">
      <c r="A69" s="452" t="s">
        <v>490</v>
      </c>
      <c r="B69" s="438">
        <v>5000</v>
      </c>
      <c r="C69" s="421">
        <f t="shared" si="3"/>
        <v>1250</v>
      </c>
      <c r="D69" s="421">
        <f t="shared" si="4"/>
        <v>1250</v>
      </c>
      <c r="E69" s="421">
        <f t="shared" si="5"/>
        <v>1250</v>
      </c>
      <c r="F69" s="421">
        <f t="shared" si="6"/>
        <v>1250</v>
      </c>
      <c r="G69" s="420">
        <f t="shared" si="7"/>
        <v>5000</v>
      </c>
    </row>
    <row r="70" spans="1:7" ht="13.5">
      <c r="A70" s="452" t="s">
        <v>491</v>
      </c>
      <c r="B70" s="438">
        <v>6590.4</v>
      </c>
      <c r="C70" s="421">
        <f t="shared" si="3"/>
        <v>1647.6</v>
      </c>
      <c r="D70" s="421">
        <f t="shared" si="4"/>
        <v>1647.6</v>
      </c>
      <c r="E70" s="421">
        <f t="shared" si="5"/>
        <v>1647.6</v>
      </c>
      <c r="F70" s="421">
        <f t="shared" si="6"/>
        <v>1647.6</v>
      </c>
      <c r="G70" s="420">
        <f t="shared" si="7"/>
        <v>6590.4</v>
      </c>
    </row>
    <row r="71" spans="1:7" ht="13.5">
      <c r="A71" s="452" t="s">
        <v>492</v>
      </c>
      <c r="B71" s="438">
        <v>200000</v>
      </c>
      <c r="C71" s="421">
        <f t="shared" si="3"/>
        <v>50000</v>
      </c>
      <c r="D71" s="421">
        <f t="shared" si="4"/>
        <v>50000</v>
      </c>
      <c r="E71" s="421">
        <f t="shared" si="5"/>
        <v>50000</v>
      </c>
      <c r="F71" s="421">
        <f t="shared" si="6"/>
        <v>50000</v>
      </c>
      <c r="G71" s="420">
        <f t="shared" si="7"/>
        <v>200000</v>
      </c>
    </row>
    <row r="72" spans="1:7" ht="13.5">
      <c r="A72" s="452" t="s">
        <v>493</v>
      </c>
      <c r="B72" s="438">
        <v>6764</v>
      </c>
      <c r="C72" s="421">
        <f t="shared" si="3"/>
        <v>1691</v>
      </c>
      <c r="D72" s="421">
        <f t="shared" si="4"/>
        <v>1691</v>
      </c>
      <c r="E72" s="421">
        <f t="shared" si="5"/>
        <v>1691</v>
      </c>
      <c r="F72" s="421">
        <f t="shared" si="6"/>
        <v>1691</v>
      </c>
      <c r="G72" s="420">
        <f t="shared" si="7"/>
        <v>6764</v>
      </c>
    </row>
    <row r="73" spans="1:7" ht="13.5">
      <c r="A73" s="452" t="s">
        <v>494</v>
      </c>
      <c r="B73" s="438">
        <v>60700</v>
      </c>
      <c r="C73" s="421">
        <f t="shared" si="3"/>
        <v>15175</v>
      </c>
      <c r="D73" s="421">
        <f t="shared" si="4"/>
        <v>15175</v>
      </c>
      <c r="E73" s="421">
        <f t="shared" si="5"/>
        <v>15175</v>
      </c>
      <c r="F73" s="421">
        <f t="shared" si="6"/>
        <v>15175</v>
      </c>
      <c r="G73" s="420">
        <f t="shared" si="7"/>
        <v>60700</v>
      </c>
    </row>
    <row r="74" spans="1:7" ht="13.5">
      <c r="A74" s="452" t="s">
        <v>495</v>
      </c>
      <c r="B74" s="438">
        <v>3000</v>
      </c>
      <c r="C74" s="421">
        <f t="shared" si="3"/>
        <v>750</v>
      </c>
      <c r="D74" s="421">
        <f t="shared" si="4"/>
        <v>750</v>
      </c>
      <c r="E74" s="421">
        <f t="shared" si="5"/>
        <v>750</v>
      </c>
      <c r="F74" s="421">
        <f t="shared" si="6"/>
        <v>750</v>
      </c>
      <c r="G74" s="420">
        <f t="shared" si="7"/>
        <v>3000</v>
      </c>
    </row>
    <row r="75" spans="1:7" ht="13.5">
      <c r="A75" s="452" t="s">
        <v>228</v>
      </c>
      <c r="B75" s="438">
        <v>15000</v>
      </c>
      <c r="C75" s="421">
        <f t="shared" si="3"/>
        <v>3750</v>
      </c>
      <c r="D75" s="421">
        <f t="shared" si="4"/>
        <v>3750</v>
      </c>
      <c r="E75" s="421">
        <f t="shared" si="5"/>
        <v>3750</v>
      </c>
      <c r="F75" s="421">
        <f t="shared" si="6"/>
        <v>3750</v>
      </c>
      <c r="G75" s="420">
        <f t="shared" si="7"/>
        <v>15000</v>
      </c>
    </row>
    <row r="76" spans="1:7" ht="13.5">
      <c r="A76" s="452" t="s">
        <v>496</v>
      </c>
      <c r="B76" s="462">
        <v>33020</v>
      </c>
      <c r="C76" s="421">
        <f t="shared" si="3"/>
        <v>8255</v>
      </c>
      <c r="D76" s="421">
        <f t="shared" si="4"/>
        <v>8255</v>
      </c>
      <c r="E76" s="421">
        <f t="shared" si="5"/>
        <v>8255</v>
      </c>
      <c r="F76" s="421">
        <f t="shared" si="6"/>
        <v>8255</v>
      </c>
      <c r="G76" s="420">
        <f t="shared" si="7"/>
        <v>33020</v>
      </c>
    </row>
    <row r="77" spans="1:7" ht="13.5">
      <c r="A77" s="452" t="s">
        <v>497</v>
      </c>
      <c r="B77" s="438">
        <v>137000</v>
      </c>
      <c r="C77" s="421">
        <f t="shared" si="3"/>
        <v>34250</v>
      </c>
      <c r="D77" s="421">
        <f t="shared" si="4"/>
        <v>34250</v>
      </c>
      <c r="E77" s="421">
        <f t="shared" si="5"/>
        <v>34250</v>
      </c>
      <c r="F77" s="421">
        <f t="shared" si="6"/>
        <v>34250</v>
      </c>
      <c r="G77" s="420">
        <f t="shared" si="7"/>
        <v>137000</v>
      </c>
    </row>
    <row r="78" spans="1:7" ht="13.5">
      <c r="A78" s="452" t="s">
        <v>498</v>
      </c>
      <c r="B78" s="422">
        <v>120000</v>
      </c>
      <c r="C78" s="421">
        <f t="shared" si="3"/>
        <v>30000</v>
      </c>
      <c r="D78" s="421">
        <f t="shared" si="4"/>
        <v>30000</v>
      </c>
      <c r="E78" s="421">
        <f t="shared" si="5"/>
        <v>30000</v>
      </c>
      <c r="F78" s="421">
        <f t="shared" si="6"/>
        <v>30000</v>
      </c>
      <c r="G78" s="420">
        <f t="shared" si="7"/>
        <v>120000</v>
      </c>
    </row>
    <row r="79" spans="1:7" ht="13.5">
      <c r="A79" s="452" t="s">
        <v>499</v>
      </c>
      <c r="B79" s="462">
        <v>95400</v>
      </c>
      <c r="C79" s="421">
        <f t="shared" si="3"/>
        <v>23850</v>
      </c>
      <c r="D79" s="421">
        <f t="shared" si="4"/>
        <v>23850</v>
      </c>
      <c r="E79" s="421">
        <f t="shared" si="5"/>
        <v>23850</v>
      </c>
      <c r="F79" s="421">
        <f t="shared" si="6"/>
        <v>23850</v>
      </c>
      <c r="G79" s="420">
        <f t="shared" si="7"/>
        <v>95400</v>
      </c>
    </row>
    <row r="80" spans="1:7" ht="13.5">
      <c r="A80" s="419" t="s">
        <v>500</v>
      </c>
      <c r="B80" s="422">
        <v>1000000</v>
      </c>
      <c r="C80" s="421">
        <f t="shared" si="3"/>
        <v>250000</v>
      </c>
      <c r="D80" s="421">
        <f t="shared" si="4"/>
        <v>250000</v>
      </c>
      <c r="E80" s="421">
        <f t="shared" si="5"/>
        <v>250000</v>
      </c>
      <c r="F80" s="421">
        <f t="shared" si="6"/>
        <v>250000</v>
      </c>
      <c r="G80" s="420">
        <f t="shared" si="7"/>
        <v>1000000</v>
      </c>
    </row>
    <row r="81" spans="1:7" ht="15">
      <c r="A81" s="423" t="s">
        <v>21</v>
      </c>
      <c r="B81" s="424">
        <f>SUM(B63:B80)</f>
        <v>1860469.9</v>
      </c>
      <c r="C81" s="425">
        <f t="shared" si="3"/>
        <v>465117.475</v>
      </c>
      <c r="D81" s="425">
        <f t="shared" si="4"/>
        <v>465117.475</v>
      </c>
      <c r="E81" s="425">
        <f t="shared" si="5"/>
        <v>465117.475</v>
      </c>
      <c r="F81" s="425">
        <f t="shared" si="6"/>
        <v>465117.475</v>
      </c>
      <c r="G81" s="425">
        <f t="shared" si="7"/>
        <v>1860469.9</v>
      </c>
    </row>
    <row r="82" spans="1:7" ht="15">
      <c r="A82" s="426"/>
      <c r="B82" s="427"/>
      <c r="C82" s="448"/>
      <c r="D82" s="448"/>
      <c r="E82" s="448"/>
      <c r="F82" s="448"/>
      <c r="G82" s="448"/>
    </row>
    <row r="83" spans="2:7" ht="13.5">
      <c r="B83" s="452"/>
      <c r="C83" s="451"/>
      <c r="D83" s="451"/>
      <c r="E83" s="451"/>
      <c r="F83" s="451"/>
      <c r="G83" s="448"/>
    </row>
    <row r="84" spans="1:7" ht="13.5">
      <c r="A84" s="452"/>
      <c r="B84" s="452"/>
      <c r="C84" s="463"/>
      <c r="D84" s="451"/>
      <c r="E84" s="451"/>
      <c r="F84" s="451"/>
      <c r="G84" s="448"/>
    </row>
    <row r="85" spans="1:7" ht="15">
      <c r="A85" s="445" t="s">
        <v>11</v>
      </c>
      <c r="B85" s="459"/>
      <c r="C85" s="464"/>
      <c r="D85" s="460"/>
      <c r="E85" s="460"/>
      <c r="F85" s="460"/>
      <c r="G85" s="461" t="s">
        <v>14</v>
      </c>
    </row>
    <row r="86" spans="1:7" ht="13.5">
      <c r="A86" s="452" t="s">
        <v>501</v>
      </c>
      <c r="B86" s="465">
        <v>7000</v>
      </c>
      <c r="C86" s="421">
        <f aca="true" t="shared" si="8" ref="C86:C114">+B86/4</f>
        <v>1750</v>
      </c>
      <c r="D86" s="421">
        <f aca="true" t="shared" si="9" ref="D86:D114">+B86/4</f>
        <v>1750</v>
      </c>
      <c r="E86" s="421">
        <f aca="true" t="shared" si="10" ref="E86:E114">+B86/4</f>
        <v>1750</v>
      </c>
      <c r="F86" s="421">
        <f aca="true" t="shared" si="11" ref="F86:F114">+B86/4</f>
        <v>1750</v>
      </c>
      <c r="G86" s="420">
        <f aca="true" t="shared" si="12" ref="G86:G114">SUM(C86:F86)</f>
        <v>7000</v>
      </c>
    </row>
    <row r="87" spans="1:7" ht="13.5">
      <c r="A87" s="452" t="s">
        <v>502</v>
      </c>
      <c r="B87" s="462">
        <v>1500000</v>
      </c>
      <c r="C87" s="421">
        <f t="shared" si="8"/>
        <v>375000</v>
      </c>
      <c r="D87" s="421">
        <f t="shared" si="9"/>
        <v>375000</v>
      </c>
      <c r="E87" s="421">
        <f t="shared" si="10"/>
        <v>375000</v>
      </c>
      <c r="F87" s="421">
        <f t="shared" si="11"/>
        <v>375000</v>
      </c>
      <c r="G87" s="420">
        <f t="shared" si="12"/>
        <v>1500000</v>
      </c>
    </row>
    <row r="88" spans="1:7" ht="13.5">
      <c r="A88" s="452" t="s">
        <v>503</v>
      </c>
      <c r="B88" s="462">
        <v>198275</v>
      </c>
      <c r="C88" s="421">
        <f t="shared" si="8"/>
        <v>49568.75</v>
      </c>
      <c r="D88" s="421">
        <f t="shared" si="9"/>
        <v>49568.75</v>
      </c>
      <c r="E88" s="421">
        <f t="shared" si="10"/>
        <v>49568.75</v>
      </c>
      <c r="F88" s="421">
        <f t="shared" si="11"/>
        <v>49568.75</v>
      </c>
      <c r="G88" s="420">
        <f t="shared" si="12"/>
        <v>198275</v>
      </c>
    </row>
    <row r="89" spans="1:7" ht="13.5">
      <c r="A89" s="452" t="s">
        <v>504</v>
      </c>
      <c r="B89" s="462">
        <v>385000</v>
      </c>
      <c r="C89" s="421">
        <f t="shared" si="8"/>
        <v>96250</v>
      </c>
      <c r="D89" s="421">
        <f t="shared" si="9"/>
        <v>96250</v>
      </c>
      <c r="E89" s="421">
        <f t="shared" si="10"/>
        <v>96250</v>
      </c>
      <c r="F89" s="421">
        <f t="shared" si="11"/>
        <v>96250</v>
      </c>
      <c r="G89" s="420">
        <f t="shared" si="12"/>
        <v>385000</v>
      </c>
    </row>
    <row r="90" spans="1:7" ht="13.5">
      <c r="A90" s="452" t="s">
        <v>505</v>
      </c>
      <c r="B90" s="422">
        <v>210000</v>
      </c>
      <c r="C90" s="421">
        <f t="shared" si="8"/>
        <v>52500</v>
      </c>
      <c r="D90" s="421">
        <f t="shared" si="9"/>
        <v>52500</v>
      </c>
      <c r="E90" s="421">
        <f t="shared" si="10"/>
        <v>52500</v>
      </c>
      <c r="F90" s="421">
        <f t="shared" si="11"/>
        <v>52500</v>
      </c>
      <c r="G90" s="420">
        <f t="shared" si="12"/>
        <v>210000</v>
      </c>
    </row>
    <row r="91" spans="1:7" ht="13.5">
      <c r="A91" s="452" t="s">
        <v>506</v>
      </c>
      <c r="B91" s="462">
        <v>114000</v>
      </c>
      <c r="C91" s="421">
        <f t="shared" si="8"/>
        <v>28500</v>
      </c>
      <c r="D91" s="421">
        <f t="shared" si="9"/>
        <v>28500</v>
      </c>
      <c r="E91" s="421">
        <f t="shared" si="10"/>
        <v>28500</v>
      </c>
      <c r="F91" s="421">
        <f t="shared" si="11"/>
        <v>28500</v>
      </c>
      <c r="G91" s="420">
        <f t="shared" si="12"/>
        <v>114000</v>
      </c>
    </row>
    <row r="92" spans="1:7" ht="13.5">
      <c r="A92" s="452" t="s">
        <v>507</v>
      </c>
      <c r="B92" s="462">
        <v>3780000</v>
      </c>
      <c r="C92" s="421">
        <f t="shared" si="8"/>
        <v>945000</v>
      </c>
      <c r="D92" s="421">
        <f t="shared" si="9"/>
        <v>945000</v>
      </c>
      <c r="E92" s="421">
        <f t="shared" si="10"/>
        <v>945000</v>
      </c>
      <c r="F92" s="421">
        <f t="shared" si="11"/>
        <v>945000</v>
      </c>
      <c r="G92" s="420">
        <f t="shared" si="12"/>
        <v>3780000</v>
      </c>
    </row>
    <row r="93" spans="1:7" ht="13.5">
      <c r="A93" s="452" t="s">
        <v>508</v>
      </c>
      <c r="B93" s="462">
        <v>223000</v>
      </c>
      <c r="C93" s="421">
        <f t="shared" si="8"/>
        <v>55750</v>
      </c>
      <c r="D93" s="421">
        <f t="shared" si="9"/>
        <v>55750</v>
      </c>
      <c r="E93" s="421">
        <f t="shared" si="10"/>
        <v>55750</v>
      </c>
      <c r="F93" s="421">
        <f t="shared" si="11"/>
        <v>55750</v>
      </c>
      <c r="G93" s="420">
        <f t="shared" si="12"/>
        <v>223000</v>
      </c>
    </row>
    <row r="94" spans="1:7" ht="13.5">
      <c r="A94" s="452" t="s">
        <v>509</v>
      </c>
      <c r="B94" s="462">
        <v>1000</v>
      </c>
      <c r="C94" s="421">
        <f t="shared" si="8"/>
        <v>250</v>
      </c>
      <c r="D94" s="421">
        <f t="shared" si="9"/>
        <v>250</v>
      </c>
      <c r="E94" s="421">
        <f t="shared" si="10"/>
        <v>250</v>
      </c>
      <c r="F94" s="421">
        <f t="shared" si="11"/>
        <v>250</v>
      </c>
      <c r="G94" s="420">
        <f t="shared" si="12"/>
        <v>1000</v>
      </c>
    </row>
    <row r="95" spans="1:7" ht="13.5">
      <c r="A95" s="452" t="s">
        <v>228</v>
      </c>
      <c r="B95" s="462">
        <v>15000</v>
      </c>
      <c r="C95" s="421">
        <f t="shared" si="8"/>
        <v>3750</v>
      </c>
      <c r="D95" s="421">
        <f t="shared" si="9"/>
        <v>3750</v>
      </c>
      <c r="E95" s="421">
        <f t="shared" si="10"/>
        <v>3750</v>
      </c>
      <c r="F95" s="421">
        <f t="shared" si="11"/>
        <v>3750</v>
      </c>
      <c r="G95" s="420">
        <f t="shared" si="12"/>
        <v>15000</v>
      </c>
    </row>
    <row r="96" spans="1:7" ht="13.5">
      <c r="A96" s="452" t="s">
        <v>489</v>
      </c>
      <c r="B96" s="462">
        <v>128000</v>
      </c>
      <c r="C96" s="421">
        <f t="shared" si="8"/>
        <v>32000</v>
      </c>
      <c r="D96" s="421">
        <f t="shared" si="9"/>
        <v>32000</v>
      </c>
      <c r="E96" s="421">
        <f t="shared" si="10"/>
        <v>32000</v>
      </c>
      <c r="F96" s="421">
        <f t="shared" si="11"/>
        <v>32000</v>
      </c>
      <c r="G96" s="420">
        <f t="shared" si="12"/>
        <v>128000</v>
      </c>
    </row>
    <row r="97" spans="1:7" ht="13.5">
      <c r="A97" s="452" t="s">
        <v>510</v>
      </c>
      <c r="B97" s="462">
        <v>128000</v>
      </c>
      <c r="C97" s="421">
        <f t="shared" si="8"/>
        <v>32000</v>
      </c>
      <c r="D97" s="421">
        <f t="shared" si="9"/>
        <v>32000</v>
      </c>
      <c r="E97" s="421">
        <f t="shared" si="10"/>
        <v>32000</v>
      </c>
      <c r="F97" s="421">
        <f t="shared" si="11"/>
        <v>32000</v>
      </c>
      <c r="G97" s="420">
        <f t="shared" si="12"/>
        <v>128000</v>
      </c>
    </row>
    <row r="98" spans="1:7" ht="13.5">
      <c r="A98" s="452" t="s">
        <v>511</v>
      </c>
      <c r="B98" s="462">
        <v>58000</v>
      </c>
      <c r="C98" s="421">
        <f t="shared" si="8"/>
        <v>14500</v>
      </c>
      <c r="D98" s="421">
        <f t="shared" si="9"/>
        <v>14500</v>
      </c>
      <c r="E98" s="421">
        <f t="shared" si="10"/>
        <v>14500</v>
      </c>
      <c r="F98" s="421">
        <f t="shared" si="11"/>
        <v>14500</v>
      </c>
      <c r="G98" s="420">
        <f t="shared" si="12"/>
        <v>58000</v>
      </c>
    </row>
    <row r="99" spans="1:7" ht="13.5">
      <c r="A99" s="452" t="s">
        <v>512</v>
      </c>
      <c r="B99" s="462">
        <v>76263</v>
      </c>
      <c r="C99" s="421">
        <f t="shared" si="8"/>
        <v>19065.75</v>
      </c>
      <c r="D99" s="421">
        <f t="shared" si="9"/>
        <v>19065.75</v>
      </c>
      <c r="E99" s="421">
        <f t="shared" si="10"/>
        <v>19065.75</v>
      </c>
      <c r="F99" s="421">
        <f t="shared" si="11"/>
        <v>19065.75</v>
      </c>
      <c r="G99" s="420">
        <f t="shared" si="12"/>
        <v>76263</v>
      </c>
    </row>
    <row r="100" spans="1:7" ht="13.5">
      <c r="A100" s="452" t="s">
        <v>513</v>
      </c>
      <c r="B100" s="462">
        <v>5000.75</v>
      </c>
      <c r="C100" s="421">
        <f t="shared" si="8"/>
        <v>1250.1875</v>
      </c>
      <c r="D100" s="421">
        <f t="shared" si="9"/>
        <v>1250.1875</v>
      </c>
      <c r="E100" s="421">
        <f t="shared" si="10"/>
        <v>1250.1875</v>
      </c>
      <c r="F100" s="421">
        <f t="shared" si="11"/>
        <v>1250.1875</v>
      </c>
      <c r="G100" s="420">
        <f t="shared" si="12"/>
        <v>5000.75</v>
      </c>
    </row>
    <row r="101" spans="1:7" ht="13.5">
      <c r="A101" s="452" t="s">
        <v>514</v>
      </c>
      <c r="B101" s="462">
        <v>740000</v>
      </c>
      <c r="C101" s="421">
        <f t="shared" si="8"/>
        <v>185000</v>
      </c>
      <c r="D101" s="421">
        <f t="shared" si="9"/>
        <v>185000</v>
      </c>
      <c r="E101" s="421">
        <f t="shared" si="10"/>
        <v>185000</v>
      </c>
      <c r="F101" s="421">
        <f t="shared" si="11"/>
        <v>185000</v>
      </c>
      <c r="G101" s="420">
        <f t="shared" si="12"/>
        <v>740000</v>
      </c>
    </row>
    <row r="102" spans="1:7" ht="13.5">
      <c r="A102" s="452" t="s">
        <v>515</v>
      </c>
      <c r="B102" s="462">
        <v>550000</v>
      </c>
      <c r="C102" s="421">
        <f t="shared" si="8"/>
        <v>137500</v>
      </c>
      <c r="D102" s="421">
        <f t="shared" si="9"/>
        <v>137500</v>
      </c>
      <c r="E102" s="421">
        <f t="shared" si="10"/>
        <v>137500</v>
      </c>
      <c r="F102" s="421">
        <f t="shared" si="11"/>
        <v>137500</v>
      </c>
      <c r="G102" s="420">
        <f t="shared" si="12"/>
        <v>550000</v>
      </c>
    </row>
    <row r="103" spans="1:7" ht="13.5">
      <c r="A103" s="452" t="s">
        <v>516</v>
      </c>
      <c r="B103" s="462">
        <v>2600000</v>
      </c>
      <c r="C103" s="421">
        <f t="shared" si="8"/>
        <v>650000</v>
      </c>
      <c r="D103" s="421">
        <f t="shared" si="9"/>
        <v>650000</v>
      </c>
      <c r="E103" s="421">
        <f t="shared" si="10"/>
        <v>650000</v>
      </c>
      <c r="F103" s="421">
        <f t="shared" si="11"/>
        <v>650000</v>
      </c>
      <c r="G103" s="420">
        <f t="shared" si="12"/>
        <v>2600000</v>
      </c>
    </row>
    <row r="104" spans="1:7" ht="13.5">
      <c r="A104" s="452" t="s">
        <v>517</v>
      </c>
      <c r="B104" s="462">
        <v>150000</v>
      </c>
      <c r="C104" s="421">
        <f t="shared" si="8"/>
        <v>37500</v>
      </c>
      <c r="D104" s="421">
        <f t="shared" si="9"/>
        <v>37500</v>
      </c>
      <c r="E104" s="421">
        <f t="shared" si="10"/>
        <v>37500</v>
      </c>
      <c r="F104" s="421">
        <f t="shared" si="11"/>
        <v>37500</v>
      </c>
      <c r="G104" s="420">
        <f t="shared" si="12"/>
        <v>150000</v>
      </c>
    </row>
    <row r="105" spans="1:7" ht="13.5">
      <c r="A105" s="452" t="s">
        <v>518</v>
      </c>
      <c r="B105" s="462">
        <v>1461325</v>
      </c>
      <c r="C105" s="421">
        <f t="shared" si="8"/>
        <v>365331.25</v>
      </c>
      <c r="D105" s="421">
        <f t="shared" si="9"/>
        <v>365331.25</v>
      </c>
      <c r="E105" s="421">
        <f t="shared" si="10"/>
        <v>365331.25</v>
      </c>
      <c r="F105" s="421">
        <f t="shared" si="11"/>
        <v>365331.25</v>
      </c>
      <c r="G105" s="420">
        <f t="shared" si="12"/>
        <v>1461325</v>
      </c>
    </row>
    <row r="106" spans="1:7" ht="13.5">
      <c r="A106" s="452" t="s">
        <v>519</v>
      </c>
      <c r="B106" s="462">
        <v>1334000</v>
      </c>
      <c r="C106" s="421">
        <f t="shared" si="8"/>
        <v>333500</v>
      </c>
      <c r="D106" s="421">
        <f t="shared" si="9"/>
        <v>333500</v>
      </c>
      <c r="E106" s="421">
        <f t="shared" si="10"/>
        <v>333500</v>
      </c>
      <c r="F106" s="421">
        <f t="shared" si="11"/>
        <v>333500</v>
      </c>
      <c r="G106" s="420">
        <f t="shared" si="12"/>
        <v>1334000</v>
      </c>
    </row>
    <row r="107" spans="1:7" ht="13.5">
      <c r="A107" s="452" t="s">
        <v>520</v>
      </c>
      <c r="B107" s="462">
        <v>4900</v>
      </c>
      <c r="C107" s="421">
        <f t="shared" si="8"/>
        <v>1225</v>
      </c>
      <c r="D107" s="421">
        <f t="shared" si="9"/>
        <v>1225</v>
      </c>
      <c r="E107" s="421">
        <f t="shared" si="10"/>
        <v>1225</v>
      </c>
      <c r="F107" s="421">
        <f t="shared" si="11"/>
        <v>1225</v>
      </c>
      <c r="G107" s="420">
        <f t="shared" si="12"/>
        <v>4900</v>
      </c>
    </row>
    <row r="108" spans="1:7" ht="13.5">
      <c r="A108" s="452" t="s">
        <v>521</v>
      </c>
      <c r="B108" s="462">
        <v>6714</v>
      </c>
      <c r="C108" s="421">
        <f t="shared" si="8"/>
        <v>1678.5</v>
      </c>
      <c r="D108" s="421">
        <f t="shared" si="9"/>
        <v>1678.5</v>
      </c>
      <c r="E108" s="421">
        <f t="shared" si="10"/>
        <v>1678.5</v>
      </c>
      <c r="F108" s="421">
        <f t="shared" si="11"/>
        <v>1678.5</v>
      </c>
      <c r="G108" s="420">
        <f t="shared" si="12"/>
        <v>6714</v>
      </c>
    </row>
    <row r="109" spans="1:7" ht="13.5">
      <c r="A109" s="452" t="s">
        <v>522</v>
      </c>
      <c r="B109" s="462">
        <v>9975</v>
      </c>
      <c r="C109" s="421">
        <f t="shared" si="8"/>
        <v>2493.75</v>
      </c>
      <c r="D109" s="421">
        <f t="shared" si="9"/>
        <v>2493.75</v>
      </c>
      <c r="E109" s="421">
        <f t="shared" si="10"/>
        <v>2493.75</v>
      </c>
      <c r="F109" s="421">
        <f t="shared" si="11"/>
        <v>2493.75</v>
      </c>
      <c r="G109" s="420">
        <f t="shared" si="12"/>
        <v>9975</v>
      </c>
    </row>
    <row r="110" spans="1:7" ht="13.5">
      <c r="A110" s="452" t="s">
        <v>523</v>
      </c>
      <c r="B110" s="462">
        <v>10251</v>
      </c>
      <c r="C110" s="421">
        <f t="shared" si="8"/>
        <v>2562.75</v>
      </c>
      <c r="D110" s="421">
        <f t="shared" si="9"/>
        <v>2562.75</v>
      </c>
      <c r="E110" s="421">
        <f t="shared" si="10"/>
        <v>2562.75</v>
      </c>
      <c r="F110" s="421">
        <f t="shared" si="11"/>
        <v>2562.75</v>
      </c>
      <c r="G110" s="420">
        <f t="shared" si="12"/>
        <v>10251</v>
      </c>
    </row>
    <row r="111" spans="1:7" ht="13.5">
      <c r="A111" s="452" t="s">
        <v>524</v>
      </c>
      <c r="B111" s="462">
        <v>161847</v>
      </c>
      <c r="C111" s="421">
        <f t="shared" si="8"/>
        <v>40461.75</v>
      </c>
      <c r="D111" s="421">
        <f t="shared" si="9"/>
        <v>40461.75</v>
      </c>
      <c r="E111" s="421">
        <f t="shared" si="10"/>
        <v>40461.75</v>
      </c>
      <c r="F111" s="421">
        <f t="shared" si="11"/>
        <v>40461.75</v>
      </c>
      <c r="G111" s="420">
        <f t="shared" si="12"/>
        <v>161847</v>
      </c>
    </row>
    <row r="112" spans="1:7" ht="13.5">
      <c r="A112" s="452" t="s">
        <v>525</v>
      </c>
      <c r="B112" s="462">
        <v>26310</v>
      </c>
      <c r="C112" s="421">
        <f t="shared" si="8"/>
        <v>6577.5</v>
      </c>
      <c r="D112" s="421">
        <f t="shared" si="9"/>
        <v>6577.5</v>
      </c>
      <c r="E112" s="421">
        <f t="shared" si="10"/>
        <v>6577.5</v>
      </c>
      <c r="F112" s="421">
        <f t="shared" si="11"/>
        <v>6577.5</v>
      </c>
      <c r="G112" s="420">
        <f t="shared" si="12"/>
        <v>26310</v>
      </c>
    </row>
    <row r="113" spans="1:7" ht="13.5">
      <c r="A113" s="452"/>
      <c r="B113" s="422"/>
      <c r="C113" s="421">
        <f t="shared" si="8"/>
        <v>0</v>
      </c>
      <c r="D113" s="421">
        <f t="shared" si="9"/>
        <v>0</v>
      </c>
      <c r="E113" s="421">
        <f t="shared" si="10"/>
        <v>0</v>
      </c>
      <c r="F113" s="421">
        <f t="shared" si="11"/>
        <v>0</v>
      </c>
      <c r="G113" s="420">
        <f t="shared" si="12"/>
        <v>0</v>
      </c>
    </row>
    <row r="114" spans="1:7" ht="15">
      <c r="A114" s="423" t="s">
        <v>21</v>
      </c>
      <c r="B114" s="424">
        <f>SUM(B86:B113)</f>
        <v>13883860.75</v>
      </c>
      <c r="C114" s="425">
        <f t="shared" si="8"/>
        <v>3470965.1875</v>
      </c>
      <c r="D114" s="425">
        <f t="shared" si="9"/>
        <v>3470965.1875</v>
      </c>
      <c r="E114" s="425">
        <f t="shared" si="10"/>
        <v>3470965.1875</v>
      </c>
      <c r="F114" s="425">
        <f t="shared" si="11"/>
        <v>3470965.1875</v>
      </c>
      <c r="G114" s="425">
        <f t="shared" si="12"/>
        <v>13883860.75</v>
      </c>
    </row>
    <row r="115" spans="1:7" ht="15">
      <c r="A115" s="426"/>
      <c r="B115" s="427"/>
      <c r="C115" s="456"/>
      <c r="D115" s="456"/>
      <c r="E115" s="456"/>
      <c r="F115" s="456"/>
      <c r="G115" s="456"/>
    </row>
    <row r="116" spans="2:7" ht="13.5">
      <c r="B116" s="466"/>
      <c r="C116" s="463"/>
      <c r="D116" s="451"/>
      <c r="E116" s="451"/>
      <c r="F116" s="451"/>
      <c r="G116" s="448"/>
    </row>
    <row r="117" spans="1:7" ht="15">
      <c r="A117" s="467" t="s">
        <v>12</v>
      </c>
      <c r="B117" s="468"/>
      <c r="C117" s="468"/>
      <c r="D117" s="468"/>
      <c r="E117" s="468"/>
      <c r="F117" s="468"/>
      <c r="G117" s="468"/>
    </row>
    <row r="118" spans="1:7" ht="15">
      <c r="A118" s="426"/>
      <c r="B118" s="465">
        <v>0</v>
      </c>
      <c r="C118" s="469"/>
      <c r="D118" s="469"/>
      <c r="E118" s="469"/>
      <c r="F118" s="469"/>
      <c r="G118" s="435">
        <f>SUM(C118:F118)</f>
        <v>0</v>
      </c>
    </row>
    <row r="119" spans="1:7" ht="15">
      <c r="A119" s="426"/>
      <c r="B119" s="438">
        <v>0</v>
      </c>
      <c r="C119" s="458"/>
      <c r="D119" s="458"/>
      <c r="E119" s="458"/>
      <c r="F119" s="458"/>
      <c r="G119" s="438"/>
    </row>
    <row r="120" spans="1:7" ht="15">
      <c r="A120" s="423" t="s">
        <v>21</v>
      </c>
      <c r="B120" s="425">
        <f>SUM(B119)</f>
        <v>0</v>
      </c>
      <c r="C120" s="425">
        <f>SUM(C118:C119)</f>
        <v>0</v>
      </c>
      <c r="D120" s="425">
        <f>SUM(D118:D119)</f>
        <v>0</v>
      </c>
      <c r="E120" s="425">
        <f>SUM(E118:E119)</f>
        <v>0</v>
      </c>
      <c r="F120" s="425">
        <f>SUM(F118:F119)</f>
        <v>0</v>
      </c>
      <c r="G120" s="425"/>
    </row>
    <row r="121" spans="1:7" ht="15">
      <c r="A121" s="426"/>
      <c r="B121" s="426"/>
      <c r="C121" s="428"/>
      <c r="D121" s="428"/>
      <c r="E121" s="428"/>
      <c r="F121" s="428"/>
      <c r="G121" s="428"/>
    </row>
    <row r="122" spans="2:7" ht="15">
      <c r="B122" s="452"/>
      <c r="C122" s="470"/>
      <c r="D122" s="456"/>
      <c r="E122" s="456"/>
      <c r="F122" s="456"/>
      <c r="G122" s="448"/>
    </row>
    <row r="123" spans="2:7" ht="13.5">
      <c r="B123" s="452"/>
      <c r="C123" s="463"/>
      <c r="D123" s="450"/>
      <c r="E123" s="450"/>
      <c r="F123" s="450"/>
      <c r="G123" s="448"/>
    </row>
    <row r="124" spans="1:256" ht="15">
      <c r="A124" s="471" t="s">
        <v>13</v>
      </c>
      <c r="B124" s="459"/>
      <c r="C124" s="464"/>
      <c r="D124" s="472"/>
      <c r="E124" s="472"/>
      <c r="F124" s="472"/>
      <c r="G124" s="461" t="s">
        <v>14</v>
      </c>
      <c r="H124" s="419"/>
      <c r="I124" s="419"/>
      <c r="J124" s="419"/>
      <c r="K124" s="419"/>
      <c r="L124" s="419"/>
      <c r="M124" s="419"/>
      <c r="N124" s="419"/>
      <c r="O124" s="419"/>
      <c r="P124" s="419"/>
      <c r="Q124" s="419"/>
      <c r="R124" s="419"/>
      <c r="S124" s="419"/>
      <c r="T124" s="419"/>
      <c r="U124" s="419"/>
      <c r="V124" s="419"/>
      <c r="W124" s="419"/>
      <c r="X124" s="419"/>
      <c r="Y124" s="419"/>
      <c r="Z124" s="419"/>
      <c r="AA124" s="419"/>
      <c r="AB124" s="419"/>
      <c r="AC124" s="419"/>
      <c r="AD124" s="419"/>
      <c r="AE124" s="419"/>
      <c r="AF124" s="419"/>
      <c r="AG124" s="419"/>
      <c r="AH124" s="419"/>
      <c r="AI124" s="419"/>
      <c r="AJ124" s="419"/>
      <c r="AK124" s="419"/>
      <c r="AL124" s="419"/>
      <c r="AM124" s="419"/>
      <c r="AN124" s="419"/>
      <c r="AO124" s="419"/>
      <c r="AP124" s="419"/>
      <c r="AQ124" s="419"/>
      <c r="AR124" s="419"/>
      <c r="AS124" s="419"/>
      <c r="AT124" s="419"/>
      <c r="AU124" s="419"/>
      <c r="AV124" s="419"/>
      <c r="AW124" s="419"/>
      <c r="AX124" s="419"/>
      <c r="AY124" s="419"/>
      <c r="AZ124" s="419"/>
      <c r="BA124" s="419"/>
      <c r="BB124" s="419"/>
      <c r="BC124" s="419"/>
      <c r="BD124" s="419"/>
      <c r="BE124" s="419"/>
      <c r="BF124" s="419"/>
      <c r="BG124" s="419"/>
      <c r="BH124" s="419"/>
      <c r="BI124" s="419"/>
      <c r="BJ124" s="419"/>
      <c r="BK124" s="419"/>
      <c r="BL124" s="419"/>
      <c r="BM124" s="419"/>
      <c r="BN124" s="419"/>
      <c r="BO124" s="419"/>
      <c r="BP124" s="419"/>
      <c r="BQ124" s="419"/>
      <c r="BR124" s="419"/>
      <c r="BS124" s="419"/>
      <c r="BT124" s="419"/>
      <c r="BU124" s="419"/>
      <c r="BV124" s="419"/>
      <c r="BW124" s="419"/>
      <c r="BX124" s="419"/>
      <c r="BY124" s="419"/>
      <c r="BZ124" s="419"/>
      <c r="CA124" s="419"/>
      <c r="CB124" s="419"/>
      <c r="CC124" s="419"/>
      <c r="CD124" s="419"/>
      <c r="CE124" s="419"/>
      <c r="CF124" s="419"/>
      <c r="CG124" s="419"/>
      <c r="CH124" s="419"/>
      <c r="CI124" s="419"/>
      <c r="CJ124" s="419"/>
      <c r="CK124" s="419"/>
      <c r="CL124" s="419"/>
      <c r="CM124" s="419"/>
      <c r="CN124" s="419"/>
      <c r="CO124" s="419"/>
      <c r="CP124" s="419"/>
      <c r="CQ124" s="419"/>
      <c r="CR124" s="419"/>
      <c r="CS124" s="419"/>
      <c r="CT124" s="419"/>
      <c r="CU124" s="419"/>
      <c r="CV124" s="419"/>
      <c r="CW124" s="419"/>
      <c r="CX124" s="419"/>
      <c r="CY124" s="419"/>
      <c r="CZ124" s="419"/>
      <c r="DA124" s="419"/>
      <c r="DB124" s="419"/>
      <c r="DC124" s="419"/>
      <c r="DD124" s="419"/>
      <c r="DE124" s="419"/>
      <c r="DF124" s="419"/>
      <c r="DG124" s="419"/>
      <c r="DH124" s="419"/>
      <c r="DI124" s="419"/>
      <c r="DJ124" s="419"/>
      <c r="DK124" s="419"/>
      <c r="DL124" s="419"/>
      <c r="DM124" s="419"/>
      <c r="DN124" s="419"/>
      <c r="DO124" s="419"/>
      <c r="DP124" s="419"/>
      <c r="DQ124" s="419"/>
      <c r="DR124" s="419"/>
      <c r="DS124" s="419"/>
      <c r="DT124" s="419"/>
      <c r="DU124" s="419"/>
      <c r="DV124" s="419"/>
      <c r="DW124" s="419"/>
      <c r="DX124" s="419"/>
      <c r="DY124" s="419"/>
      <c r="DZ124" s="419"/>
      <c r="EA124" s="419"/>
      <c r="EB124" s="419"/>
      <c r="EC124" s="419"/>
      <c r="ED124" s="419"/>
      <c r="EE124" s="419"/>
      <c r="EF124" s="419"/>
      <c r="EG124" s="419"/>
      <c r="EH124" s="419"/>
      <c r="EI124" s="419"/>
      <c r="EJ124" s="419"/>
      <c r="EK124" s="419"/>
      <c r="EL124" s="419"/>
      <c r="EM124" s="419"/>
      <c r="EN124" s="419"/>
      <c r="EO124" s="419"/>
      <c r="EP124" s="419"/>
      <c r="EQ124" s="419"/>
      <c r="ER124" s="419"/>
      <c r="ES124" s="419"/>
      <c r="ET124" s="419"/>
      <c r="EU124" s="419"/>
      <c r="EV124" s="419"/>
      <c r="EW124" s="419"/>
      <c r="EX124" s="419"/>
      <c r="EY124" s="419"/>
      <c r="EZ124" s="419"/>
      <c r="FA124" s="419"/>
      <c r="FB124" s="419"/>
      <c r="FC124" s="419"/>
      <c r="FD124" s="419"/>
      <c r="FE124" s="419"/>
      <c r="FF124" s="419"/>
      <c r="FG124" s="419"/>
      <c r="FH124" s="419"/>
      <c r="FI124" s="419"/>
      <c r="FJ124" s="419"/>
      <c r="FK124" s="419"/>
      <c r="FL124" s="419"/>
      <c r="FM124" s="419"/>
      <c r="FN124" s="419"/>
      <c r="FO124" s="419"/>
      <c r="FP124" s="419"/>
      <c r="FQ124" s="419"/>
      <c r="FR124" s="419"/>
      <c r="FS124" s="419"/>
      <c r="FT124" s="419"/>
      <c r="FU124" s="419"/>
      <c r="FV124" s="419"/>
      <c r="FW124" s="419"/>
      <c r="FX124" s="419"/>
      <c r="FY124" s="419"/>
      <c r="FZ124" s="419"/>
      <c r="GA124" s="419"/>
      <c r="GB124" s="419"/>
      <c r="GC124" s="419"/>
      <c r="GD124" s="419"/>
      <c r="GE124" s="419"/>
      <c r="GF124" s="419"/>
      <c r="GG124" s="419"/>
      <c r="GH124" s="419"/>
      <c r="GI124" s="419"/>
      <c r="GJ124" s="419"/>
      <c r="GK124" s="419"/>
      <c r="GL124" s="419"/>
      <c r="GM124" s="419"/>
      <c r="GN124" s="419"/>
      <c r="GO124" s="419"/>
      <c r="GP124" s="419"/>
      <c r="GQ124" s="419"/>
      <c r="GR124" s="419"/>
      <c r="GS124" s="419"/>
      <c r="GT124" s="419"/>
      <c r="GU124" s="419"/>
      <c r="GV124" s="419"/>
      <c r="GW124" s="419"/>
      <c r="GX124" s="419"/>
      <c r="GY124" s="419"/>
      <c r="GZ124" s="419"/>
      <c r="HA124" s="419"/>
      <c r="HB124" s="419"/>
      <c r="HC124" s="419"/>
      <c r="HD124" s="419"/>
      <c r="HE124" s="419"/>
      <c r="HF124" s="419"/>
      <c r="HG124" s="419"/>
      <c r="HH124" s="419"/>
      <c r="HI124" s="419"/>
      <c r="HJ124" s="419"/>
      <c r="HK124" s="419"/>
      <c r="HL124" s="419"/>
      <c r="HM124" s="419"/>
      <c r="HN124" s="419"/>
      <c r="HO124" s="419"/>
      <c r="HP124" s="419"/>
      <c r="HQ124" s="419"/>
      <c r="HR124" s="419"/>
      <c r="HS124" s="419"/>
      <c r="HT124" s="419"/>
      <c r="HU124" s="419"/>
      <c r="HV124" s="419"/>
      <c r="HW124" s="419"/>
      <c r="HX124" s="419"/>
      <c r="HY124" s="419"/>
      <c r="HZ124" s="419"/>
      <c r="IA124" s="419"/>
      <c r="IB124" s="419"/>
      <c r="IC124" s="419"/>
      <c r="ID124" s="419"/>
      <c r="IE124" s="419"/>
      <c r="IF124" s="419"/>
      <c r="IG124" s="419"/>
      <c r="IH124" s="419"/>
      <c r="II124" s="419"/>
      <c r="IJ124" s="419"/>
      <c r="IK124" s="419"/>
      <c r="IL124" s="419"/>
      <c r="IM124" s="419"/>
      <c r="IN124" s="419"/>
      <c r="IO124" s="419"/>
      <c r="IP124" s="419"/>
      <c r="IQ124" s="419"/>
      <c r="IR124" s="419"/>
      <c r="IS124" s="419"/>
      <c r="IT124" s="419"/>
      <c r="IU124" s="419"/>
      <c r="IV124" s="419"/>
    </row>
    <row r="125" spans="1:256" ht="13.5">
      <c r="A125" s="452" t="s">
        <v>526</v>
      </c>
      <c r="B125" s="438">
        <v>159294.99</v>
      </c>
      <c r="C125" s="421">
        <f>+B125/4</f>
        <v>39823.7475</v>
      </c>
      <c r="D125" s="421">
        <f>+B125/4</f>
        <v>39823.7475</v>
      </c>
      <c r="E125" s="421">
        <f>+B125/4</f>
        <v>39823.7475</v>
      </c>
      <c r="F125" s="421">
        <f>+B125/4</f>
        <v>39823.7475</v>
      </c>
      <c r="G125" s="420">
        <f>SUM(C125:F125)</f>
        <v>159294.99</v>
      </c>
      <c r="H125" s="419"/>
      <c r="I125" s="419"/>
      <c r="J125" s="419"/>
      <c r="K125" s="419"/>
      <c r="L125" s="419"/>
      <c r="M125" s="419"/>
      <c r="N125" s="419"/>
      <c r="O125" s="419"/>
      <c r="P125" s="419"/>
      <c r="Q125" s="419"/>
      <c r="R125" s="419"/>
      <c r="S125" s="419"/>
      <c r="T125" s="419"/>
      <c r="U125" s="419"/>
      <c r="V125" s="419"/>
      <c r="W125" s="419"/>
      <c r="X125" s="419"/>
      <c r="Y125" s="419"/>
      <c r="Z125" s="419"/>
      <c r="AA125" s="419"/>
      <c r="AB125" s="419"/>
      <c r="AC125" s="419"/>
      <c r="AD125" s="419"/>
      <c r="AE125" s="419"/>
      <c r="AF125" s="419"/>
      <c r="AG125" s="419"/>
      <c r="AH125" s="419"/>
      <c r="AI125" s="419"/>
      <c r="AJ125" s="419"/>
      <c r="AK125" s="419"/>
      <c r="AL125" s="419"/>
      <c r="AM125" s="419"/>
      <c r="AN125" s="419"/>
      <c r="AO125" s="419"/>
      <c r="AP125" s="419"/>
      <c r="AQ125" s="419"/>
      <c r="AR125" s="419"/>
      <c r="AS125" s="419"/>
      <c r="AT125" s="419"/>
      <c r="AU125" s="419"/>
      <c r="AV125" s="419"/>
      <c r="AW125" s="419"/>
      <c r="AX125" s="419"/>
      <c r="AY125" s="419"/>
      <c r="AZ125" s="419"/>
      <c r="BA125" s="419"/>
      <c r="BB125" s="419"/>
      <c r="BC125" s="419"/>
      <c r="BD125" s="419"/>
      <c r="BE125" s="419"/>
      <c r="BF125" s="419"/>
      <c r="BG125" s="419"/>
      <c r="BH125" s="419"/>
      <c r="BI125" s="419"/>
      <c r="BJ125" s="419"/>
      <c r="BK125" s="419"/>
      <c r="BL125" s="419"/>
      <c r="BM125" s="419"/>
      <c r="BN125" s="419"/>
      <c r="BO125" s="419"/>
      <c r="BP125" s="419"/>
      <c r="BQ125" s="419"/>
      <c r="BR125" s="419"/>
      <c r="BS125" s="419"/>
      <c r="BT125" s="419"/>
      <c r="BU125" s="419"/>
      <c r="BV125" s="419"/>
      <c r="BW125" s="419"/>
      <c r="BX125" s="419"/>
      <c r="BY125" s="419"/>
      <c r="BZ125" s="419"/>
      <c r="CA125" s="419"/>
      <c r="CB125" s="419"/>
      <c r="CC125" s="419"/>
      <c r="CD125" s="419"/>
      <c r="CE125" s="419"/>
      <c r="CF125" s="419"/>
      <c r="CG125" s="419"/>
      <c r="CH125" s="419"/>
      <c r="CI125" s="419"/>
      <c r="CJ125" s="419"/>
      <c r="CK125" s="419"/>
      <c r="CL125" s="419"/>
      <c r="CM125" s="419"/>
      <c r="CN125" s="419"/>
      <c r="CO125" s="419"/>
      <c r="CP125" s="419"/>
      <c r="CQ125" s="419"/>
      <c r="CR125" s="419"/>
      <c r="CS125" s="419"/>
      <c r="CT125" s="419"/>
      <c r="CU125" s="419"/>
      <c r="CV125" s="419"/>
      <c r="CW125" s="419"/>
      <c r="CX125" s="419"/>
      <c r="CY125" s="419"/>
      <c r="CZ125" s="419"/>
      <c r="DA125" s="419"/>
      <c r="DB125" s="419"/>
      <c r="DC125" s="419"/>
      <c r="DD125" s="419"/>
      <c r="DE125" s="419"/>
      <c r="DF125" s="419"/>
      <c r="DG125" s="419"/>
      <c r="DH125" s="419"/>
      <c r="DI125" s="419"/>
      <c r="DJ125" s="419"/>
      <c r="DK125" s="419"/>
      <c r="DL125" s="419"/>
      <c r="DM125" s="419"/>
      <c r="DN125" s="419"/>
      <c r="DO125" s="419"/>
      <c r="DP125" s="419"/>
      <c r="DQ125" s="419"/>
      <c r="DR125" s="419"/>
      <c r="DS125" s="419"/>
      <c r="DT125" s="419"/>
      <c r="DU125" s="419"/>
      <c r="DV125" s="419"/>
      <c r="DW125" s="419"/>
      <c r="DX125" s="419"/>
      <c r="DY125" s="419"/>
      <c r="DZ125" s="419"/>
      <c r="EA125" s="419"/>
      <c r="EB125" s="419"/>
      <c r="EC125" s="419"/>
      <c r="ED125" s="419"/>
      <c r="EE125" s="419"/>
      <c r="EF125" s="419"/>
      <c r="EG125" s="419"/>
      <c r="EH125" s="419"/>
      <c r="EI125" s="419"/>
      <c r="EJ125" s="419"/>
      <c r="EK125" s="419"/>
      <c r="EL125" s="419"/>
      <c r="EM125" s="419"/>
      <c r="EN125" s="419"/>
      <c r="EO125" s="419"/>
      <c r="EP125" s="419"/>
      <c r="EQ125" s="419"/>
      <c r="ER125" s="419"/>
      <c r="ES125" s="419"/>
      <c r="ET125" s="419"/>
      <c r="EU125" s="419"/>
      <c r="EV125" s="419"/>
      <c r="EW125" s="419"/>
      <c r="EX125" s="419"/>
      <c r="EY125" s="419"/>
      <c r="EZ125" s="419"/>
      <c r="FA125" s="419"/>
      <c r="FB125" s="419"/>
      <c r="FC125" s="419"/>
      <c r="FD125" s="419"/>
      <c r="FE125" s="419"/>
      <c r="FF125" s="419"/>
      <c r="FG125" s="419"/>
      <c r="FH125" s="419"/>
      <c r="FI125" s="419"/>
      <c r="FJ125" s="419"/>
      <c r="FK125" s="419"/>
      <c r="FL125" s="419"/>
      <c r="FM125" s="419"/>
      <c r="FN125" s="419"/>
      <c r="FO125" s="419"/>
      <c r="FP125" s="419"/>
      <c r="FQ125" s="419"/>
      <c r="FR125" s="419"/>
      <c r="FS125" s="419"/>
      <c r="FT125" s="419"/>
      <c r="FU125" s="419"/>
      <c r="FV125" s="419"/>
      <c r="FW125" s="419"/>
      <c r="FX125" s="419"/>
      <c r="FY125" s="419"/>
      <c r="FZ125" s="419"/>
      <c r="GA125" s="419"/>
      <c r="GB125" s="419"/>
      <c r="GC125" s="419"/>
      <c r="GD125" s="419"/>
      <c r="GE125" s="419"/>
      <c r="GF125" s="419"/>
      <c r="GG125" s="419"/>
      <c r="GH125" s="419"/>
      <c r="GI125" s="419"/>
      <c r="GJ125" s="419"/>
      <c r="GK125" s="419"/>
      <c r="GL125" s="419"/>
      <c r="GM125" s="419"/>
      <c r="GN125" s="419"/>
      <c r="GO125" s="419"/>
      <c r="GP125" s="419"/>
      <c r="GQ125" s="419"/>
      <c r="GR125" s="419"/>
      <c r="GS125" s="419"/>
      <c r="GT125" s="419"/>
      <c r="GU125" s="419"/>
      <c r="GV125" s="419"/>
      <c r="GW125" s="419"/>
      <c r="GX125" s="419"/>
      <c r="GY125" s="419"/>
      <c r="GZ125" s="419"/>
      <c r="HA125" s="419"/>
      <c r="HB125" s="419"/>
      <c r="HC125" s="419"/>
      <c r="HD125" s="419"/>
      <c r="HE125" s="419"/>
      <c r="HF125" s="419"/>
      <c r="HG125" s="419"/>
      <c r="HH125" s="419"/>
      <c r="HI125" s="419"/>
      <c r="HJ125" s="419"/>
      <c r="HK125" s="419"/>
      <c r="HL125" s="419"/>
      <c r="HM125" s="419"/>
      <c r="HN125" s="419"/>
      <c r="HO125" s="419"/>
      <c r="HP125" s="419"/>
      <c r="HQ125" s="419"/>
      <c r="HR125" s="419"/>
      <c r="HS125" s="419"/>
      <c r="HT125" s="419"/>
      <c r="HU125" s="419"/>
      <c r="HV125" s="419"/>
      <c r="HW125" s="419"/>
      <c r="HX125" s="419"/>
      <c r="HY125" s="419"/>
      <c r="HZ125" s="419"/>
      <c r="IA125" s="419"/>
      <c r="IB125" s="419"/>
      <c r="IC125" s="419"/>
      <c r="ID125" s="419"/>
      <c r="IE125" s="419"/>
      <c r="IF125" s="419"/>
      <c r="IG125" s="419"/>
      <c r="IH125" s="419"/>
      <c r="II125" s="419"/>
      <c r="IJ125" s="419"/>
      <c r="IK125" s="419"/>
      <c r="IL125" s="419"/>
      <c r="IM125" s="419"/>
      <c r="IN125" s="419"/>
      <c r="IO125" s="419"/>
      <c r="IP125" s="419"/>
      <c r="IQ125" s="419"/>
      <c r="IR125" s="419"/>
      <c r="IS125" s="419"/>
      <c r="IT125" s="419"/>
      <c r="IU125" s="419"/>
      <c r="IV125" s="419"/>
    </row>
    <row r="126" spans="1:256" ht="13.5">
      <c r="A126" s="452" t="s">
        <v>526</v>
      </c>
      <c r="B126" s="422">
        <v>11000</v>
      </c>
      <c r="C126" s="421">
        <f>+B126/4</f>
        <v>2750</v>
      </c>
      <c r="D126" s="421">
        <f>+B126/4</f>
        <v>2750</v>
      </c>
      <c r="E126" s="421">
        <f>+B126/4</f>
        <v>2750</v>
      </c>
      <c r="F126" s="421">
        <f>+B126/4</f>
        <v>2750</v>
      </c>
      <c r="G126" s="420">
        <f>SUM(C126:F126)</f>
        <v>11000</v>
      </c>
      <c r="H126" s="419"/>
      <c r="I126" s="419"/>
      <c r="J126" s="419"/>
      <c r="K126" s="419"/>
      <c r="L126" s="419"/>
      <c r="M126" s="419"/>
      <c r="N126" s="419"/>
      <c r="O126" s="419"/>
      <c r="P126" s="419"/>
      <c r="Q126" s="419"/>
      <c r="R126" s="419"/>
      <c r="S126" s="419"/>
      <c r="T126" s="419"/>
      <c r="U126" s="419"/>
      <c r="V126" s="419"/>
      <c r="W126" s="419"/>
      <c r="X126" s="419"/>
      <c r="Y126" s="419"/>
      <c r="Z126" s="419"/>
      <c r="AA126" s="419"/>
      <c r="AB126" s="419"/>
      <c r="AC126" s="419"/>
      <c r="AD126" s="419"/>
      <c r="AE126" s="419"/>
      <c r="AF126" s="419"/>
      <c r="AG126" s="419"/>
      <c r="AH126" s="419"/>
      <c r="AI126" s="419"/>
      <c r="AJ126" s="419"/>
      <c r="AK126" s="419"/>
      <c r="AL126" s="419"/>
      <c r="AM126" s="419"/>
      <c r="AN126" s="419"/>
      <c r="AO126" s="419"/>
      <c r="AP126" s="419"/>
      <c r="AQ126" s="419"/>
      <c r="AR126" s="419"/>
      <c r="AS126" s="419"/>
      <c r="AT126" s="419"/>
      <c r="AU126" s="419"/>
      <c r="AV126" s="419"/>
      <c r="AW126" s="419"/>
      <c r="AX126" s="419"/>
      <c r="AY126" s="419"/>
      <c r="AZ126" s="419"/>
      <c r="BA126" s="419"/>
      <c r="BB126" s="419"/>
      <c r="BC126" s="419"/>
      <c r="BD126" s="419"/>
      <c r="BE126" s="419"/>
      <c r="BF126" s="419"/>
      <c r="BG126" s="419"/>
      <c r="BH126" s="419"/>
      <c r="BI126" s="419"/>
      <c r="BJ126" s="419"/>
      <c r="BK126" s="419"/>
      <c r="BL126" s="419"/>
      <c r="BM126" s="419"/>
      <c r="BN126" s="419"/>
      <c r="BO126" s="419"/>
      <c r="BP126" s="419"/>
      <c r="BQ126" s="419"/>
      <c r="BR126" s="419"/>
      <c r="BS126" s="419"/>
      <c r="BT126" s="419"/>
      <c r="BU126" s="419"/>
      <c r="BV126" s="419"/>
      <c r="BW126" s="419"/>
      <c r="BX126" s="419"/>
      <c r="BY126" s="419"/>
      <c r="BZ126" s="419"/>
      <c r="CA126" s="419"/>
      <c r="CB126" s="419"/>
      <c r="CC126" s="419"/>
      <c r="CD126" s="419"/>
      <c r="CE126" s="419"/>
      <c r="CF126" s="419"/>
      <c r="CG126" s="419"/>
      <c r="CH126" s="419"/>
      <c r="CI126" s="419"/>
      <c r="CJ126" s="419"/>
      <c r="CK126" s="419"/>
      <c r="CL126" s="419"/>
      <c r="CM126" s="419"/>
      <c r="CN126" s="419"/>
      <c r="CO126" s="419"/>
      <c r="CP126" s="419"/>
      <c r="CQ126" s="419"/>
      <c r="CR126" s="419"/>
      <c r="CS126" s="419"/>
      <c r="CT126" s="419"/>
      <c r="CU126" s="419"/>
      <c r="CV126" s="419"/>
      <c r="CW126" s="419"/>
      <c r="CX126" s="419"/>
      <c r="CY126" s="419"/>
      <c r="CZ126" s="419"/>
      <c r="DA126" s="419"/>
      <c r="DB126" s="419"/>
      <c r="DC126" s="419"/>
      <c r="DD126" s="419"/>
      <c r="DE126" s="419"/>
      <c r="DF126" s="419"/>
      <c r="DG126" s="419"/>
      <c r="DH126" s="419"/>
      <c r="DI126" s="419"/>
      <c r="DJ126" s="419"/>
      <c r="DK126" s="419"/>
      <c r="DL126" s="419"/>
      <c r="DM126" s="419"/>
      <c r="DN126" s="419"/>
      <c r="DO126" s="419"/>
      <c r="DP126" s="419"/>
      <c r="DQ126" s="419"/>
      <c r="DR126" s="419"/>
      <c r="DS126" s="419"/>
      <c r="DT126" s="419"/>
      <c r="DU126" s="419"/>
      <c r="DV126" s="419"/>
      <c r="DW126" s="419"/>
      <c r="DX126" s="419"/>
      <c r="DY126" s="419"/>
      <c r="DZ126" s="419"/>
      <c r="EA126" s="419"/>
      <c r="EB126" s="419"/>
      <c r="EC126" s="419"/>
      <c r="ED126" s="419"/>
      <c r="EE126" s="419"/>
      <c r="EF126" s="419"/>
      <c r="EG126" s="419"/>
      <c r="EH126" s="419"/>
      <c r="EI126" s="419"/>
      <c r="EJ126" s="419"/>
      <c r="EK126" s="419"/>
      <c r="EL126" s="419"/>
      <c r="EM126" s="419"/>
      <c r="EN126" s="419"/>
      <c r="EO126" s="419"/>
      <c r="EP126" s="419"/>
      <c r="EQ126" s="419"/>
      <c r="ER126" s="419"/>
      <c r="ES126" s="419"/>
      <c r="ET126" s="419"/>
      <c r="EU126" s="419"/>
      <c r="EV126" s="419"/>
      <c r="EW126" s="419"/>
      <c r="EX126" s="419"/>
      <c r="EY126" s="419"/>
      <c r="EZ126" s="419"/>
      <c r="FA126" s="419"/>
      <c r="FB126" s="419"/>
      <c r="FC126" s="419"/>
      <c r="FD126" s="419"/>
      <c r="FE126" s="419"/>
      <c r="FF126" s="419"/>
      <c r="FG126" s="419"/>
      <c r="FH126" s="419"/>
      <c r="FI126" s="419"/>
      <c r="FJ126" s="419"/>
      <c r="FK126" s="419"/>
      <c r="FL126" s="419"/>
      <c r="FM126" s="419"/>
      <c r="FN126" s="419"/>
      <c r="FO126" s="419"/>
      <c r="FP126" s="419"/>
      <c r="FQ126" s="419"/>
      <c r="FR126" s="419"/>
      <c r="FS126" s="419"/>
      <c r="FT126" s="419"/>
      <c r="FU126" s="419"/>
      <c r="FV126" s="419"/>
      <c r="FW126" s="419"/>
      <c r="FX126" s="419"/>
      <c r="FY126" s="419"/>
      <c r="FZ126" s="419"/>
      <c r="GA126" s="419"/>
      <c r="GB126" s="419"/>
      <c r="GC126" s="419"/>
      <c r="GD126" s="419"/>
      <c r="GE126" s="419"/>
      <c r="GF126" s="419"/>
      <c r="GG126" s="419"/>
      <c r="GH126" s="419"/>
      <c r="GI126" s="419"/>
      <c r="GJ126" s="419"/>
      <c r="GK126" s="419"/>
      <c r="GL126" s="419"/>
      <c r="GM126" s="419"/>
      <c r="GN126" s="419"/>
      <c r="GO126" s="419"/>
      <c r="GP126" s="419"/>
      <c r="GQ126" s="419"/>
      <c r="GR126" s="419"/>
      <c r="GS126" s="419"/>
      <c r="GT126" s="419"/>
      <c r="GU126" s="419"/>
      <c r="GV126" s="419"/>
      <c r="GW126" s="419"/>
      <c r="GX126" s="419"/>
      <c r="GY126" s="419"/>
      <c r="GZ126" s="419"/>
      <c r="HA126" s="419"/>
      <c r="HB126" s="419"/>
      <c r="HC126" s="419"/>
      <c r="HD126" s="419"/>
      <c r="HE126" s="419"/>
      <c r="HF126" s="419"/>
      <c r="HG126" s="419"/>
      <c r="HH126" s="419"/>
      <c r="HI126" s="419"/>
      <c r="HJ126" s="419"/>
      <c r="HK126" s="419"/>
      <c r="HL126" s="419"/>
      <c r="HM126" s="419"/>
      <c r="HN126" s="419"/>
      <c r="HO126" s="419"/>
      <c r="HP126" s="419"/>
      <c r="HQ126" s="419"/>
      <c r="HR126" s="419"/>
      <c r="HS126" s="419"/>
      <c r="HT126" s="419"/>
      <c r="HU126" s="419"/>
      <c r="HV126" s="419"/>
      <c r="HW126" s="419"/>
      <c r="HX126" s="419"/>
      <c r="HY126" s="419"/>
      <c r="HZ126" s="419"/>
      <c r="IA126" s="419"/>
      <c r="IB126" s="419"/>
      <c r="IC126" s="419"/>
      <c r="ID126" s="419"/>
      <c r="IE126" s="419"/>
      <c r="IF126" s="419"/>
      <c r="IG126" s="419"/>
      <c r="IH126" s="419"/>
      <c r="II126" s="419"/>
      <c r="IJ126" s="419"/>
      <c r="IK126" s="419"/>
      <c r="IL126" s="419"/>
      <c r="IM126" s="419"/>
      <c r="IN126" s="419"/>
      <c r="IO126" s="419"/>
      <c r="IP126" s="419"/>
      <c r="IQ126" s="419"/>
      <c r="IR126" s="419"/>
      <c r="IS126" s="419"/>
      <c r="IT126" s="419"/>
      <c r="IU126" s="419"/>
      <c r="IV126" s="419"/>
    </row>
    <row r="127" spans="1:256" ht="15">
      <c r="A127" s="423" t="s">
        <v>21</v>
      </c>
      <c r="B127" s="424">
        <f>SUM(B125:B126)</f>
        <v>170294.99</v>
      </c>
      <c r="C127" s="425">
        <f>+B127/4</f>
        <v>42573.7475</v>
      </c>
      <c r="D127" s="425">
        <f>+B127/4</f>
        <v>42573.7475</v>
      </c>
      <c r="E127" s="425">
        <f>+B127/4</f>
        <v>42573.7475</v>
      </c>
      <c r="F127" s="425">
        <f>+B127/4</f>
        <v>42573.7475</v>
      </c>
      <c r="G127" s="425">
        <f>SUM(C127:F127)</f>
        <v>170294.99</v>
      </c>
      <c r="H127" s="386"/>
      <c r="I127" s="386"/>
      <c r="J127" s="386"/>
      <c r="K127" s="386"/>
      <c r="L127" s="386"/>
      <c r="M127" s="386"/>
      <c r="N127" s="386"/>
      <c r="O127" s="386"/>
      <c r="P127" s="386"/>
      <c r="Q127" s="386"/>
      <c r="R127" s="386"/>
      <c r="S127" s="386"/>
      <c r="T127" s="386"/>
      <c r="U127" s="386"/>
      <c r="V127" s="386"/>
      <c r="W127" s="386"/>
      <c r="X127" s="386"/>
      <c r="Y127" s="386"/>
      <c r="Z127" s="386"/>
      <c r="AA127" s="386"/>
      <c r="AB127" s="386"/>
      <c r="AC127" s="386"/>
      <c r="AD127" s="386"/>
      <c r="AE127" s="386"/>
      <c r="AF127" s="386"/>
      <c r="AG127" s="386"/>
      <c r="AH127" s="386"/>
      <c r="AI127" s="386"/>
      <c r="AJ127" s="386"/>
      <c r="AK127" s="386"/>
      <c r="AL127" s="386"/>
      <c r="AM127" s="386"/>
      <c r="AN127" s="386"/>
      <c r="AO127" s="386"/>
      <c r="AP127" s="386"/>
      <c r="AQ127" s="386"/>
      <c r="AR127" s="386"/>
      <c r="AS127" s="386"/>
      <c r="AT127" s="386"/>
      <c r="AU127" s="386"/>
      <c r="AV127" s="386"/>
      <c r="AW127" s="386"/>
      <c r="AX127" s="386"/>
      <c r="AY127" s="386"/>
      <c r="AZ127" s="386"/>
      <c r="BA127" s="386"/>
      <c r="BB127" s="386"/>
      <c r="BC127" s="386"/>
      <c r="BD127" s="386"/>
      <c r="BE127" s="386"/>
      <c r="BF127" s="386"/>
      <c r="BG127" s="386"/>
      <c r="BH127" s="386"/>
      <c r="BI127" s="386"/>
      <c r="BJ127" s="386"/>
      <c r="BK127" s="386"/>
      <c r="BL127" s="386"/>
      <c r="BM127" s="386"/>
      <c r="BN127" s="386"/>
      <c r="BO127" s="386"/>
      <c r="BP127" s="386"/>
      <c r="BQ127" s="386"/>
      <c r="BR127" s="386"/>
      <c r="BS127" s="386"/>
      <c r="BT127" s="386"/>
      <c r="BU127" s="386"/>
      <c r="BV127" s="386"/>
      <c r="BW127" s="386"/>
      <c r="BX127" s="386"/>
      <c r="BY127" s="386"/>
      <c r="BZ127" s="386"/>
      <c r="CA127" s="386"/>
      <c r="CB127" s="386"/>
      <c r="CC127" s="386"/>
      <c r="CD127" s="386"/>
      <c r="CE127" s="386"/>
      <c r="CF127" s="386"/>
      <c r="CG127" s="386"/>
      <c r="CH127" s="386"/>
      <c r="CI127" s="386"/>
      <c r="CJ127" s="386"/>
      <c r="CK127" s="386"/>
      <c r="CL127" s="386"/>
      <c r="CM127" s="386"/>
      <c r="CN127" s="386"/>
      <c r="CO127" s="386"/>
      <c r="CP127" s="386"/>
      <c r="CQ127" s="386"/>
      <c r="CR127" s="386"/>
      <c r="CS127" s="386"/>
      <c r="CT127" s="386"/>
      <c r="CU127" s="386"/>
      <c r="CV127" s="386"/>
      <c r="CW127" s="386"/>
      <c r="CX127" s="386"/>
      <c r="CY127" s="386"/>
      <c r="CZ127" s="386"/>
      <c r="DA127" s="386"/>
      <c r="DB127" s="386"/>
      <c r="DC127" s="386"/>
      <c r="DD127" s="386"/>
      <c r="DE127" s="386"/>
      <c r="DF127" s="386"/>
      <c r="DG127" s="386"/>
      <c r="DH127" s="386"/>
      <c r="DI127" s="386"/>
      <c r="DJ127" s="386"/>
      <c r="DK127" s="386"/>
      <c r="DL127" s="386"/>
      <c r="DM127" s="386"/>
      <c r="DN127" s="386"/>
      <c r="DO127" s="386"/>
      <c r="DP127" s="386"/>
      <c r="DQ127" s="386"/>
      <c r="DR127" s="386"/>
      <c r="DS127" s="386"/>
      <c r="DT127" s="386"/>
      <c r="DU127" s="386"/>
      <c r="DV127" s="386"/>
      <c r="DW127" s="386"/>
      <c r="DX127" s="386"/>
      <c r="DY127" s="386"/>
      <c r="DZ127" s="386"/>
      <c r="EA127" s="386"/>
      <c r="EB127" s="386"/>
      <c r="EC127" s="386"/>
      <c r="ED127" s="386"/>
      <c r="EE127" s="386"/>
      <c r="EF127" s="386"/>
      <c r="EG127" s="386"/>
      <c r="EH127" s="386"/>
      <c r="EI127" s="386"/>
      <c r="EJ127" s="386"/>
      <c r="EK127" s="386"/>
      <c r="EL127" s="386"/>
      <c r="EM127" s="386"/>
      <c r="EN127" s="386"/>
      <c r="EO127" s="386"/>
      <c r="EP127" s="386"/>
      <c r="EQ127" s="386"/>
      <c r="ER127" s="386"/>
      <c r="ES127" s="386"/>
      <c r="ET127" s="386"/>
      <c r="EU127" s="386"/>
      <c r="EV127" s="386"/>
      <c r="EW127" s="386"/>
      <c r="EX127" s="386"/>
      <c r="EY127" s="386"/>
      <c r="EZ127" s="386"/>
      <c r="FA127" s="386"/>
      <c r="FB127" s="386"/>
      <c r="FC127" s="386"/>
      <c r="FD127" s="386"/>
      <c r="FE127" s="386"/>
      <c r="FF127" s="386"/>
      <c r="FG127" s="386"/>
      <c r="FH127" s="386"/>
      <c r="FI127" s="386"/>
      <c r="FJ127" s="386"/>
      <c r="FK127" s="386"/>
      <c r="FL127" s="386"/>
      <c r="FM127" s="386"/>
      <c r="FN127" s="386"/>
      <c r="FO127" s="386"/>
      <c r="FP127" s="386"/>
      <c r="FQ127" s="386"/>
      <c r="FR127" s="386"/>
      <c r="FS127" s="386"/>
      <c r="FT127" s="386"/>
      <c r="FU127" s="386"/>
      <c r="FV127" s="386"/>
      <c r="FW127" s="386"/>
      <c r="FX127" s="386"/>
      <c r="FY127" s="386"/>
      <c r="FZ127" s="386"/>
      <c r="GA127" s="386"/>
      <c r="GB127" s="386"/>
      <c r="GC127" s="386"/>
      <c r="GD127" s="386"/>
      <c r="GE127" s="386"/>
      <c r="GF127" s="386"/>
      <c r="GG127" s="386"/>
      <c r="GH127" s="386"/>
      <c r="GI127" s="386"/>
      <c r="GJ127" s="386"/>
      <c r="GK127" s="386"/>
      <c r="GL127" s="386"/>
      <c r="GM127" s="386"/>
      <c r="GN127" s="386"/>
      <c r="GO127" s="386"/>
      <c r="GP127" s="386"/>
      <c r="GQ127" s="386"/>
      <c r="GR127" s="386"/>
      <c r="GS127" s="386"/>
      <c r="GT127" s="386"/>
      <c r="GU127" s="386"/>
      <c r="GV127" s="386"/>
      <c r="GW127" s="386"/>
      <c r="GX127" s="386"/>
      <c r="GY127" s="386"/>
      <c r="GZ127" s="386"/>
      <c r="HA127" s="386"/>
      <c r="HB127" s="386"/>
      <c r="HC127" s="386"/>
      <c r="HD127" s="386"/>
      <c r="HE127" s="386"/>
      <c r="HF127" s="386"/>
      <c r="HG127" s="386"/>
      <c r="HH127" s="386"/>
      <c r="HI127" s="386"/>
      <c r="HJ127" s="386"/>
      <c r="HK127" s="386"/>
      <c r="HL127" s="386"/>
      <c r="HM127" s="386"/>
      <c r="HN127" s="386"/>
      <c r="HO127" s="386"/>
      <c r="HP127" s="386"/>
      <c r="HQ127" s="386"/>
      <c r="HR127" s="386"/>
      <c r="HS127" s="386"/>
      <c r="HT127" s="386"/>
      <c r="HU127" s="386"/>
      <c r="HV127" s="386"/>
      <c r="HW127" s="386"/>
      <c r="HX127" s="386"/>
      <c r="HY127" s="386"/>
      <c r="HZ127" s="386"/>
      <c r="IA127" s="386"/>
      <c r="IB127" s="386"/>
      <c r="IC127" s="386"/>
      <c r="ID127" s="386"/>
      <c r="IE127" s="386"/>
      <c r="IF127" s="386"/>
      <c r="IG127" s="386"/>
      <c r="IH127" s="386"/>
      <c r="II127" s="386"/>
      <c r="IJ127" s="386"/>
      <c r="IK127" s="386"/>
      <c r="IL127" s="386"/>
      <c r="IM127" s="386"/>
      <c r="IN127" s="386"/>
      <c r="IO127" s="386"/>
      <c r="IP127" s="386"/>
      <c r="IQ127" s="386"/>
      <c r="IR127" s="386"/>
      <c r="IS127" s="386"/>
      <c r="IT127" s="386"/>
      <c r="IU127" s="386"/>
      <c r="IV127" s="386"/>
    </row>
    <row r="128" spans="1:256" ht="15.75" thickBot="1">
      <c r="A128" s="426"/>
      <c r="B128" s="426"/>
      <c r="C128" s="428"/>
      <c r="D128" s="428"/>
      <c r="E128" s="428"/>
      <c r="F128" s="428"/>
      <c r="G128" s="428"/>
      <c r="H128" s="386"/>
      <c r="I128" s="386"/>
      <c r="J128" s="386"/>
      <c r="K128" s="386"/>
      <c r="L128" s="386"/>
      <c r="M128" s="386"/>
      <c r="N128" s="386"/>
      <c r="O128" s="386"/>
      <c r="P128" s="386"/>
      <c r="Q128" s="386"/>
      <c r="R128" s="386"/>
      <c r="S128" s="386"/>
      <c r="T128" s="386"/>
      <c r="U128" s="386"/>
      <c r="V128" s="386"/>
      <c r="W128" s="386"/>
      <c r="X128" s="386"/>
      <c r="Y128" s="386"/>
      <c r="Z128" s="386"/>
      <c r="AA128" s="386"/>
      <c r="AB128" s="386"/>
      <c r="AC128" s="386"/>
      <c r="AD128" s="386"/>
      <c r="AE128" s="386"/>
      <c r="AF128" s="386"/>
      <c r="AG128" s="386"/>
      <c r="AH128" s="386"/>
      <c r="AI128" s="386"/>
      <c r="AJ128" s="386"/>
      <c r="AK128" s="386"/>
      <c r="AL128" s="386"/>
      <c r="AM128" s="386"/>
      <c r="AN128" s="386"/>
      <c r="AO128" s="386"/>
      <c r="AP128" s="386"/>
      <c r="AQ128" s="386"/>
      <c r="AR128" s="386"/>
      <c r="AS128" s="386"/>
      <c r="AT128" s="386"/>
      <c r="AU128" s="386"/>
      <c r="AV128" s="386"/>
      <c r="AW128" s="386"/>
      <c r="AX128" s="386"/>
      <c r="AY128" s="386"/>
      <c r="AZ128" s="386"/>
      <c r="BA128" s="386"/>
      <c r="BB128" s="386"/>
      <c r="BC128" s="386"/>
      <c r="BD128" s="386"/>
      <c r="BE128" s="386"/>
      <c r="BF128" s="386"/>
      <c r="BG128" s="386"/>
      <c r="BH128" s="386"/>
      <c r="BI128" s="386"/>
      <c r="BJ128" s="386"/>
      <c r="BK128" s="386"/>
      <c r="BL128" s="386"/>
      <c r="BM128" s="386"/>
      <c r="BN128" s="386"/>
      <c r="BO128" s="386"/>
      <c r="BP128" s="386"/>
      <c r="BQ128" s="386"/>
      <c r="BR128" s="386"/>
      <c r="BS128" s="386"/>
      <c r="BT128" s="386"/>
      <c r="BU128" s="386"/>
      <c r="BV128" s="386"/>
      <c r="BW128" s="386"/>
      <c r="BX128" s="386"/>
      <c r="BY128" s="386"/>
      <c r="BZ128" s="386"/>
      <c r="CA128" s="386"/>
      <c r="CB128" s="386"/>
      <c r="CC128" s="386"/>
      <c r="CD128" s="386"/>
      <c r="CE128" s="386"/>
      <c r="CF128" s="386"/>
      <c r="CG128" s="386"/>
      <c r="CH128" s="386"/>
      <c r="CI128" s="386"/>
      <c r="CJ128" s="386"/>
      <c r="CK128" s="386"/>
      <c r="CL128" s="386"/>
      <c r="CM128" s="386"/>
      <c r="CN128" s="386"/>
      <c r="CO128" s="386"/>
      <c r="CP128" s="386"/>
      <c r="CQ128" s="386"/>
      <c r="CR128" s="386"/>
      <c r="CS128" s="386"/>
      <c r="CT128" s="386"/>
      <c r="CU128" s="386"/>
      <c r="CV128" s="386"/>
      <c r="CW128" s="386"/>
      <c r="CX128" s="386"/>
      <c r="CY128" s="386"/>
      <c r="CZ128" s="386"/>
      <c r="DA128" s="386"/>
      <c r="DB128" s="386"/>
      <c r="DC128" s="386"/>
      <c r="DD128" s="386"/>
      <c r="DE128" s="386"/>
      <c r="DF128" s="386"/>
      <c r="DG128" s="386"/>
      <c r="DH128" s="386"/>
      <c r="DI128" s="386"/>
      <c r="DJ128" s="386"/>
      <c r="DK128" s="386"/>
      <c r="DL128" s="386"/>
      <c r="DM128" s="386"/>
      <c r="DN128" s="386"/>
      <c r="DO128" s="386"/>
      <c r="DP128" s="386"/>
      <c r="DQ128" s="386"/>
      <c r="DR128" s="386"/>
      <c r="DS128" s="386"/>
      <c r="DT128" s="386"/>
      <c r="DU128" s="386"/>
      <c r="DV128" s="386"/>
      <c r="DW128" s="386"/>
      <c r="DX128" s="386"/>
      <c r="DY128" s="386"/>
      <c r="DZ128" s="386"/>
      <c r="EA128" s="386"/>
      <c r="EB128" s="386"/>
      <c r="EC128" s="386"/>
      <c r="ED128" s="386"/>
      <c r="EE128" s="386"/>
      <c r="EF128" s="386"/>
      <c r="EG128" s="386"/>
      <c r="EH128" s="386"/>
      <c r="EI128" s="386"/>
      <c r="EJ128" s="386"/>
      <c r="EK128" s="386"/>
      <c r="EL128" s="386"/>
      <c r="EM128" s="386"/>
      <c r="EN128" s="386"/>
      <c r="EO128" s="386"/>
      <c r="EP128" s="386"/>
      <c r="EQ128" s="386"/>
      <c r="ER128" s="386"/>
      <c r="ES128" s="386"/>
      <c r="ET128" s="386"/>
      <c r="EU128" s="386"/>
      <c r="EV128" s="386"/>
      <c r="EW128" s="386"/>
      <c r="EX128" s="386"/>
      <c r="EY128" s="386"/>
      <c r="EZ128" s="386"/>
      <c r="FA128" s="386"/>
      <c r="FB128" s="386"/>
      <c r="FC128" s="386"/>
      <c r="FD128" s="386"/>
      <c r="FE128" s="386"/>
      <c r="FF128" s="386"/>
      <c r="FG128" s="386"/>
      <c r="FH128" s="386"/>
      <c r="FI128" s="386"/>
      <c r="FJ128" s="386"/>
      <c r="FK128" s="386"/>
      <c r="FL128" s="386"/>
      <c r="FM128" s="386"/>
      <c r="FN128" s="386"/>
      <c r="FO128" s="386"/>
      <c r="FP128" s="386"/>
      <c r="FQ128" s="386"/>
      <c r="FR128" s="386"/>
      <c r="FS128" s="386"/>
      <c r="FT128" s="386"/>
      <c r="FU128" s="386"/>
      <c r="FV128" s="386"/>
      <c r="FW128" s="386"/>
      <c r="FX128" s="386"/>
      <c r="FY128" s="386"/>
      <c r="FZ128" s="386"/>
      <c r="GA128" s="386"/>
      <c r="GB128" s="386"/>
      <c r="GC128" s="386"/>
      <c r="GD128" s="386"/>
      <c r="GE128" s="386"/>
      <c r="GF128" s="386"/>
      <c r="GG128" s="386"/>
      <c r="GH128" s="386"/>
      <c r="GI128" s="386"/>
      <c r="GJ128" s="386"/>
      <c r="GK128" s="386"/>
      <c r="GL128" s="386"/>
      <c r="GM128" s="386"/>
      <c r="GN128" s="386"/>
      <c r="GO128" s="386"/>
      <c r="GP128" s="386"/>
      <c r="GQ128" s="386"/>
      <c r="GR128" s="386"/>
      <c r="GS128" s="386"/>
      <c r="GT128" s="386"/>
      <c r="GU128" s="386"/>
      <c r="GV128" s="386"/>
      <c r="GW128" s="386"/>
      <c r="GX128" s="386"/>
      <c r="GY128" s="386"/>
      <c r="GZ128" s="386"/>
      <c r="HA128" s="386"/>
      <c r="HB128" s="386"/>
      <c r="HC128" s="386"/>
      <c r="HD128" s="386"/>
      <c r="HE128" s="386"/>
      <c r="HF128" s="386"/>
      <c r="HG128" s="386"/>
      <c r="HH128" s="386"/>
      <c r="HI128" s="386"/>
      <c r="HJ128" s="386"/>
      <c r="HK128" s="386"/>
      <c r="HL128" s="386"/>
      <c r="HM128" s="386"/>
      <c r="HN128" s="386"/>
      <c r="HO128" s="386"/>
      <c r="HP128" s="386"/>
      <c r="HQ128" s="386"/>
      <c r="HR128" s="386"/>
      <c r="HS128" s="386"/>
      <c r="HT128" s="386"/>
      <c r="HU128" s="386"/>
      <c r="HV128" s="386"/>
      <c r="HW128" s="386"/>
      <c r="HX128" s="386"/>
      <c r="HY128" s="386"/>
      <c r="HZ128" s="386"/>
      <c r="IA128" s="386"/>
      <c r="IB128" s="386"/>
      <c r="IC128" s="386"/>
      <c r="ID128" s="386"/>
      <c r="IE128" s="386"/>
      <c r="IF128" s="386"/>
      <c r="IG128" s="386"/>
      <c r="IH128" s="386"/>
      <c r="II128" s="386"/>
      <c r="IJ128" s="386"/>
      <c r="IK128" s="386"/>
      <c r="IL128" s="386"/>
      <c r="IM128" s="386"/>
      <c r="IN128" s="386"/>
      <c r="IO128" s="386"/>
      <c r="IP128" s="386"/>
      <c r="IQ128" s="386"/>
      <c r="IR128" s="386"/>
      <c r="IS128" s="386"/>
      <c r="IT128" s="386"/>
      <c r="IU128" s="386"/>
      <c r="IV128" s="386"/>
    </row>
    <row r="129" spans="1:7" ht="17.25" thickBot="1">
      <c r="A129" s="408" t="s">
        <v>23</v>
      </c>
      <c r="B129" s="449">
        <f aca="true" t="shared" si="13" ref="B129:G129">B127+B120+B114+B81+B59+B54+B49</f>
        <v>15940919.120000001</v>
      </c>
      <c r="C129" s="449">
        <f t="shared" si="13"/>
        <v>3985229.7800000003</v>
      </c>
      <c r="D129" s="449">
        <f t="shared" si="13"/>
        <v>3985229.7800000003</v>
      </c>
      <c r="E129" s="449">
        <f t="shared" si="13"/>
        <v>3985229.7800000003</v>
      </c>
      <c r="F129" s="449">
        <f t="shared" si="13"/>
        <v>3985229.7800000003</v>
      </c>
      <c r="G129" s="449">
        <f t="shared" si="13"/>
        <v>15940919.120000001</v>
      </c>
    </row>
    <row r="130" spans="1:256" ht="15">
      <c r="A130" s="426"/>
      <c r="B130" s="426"/>
      <c r="C130" s="428"/>
      <c r="D130" s="428"/>
      <c r="E130" s="428"/>
      <c r="F130" s="428"/>
      <c r="G130" s="428"/>
      <c r="H130" s="386"/>
      <c r="I130" s="386"/>
      <c r="J130" s="386"/>
      <c r="K130" s="386"/>
      <c r="L130" s="386"/>
      <c r="M130" s="386"/>
      <c r="N130" s="386"/>
      <c r="O130" s="386"/>
      <c r="P130" s="386"/>
      <c r="Q130" s="386"/>
      <c r="R130" s="386"/>
      <c r="S130" s="386"/>
      <c r="T130" s="386"/>
      <c r="U130" s="386"/>
      <c r="V130" s="386"/>
      <c r="W130" s="386"/>
      <c r="X130" s="386"/>
      <c r="Y130" s="386"/>
      <c r="Z130" s="386"/>
      <c r="AA130" s="386"/>
      <c r="AB130" s="386"/>
      <c r="AC130" s="386"/>
      <c r="AD130" s="386"/>
      <c r="AE130" s="386"/>
      <c r="AF130" s="386"/>
      <c r="AG130" s="386"/>
      <c r="AH130" s="386"/>
      <c r="AI130" s="386"/>
      <c r="AJ130" s="386"/>
      <c r="AK130" s="386"/>
      <c r="AL130" s="386"/>
      <c r="AM130" s="386"/>
      <c r="AN130" s="386"/>
      <c r="AO130" s="386"/>
      <c r="AP130" s="386"/>
      <c r="AQ130" s="386"/>
      <c r="AR130" s="386"/>
      <c r="AS130" s="386"/>
      <c r="AT130" s="386"/>
      <c r="AU130" s="386"/>
      <c r="AV130" s="386"/>
      <c r="AW130" s="386"/>
      <c r="AX130" s="386"/>
      <c r="AY130" s="386"/>
      <c r="AZ130" s="386"/>
      <c r="BA130" s="386"/>
      <c r="BB130" s="386"/>
      <c r="BC130" s="386"/>
      <c r="BD130" s="386"/>
      <c r="BE130" s="386"/>
      <c r="BF130" s="386"/>
      <c r="BG130" s="386"/>
      <c r="BH130" s="386"/>
      <c r="BI130" s="386"/>
      <c r="BJ130" s="386"/>
      <c r="BK130" s="386"/>
      <c r="BL130" s="386"/>
      <c r="BM130" s="386"/>
      <c r="BN130" s="386"/>
      <c r="BO130" s="386"/>
      <c r="BP130" s="386"/>
      <c r="BQ130" s="386"/>
      <c r="BR130" s="386"/>
      <c r="BS130" s="386"/>
      <c r="BT130" s="386"/>
      <c r="BU130" s="386"/>
      <c r="BV130" s="386"/>
      <c r="BW130" s="386"/>
      <c r="BX130" s="386"/>
      <c r="BY130" s="386"/>
      <c r="BZ130" s="386"/>
      <c r="CA130" s="386"/>
      <c r="CB130" s="386"/>
      <c r="CC130" s="386"/>
      <c r="CD130" s="386"/>
      <c r="CE130" s="386"/>
      <c r="CF130" s="386"/>
      <c r="CG130" s="386"/>
      <c r="CH130" s="386"/>
      <c r="CI130" s="386"/>
      <c r="CJ130" s="386"/>
      <c r="CK130" s="386"/>
      <c r="CL130" s="386"/>
      <c r="CM130" s="386"/>
      <c r="CN130" s="386"/>
      <c r="CO130" s="386"/>
      <c r="CP130" s="386"/>
      <c r="CQ130" s="386"/>
      <c r="CR130" s="386"/>
      <c r="CS130" s="386"/>
      <c r="CT130" s="386"/>
      <c r="CU130" s="386"/>
      <c r="CV130" s="386"/>
      <c r="CW130" s="386"/>
      <c r="CX130" s="386"/>
      <c r="CY130" s="386"/>
      <c r="CZ130" s="386"/>
      <c r="DA130" s="386"/>
      <c r="DB130" s="386"/>
      <c r="DC130" s="386"/>
      <c r="DD130" s="386"/>
      <c r="DE130" s="386"/>
      <c r="DF130" s="386"/>
      <c r="DG130" s="386"/>
      <c r="DH130" s="386"/>
      <c r="DI130" s="386"/>
      <c r="DJ130" s="386"/>
      <c r="DK130" s="386"/>
      <c r="DL130" s="386"/>
      <c r="DM130" s="386"/>
      <c r="DN130" s="386"/>
      <c r="DO130" s="386"/>
      <c r="DP130" s="386"/>
      <c r="DQ130" s="386"/>
      <c r="DR130" s="386"/>
      <c r="DS130" s="386"/>
      <c r="DT130" s="386"/>
      <c r="DU130" s="386"/>
      <c r="DV130" s="386"/>
      <c r="DW130" s="386"/>
      <c r="DX130" s="386"/>
      <c r="DY130" s="386"/>
      <c r="DZ130" s="386"/>
      <c r="EA130" s="386"/>
      <c r="EB130" s="386"/>
      <c r="EC130" s="386"/>
      <c r="ED130" s="386"/>
      <c r="EE130" s="386"/>
      <c r="EF130" s="386"/>
      <c r="EG130" s="386"/>
      <c r="EH130" s="386"/>
      <c r="EI130" s="386"/>
      <c r="EJ130" s="386"/>
      <c r="EK130" s="386"/>
      <c r="EL130" s="386"/>
      <c r="EM130" s="386"/>
      <c r="EN130" s="386"/>
      <c r="EO130" s="386"/>
      <c r="EP130" s="386"/>
      <c r="EQ130" s="386"/>
      <c r="ER130" s="386"/>
      <c r="ES130" s="386"/>
      <c r="ET130" s="386"/>
      <c r="EU130" s="386"/>
      <c r="EV130" s="386"/>
      <c r="EW130" s="386"/>
      <c r="EX130" s="386"/>
      <c r="EY130" s="386"/>
      <c r="EZ130" s="386"/>
      <c r="FA130" s="386"/>
      <c r="FB130" s="386"/>
      <c r="FC130" s="386"/>
      <c r="FD130" s="386"/>
      <c r="FE130" s="386"/>
      <c r="FF130" s="386"/>
      <c r="FG130" s="386"/>
      <c r="FH130" s="386"/>
      <c r="FI130" s="386"/>
      <c r="FJ130" s="386"/>
      <c r="FK130" s="386"/>
      <c r="FL130" s="386"/>
      <c r="FM130" s="386"/>
      <c r="FN130" s="386"/>
      <c r="FO130" s="386"/>
      <c r="FP130" s="386"/>
      <c r="FQ130" s="386"/>
      <c r="FR130" s="386"/>
      <c r="FS130" s="386"/>
      <c r="FT130" s="386"/>
      <c r="FU130" s="386"/>
      <c r="FV130" s="386"/>
      <c r="FW130" s="386"/>
      <c r="FX130" s="386"/>
      <c r="FY130" s="386"/>
      <c r="FZ130" s="386"/>
      <c r="GA130" s="386"/>
      <c r="GB130" s="386"/>
      <c r="GC130" s="386"/>
      <c r="GD130" s="386"/>
      <c r="GE130" s="386"/>
      <c r="GF130" s="386"/>
      <c r="GG130" s="386"/>
      <c r="GH130" s="386"/>
      <c r="GI130" s="386"/>
      <c r="GJ130" s="386"/>
      <c r="GK130" s="386"/>
      <c r="GL130" s="386"/>
      <c r="GM130" s="386"/>
      <c r="GN130" s="386"/>
      <c r="GO130" s="386"/>
      <c r="GP130" s="386"/>
      <c r="GQ130" s="386"/>
      <c r="GR130" s="386"/>
      <c r="GS130" s="386"/>
      <c r="GT130" s="386"/>
      <c r="GU130" s="386"/>
      <c r="GV130" s="386"/>
      <c r="GW130" s="386"/>
      <c r="GX130" s="386"/>
      <c r="GY130" s="386"/>
      <c r="GZ130" s="386"/>
      <c r="HA130" s="386"/>
      <c r="HB130" s="386"/>
      <c r="HC130" s="386"/>
      <c r="HD130" s="386"/>
      <c r="HE130" s="386"/>
      <c r="HF130" s="386"/>
      <c r="HG130" s="386"/>
      <c r="HH130" s="386"/>
      <c r="HI130" s="386"/>
      <c r="HJ130" s="386"/>
      <c r="HK130" s="386"/>
      <c r="HL130" s="386"/>
      <c r="HM130" s="386"/>
      <c r="HN130" s="386"/>
      <c r="HO130" s="386"/>
      <c r="HP130" s="386"/>
      <c r="HQ130" s="386"/>
      <c r="HR130" s="386"/>
      <c r="HS130" s="386"/>
      <c r="HT130" s="386"/>
      <c r="HU130" s="386"/>
      <c r="HV130" s="386"/>
      <c r="HW130" s="386"/>
      <c r="HX130" s="386"/>
      <c r="HY130" s="386"/>
      <c r="HZ130" s="386"/>
      <c r="IA130" s="386"/>
      <c r="IB130" s="386"/>
      <c r="IC130" s="386"/>
      <c r="ID130" s="386"/>
      <c r="IE130" s="386"/>
      <c r="IF130" s="386"/>
      <c r="IG130" s="386"/>
      <c r="IH130" s="386"/>
      <c r="II130" s="386"/>
      <c r="IJ130" s="386"/>
      <c r="IK130" s="386"/>
      <c r="IL130" s="386"/>
      <c r="IM130" s="386"/>
      <c r="IN130" s="386"/>
      <c r="IO130" s="386"/>
      <c r="IP130" s="386"/>
      <c r="IQ130" s="386"/>
      <c r="IR130" s="386"/>
      <c r="IS130" s="386"/>
      <c r="IT130" s="386"/>
      <c r="IU130" s="386"/>
      <c r="IV130" s="386"/>
    </row>
    <row r="131" spans="1:7" ht="18.75">
      <c r="A131" s="473" t="s">
        <v>527</v>
      </c>
      <c r="B131" s="474">
        <f aca="true" t="shared" si="14" ref="B131:G131">+B38+B129</f>
        <v>23114760.12</v>
      </c>
      <c r="C131" s="474">
        <f t="shared" si="14"/>
        <v>5778690.03</v>
      </c>
      <c r="D131" s="474">
        <f t="shared" si="14"/>
        <v>5778690.03</v>
      </c>
      <c r="E131" s="474">
        <f t="shared" si="14"/>
        <v>5778690.03</v>
      </c>
      <c r="F131" s="474">
        <f t="shared" si="14"/>
        <v>5778690.03</v>
      </c>
      <c r="G131" s="474">
        <f t="shared" si="14"/>
        <v>23114760.12</v>
      </c>
    </row>
    <row r="133" ht="13.5">
      <c r="B133" s="448"/>
    </row>
    <row r="134" ht="15">
      <c r="B134" s="456"/>
    </row>
    <row r="135" spans="1:7" ht="15">
      <c r="A135" s="426"/>
      <c r="B135" s="448"/>
      <c r="C135" s="475"/>
      <c r="G135" s="448"/>
    </row>
    <row r="136" spans="2:7" ht="13.5">
      <c r="B136" s="448"/>
      <c r="G136" s="448"/>
    </row>
    <row r="137" ht="13.5">
      <c r="H137" s="419"/>
    </row>
    <row r="138" spans="1:7" ht="13.5">
      <c r="A138" s="452"/>
      <c r="B138" s="452"/>
      <c r="C138" s="451"/>
      <c r="D138" s="451"/>
      <c r="E138" s="451"/>
      <c r="F138" s="451"/>
      <c r="G138" s="448"/>
    </row>
  </sheetData>
  <sheetProtection/>
  <printOptions gridLines="1" horizontalCentered="1"/>
  <pageMargins left="0.27" right="0.25" top="0.6" bottom="0.56" header="0.27" footer="0.21"/>
  <pageSetup fitToHeight="0" fitToWidth="1" horizontalDpi="600" verticalDpi="600" orientation="landscape" scale="78" r:id="rId1"/>
  <headerFooter>
    <oddFooter>&amp;L&amp;F&amp;RPage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9"/>
  <sheetViews>
    <sheetView zoomScale="75" zoomScaleNormal="75" zoomScalePageLayoutView="0" workbookViewId="0" topLeftCell="A1">
      <pane xSplit="1" ySplit="4" topLeftCell="B5" activePane="bottomRight" state="frozen"/>
      <selection pane="topLeft" activeCell="A80" sqref="A80"/>
      <selection pane="topRight" activeCell="A80" sqref="A80"/>
      <selection pane="bottomLeft" activeCell="A80" sqref="A80"/>
      <selection pane="bottomRight" activeCell="B4" sqref="B4"/>
    </sheetView>
  </sheetViews>
  <sheetFormatPr defaultColWidth="9.140625" defaultRowHeight="12.75"/>
  <cols>
    <col min="1" max="1" width="61.421875" style="0" customWidth="1"/>
    <col min="2" max="2" width="20.7109375" style="0" bestFit="1" customWidth="1"/>
    <col min="3" max="7" width="18.28125" style="0" customWidth="1"/>
  </cols>
  <sheetData>
    <row r="1" spans="1:7" ht="12.75">
      <c r="A1" s="121" t="s">
        <v>26</v>
      </c>
      <c r="B1" s="121"/>
      <c r="C1" s="120"/>
      <c r="D1" s="120"/>
      <c r="E1" s="120"/>
      <c r="F1" s="120"/>
      <c r="G1" s="120"/>
    </row>
    <row r="2" spans="1:7" ht="12.75">
      <c r="A2" s="121"/>
      <c r="B2" s="121"/>
      <c r="C2" s="120"/>
      <c r="D2" s="120"/>
      <c r="E2" s="120"/>
      <c r="F2" s="120"/>
      <c r="G2" s="120"/>
    </row>
    <row r="3" spans="1:7" ht="20.25" customHeight="1" thickBot="1">
      <c r="A3" s="124" t="s">
        <v>545</v>
      </c>
      <c r="B3" s="124"/>
      <c r="C3" s="209"/>
      <c r="D3" s="209"/>
      <c r="E3" s="126"/>
      <c r="F3" s="127"/>
      <c r="G3" s="127"/>
    </row>
    <row r="4" spans="1:7" ht="13.5" thickBot="1">
      <c r="A4" s="128"/>
      <c r="B4" s="53" t="s">
        <v>25</v>
      </c>
      <c r="C4" s="210" t="s">
        <v>15</v>
      </c>
      <c r="D4" s="211" t="s">
        <v>16</v>
      </c>
      <c r="E4" s="132" t="s">
        <v>17</v>
      </c>
      <c r="F4" s="133" t="s">
        <v>18</v>
      </c>
      <c r="G4" s="133" t="s">
        <v>19</v>
      </c>
    </row>
    <row r="5" spans="1:7" ht="13.5" thickBot="1">
      <c r="A5" s="128"/>
      <c r="B5" s="134"/>
      <c r="C5" s="212"/>
      <c r="D5" s="212"/>
      <c r="E5" s="136"/>
      <c r="F5" s="136"/>
      <c r="G5" s="136"/>
    </row>
    <row r="6" spans="1:7" ht="16.5" thickBot="1">
      <c r="A6" s="137" t="s">
        <v>6</v>
      </c>
      <c r="B6" s="138"/>
      <c r="C6" s="213"/>
      <c r="D6" s="213"/>
      <c r="E6" s="140"/>
      <c r="F6" s="128"/>
      <c r="G6" s="128"/>
    </row>
    <row r="7" spans="1:7" ht="16.5" thickBot="1">
      <c r="A7" s="141"/>
      <c r="B7" s="128"/>
      <c r="C7" s="128"/>
      <c r="D7" s="128"/>
      <c r="E7" s="128"/>
      <c r="F7" s="128"/>
      <c r="G7" s="128"/>
    </row>
    <row r="8" spans="1:7" ht="13.5" thickBot="1">
      <c r="A8" s="142" t="s">
        <v>0</v>
      </c>
      <c r="B8" s="143"/>
      <c r="C8" s="214"/>
      <c r="D8" s="214"/>
      <c r="E8" s="122"/>
      <c r="F8" s="145"/>
      <c r="G8" s="145"/>
    </row>
    <row r="9" spans="1:7" ht="12.75">
      <c r="A9" s="120"/>
      <c r="B9" s="146"/>
      <c r="C9" s="215">
        <v>519052.605</v>
      </c>
      <c r="D9" s="88">
        <v>519052.605</v>
      </c>
      <c r="E9" s="215">
        <v>519052.605</v>
      </c>
      <c r="F9" s="148">
        <v>519052.605</v>
      </c>
      <c r="G9" s="148">
        <v>2076210.42</v>
      </c>
    </row>
    <row r="10" spans="1:7" ht="12.75">
      <c r="A10" s="120"/>
      <c r="B10" s="146"/>
      <c r="C10" s="215"/>
      <c r="D10" s="88"/>
      <c r="E10" s="215"/>
      <c r="F10" s="148"/>
      <c r="G10" s="148">
        <v>0</v>
      </c>
    </row>
    <row r="11" spans="1:7" ht="12.75">
      <c r="A11" s="149"/>
      <c r="B11" s="150"/>
      <c r="C11" s="216"/>
      <c r="D11" s="93"/>
      <c r="E11" s="215"/>
      <c r="F11" s="148"/>
      <c r="G11" s="148">
        <v>0</v>
      </c>
    </row>
    <row r="12" spans="1:7" ht="12.75">
      <c r="A12" s="149" t="s">
        <v>21</v>
      </c>
      <c r="B12" s="119">
        <v>2076210.42</v>
      </c>
      <c r="C12" s="148">
        <v>519052.605</v>
      </c>
      <c r="D12" s="148">
        <v>519052.605</v>
      </c>
      <c r="E12" s="148">
        <v>519052.605</v>
      </c>
      <c r="F12" s="148">
        <v>519052.605</v>
      </c>
      <c r="G12" s="148">
        <v>2076210.42</v>
      </c>
    </row>
    <row r="13" spans="1:7" ht="12.75">
      <c r="A13" s="152" t="s">
        <v>1</v>
      </c>
      <c r="B13" s="143"/>
      <c r="C13" s="214"/>
      <c r="D13" s="95"/>
      <c r="E13" s="217"/>
      <c r="F13" s="120"/>
      <c r="G13" s="120"/>
    </row>
    <row r="14" spans="1:7" ht="12.75">
      <c r="A14" s="120"/>
      <c r="B14" s="146"/>
      <c r="C14" s="215">
        <v>0</v>
      </c>
      <c r="D14" s="88">
        <v>0</v>
      </c>
      <c r="E14" s="88">
        <v>0</v>
      </c>
      <c r="F14" s="88">
        <v>0</v>
      </c>
      <c r="G14" s="148">
        <v>0</v>
      </c>
    </row>
    <row r="15" spans="1:7" ht="12.75">
      <c r="A15" s="149"/>
      <c r="B15" s="150"/>
      <c r="C15" s="216"/>
      <c r="D15" s="88"/>
      <c r="E15" s="215"/>
      <c r="F15" s="148"/>
      <c r="G15" s="148">
        <v>0</v>
      </c>
    </row>
    <row r="16" spans="1:7" ht="12.75">
      <c r="A16" s="120"/>
      <c r="B16" s="146"/>
      <c r="C16" s="215"/>
      <c r="D16" s="88"/>
      <c r="E16" s="215"/>
      <c r="F16" s="148"/>
      <c r="G16" s="148">
        <v>0</v>
      </c>
    </row>
    <row r="17" spans="1:8" ht="12.75">
      <c r="A17" s="122" t="s">
        <v>21</v>
      </c>
      <c r="B17" s="192"/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20"/>
    </row>
    <row r="18" spans="1:8" ht="12.75">
      <c r="A18" s="152" t="s">
        <v>2</v>
      </c>
      <c r="B18" s="143"/>
      <c r="C18" s="215"/>
      <c r="D18" s="88"/>
      <c r="E18" s="215"/>
      <c r="F18" s="148"/>
      <c r="G18" s="148"/>
      <c r="H18" s="120"/>
    </row>
    <row r="19" spans="1:8" ht="12.75">
      <c r="A19" s="120"/>
      <c r="B19" s="146"/>
      <c r="C19" s="215"/>
      <c r="D19" s="88"/>
      <c r="E19" s="215"/>
      <c r="F19" s="148"/>
      <c r="G19" s="148">
        <v>0</v>
      </c>
      <c r="H19" s="120"/>
    </row>
    <row r="20" spans="1:8" ht="12.75">
      <c r="A20" s="149"/>
      <c r="B20" s="150"/>
      <c r="C20" s="218"/>
      <c r="D20" s="88"/>
      <c r="E20" s="155"/>
      <c r="F20" s="148"/>
      <c r="G20" s="148">
        <v>0</v>
      </c>
      <c r="H20" s="120"/>
    </row>
    <row r="21" spans="1:8" ht="13.5" thickBot="1">
      <c r="A21" s="149" t="s">
        <v>21</v>
      </c>
      <c r="B21" s="150">
        <v>0</v>
      </c>
      <c r="C21" s="148">
        <v>0</v>
      </c>
      <c r="D21" s="148">
        <v>0</v>
      </c>
      <c r="E21" s="148">
        <v>0</v>
      </c>
      <c r="F21" s="148">
        <v>0</v>
      </c>
      <c r="G21" s="148">
        <v>0</v>
      </c>
      <c r="H21" s="120"/>
    </row>
    <row r="22" spans="1:8" ht="13.5" thickBot="1">
      <c r="A22" s="156" t="s">
        <v>4</v>
      </c>
      <c r="B22" s="157"/>
      <c r="C22" s="155"/>
      <c r="D22" s="215"/>
      <c r="E22" s="158"/>
      <c r="F22" s="159"/>
      <c r="G22" s="159"/>
      <c r="H22" s="121"/>
    </row>
    <row r="23" spans="1:8" ht="12.75">
      <c r="A23" s="123"/>
      <c r="B23" s="146"/>
      <c r="C23" s="159">
        <v>123164.7125</v>
      </c>
      <c r="D23" s="216">
        <v>123164.7125</v>
      </c>
      <c r="E23" s="216">
        <v>123164.7125</v>
      </c>
      <c r="F23" s="216">
        <v>123164.7125</v>
      </c>
      <c r="G23" s="148">
        <v>492658.85</v>
      </c>
      <c r="H23" s="121"/>
    </row>
    <row r="24" spans="1:8" ht="12.75">
      <c r="A24" s="149" t="s">
        <v>21</v>
      </c>
      <c r="B24" s="119">
        <v>492658.85</v>
      </c>
      <c r="C24" s="148">
        <v>123164.7125</v>
      </c>
      <c r="D24" s="148">
        <v>123164.7125</v>
      </c>
      <c r="E24" s="148">
        <v>123164.7125</v>
      </c>
      <c r="F24" s="148">
        <v>123164.7125</v>
      </c>
      <c r="G24" s="148">
        <v>492658.85</v>
      </c>
      <c r="H24" s="121"/>
    </row>
    <row r="25" spans="1:8" ht="12.75">
      <c r="A25" s="152" t="s">
        <v>3</v>
      </c>
      <c r="B25" s="143"/>
      <c r="C25" s="219"/>
      <c r="D25" s="215"/>
      <c r="E25" s="158"/>
      <c r="F25" s="159"/>
      <c r="G25" s="159"/>
      <c r="H25" s="121"/>
    </row>
    <row r="26" spans="1:8" ht="12.75">
      <c r="A26" s="120"/>
      <c r="B26" s="146"/>
      <c r="C26" s="148"/>
      <c r="D26" s="148"/>
      <c r="E26" s="155"/>
      <c r="F26" s="148"/>
      <c r="G26" s="148"/>
      <c r="H26" s="120"/>
    </row>
    <row r="27" spans="1:8" ht="12.75">
      <c r="A27" s="149" t="s">
        <v>21</v>
      </c>
      <c r="B27" s="150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0</v>
      </c>
      <c r="H27" s="120"/>
    </row>
    <row r="28" spans="1:8" ht="13.5" thickBot="1">
      <c r="A28" s="149"/>
      <c r="B28" s="150"/>
      <c r="C28" s="148"/>
      <c r="D28" s="148"/>
      <c r="E28" s="148"/>
      <c r="F28" s="148"/>
      <c r="G28" s="148"/>
      <c r="H28" s="120"/>
    </row>
    <row r="29" spans="1:8" ht="16.5" thickBot="1">
      <c r="A29" s="137" t="s">
        <v>22</v>
      </c>
      <c r="B29" s="220">
        <v>2568869.27</v>
      </c>
      <c r="C29" s="220">
        <v>642217.3175</v>
      </c>
      <c r="D29" s="220">
        <v>642217.3175</v>
      </c>
      <c r="E29" s="220">
        <v>642217.3175</v>
      </c>
      <c r="F29" s="220">
        <v>642217.3175</v>
      </c>
      <c r="G29" s="220">
        <v>2568869.27</v>
      </c>
      <c r="H29" s="148">
        <v>2568869.27</v>
      </c>
    </row>
    <row r="30" spans="1:8" ht="13.5" thickBot="1">
      <c r="A30" s="149"/>
      <c r="B30" s="150"/>
      <c r="C30" s="148"/>
      <c r="D30" s="148"/>
      <c r="E30" s="148"/>
      <c r="F30" s="148"/>
      <c r="G30" s="148"/>
      <c r="H30" s="120"/>
    </row>
    <row r="31" spans="1:7" ht="16.5" thickBot="1">
      <c r="A31" s="137" t="s">
        <v>5</v>
      </c>
      <c r="B31" s="138"/>
      <c r="C31" s="123"/>
      <c r="D31" s="123"/>
      <c r="E31" s="123"/>
      <c r="F31" s="120"/>
      <c r="G31" s="120"/>
    </row>
    <row r="32" spans="1:7" ht="16.5" thickBot="1">
      <c r="A32" s="162"/>
      <c r="B32" s="138"/>
      <c r="C32" s="219"/>
      <c r="D32" s="215"/>
      <c r="E32" s="155"/>
      <c r="F32" s="148"/>
      <c r="G32" s="148"/>
    </row>
    <row r="33" spans="1:7" ht="13.5" thickBot="1">
      <c r="A33" s="156" t="s">
        <v>7</v>
      </c>
      <c r="B33" s="157"/>
      <c r="C33" s="215"/>
      <c r="D33" s="215"/>
      <c r="E33" s="155"/>
      <c r="F33" s="148"/>
      <c r="G33" s="148"/>
    </row>
    <row r="34" spans="1:7" ht="12.75">
      <c r="A34" s="157"/>
      <c r="B34" s="157"/>
      <c r="C34" s="215"/>
      <c r="D34" s="155"/>
      <c r="E34" s="106"/>
      <c r="F34" s="148"/>
      <c r="G34" s="148"/>
    </row>
    <row r="35" spans="1:7" ht="12.75">
      <c r="A35" s="170" t="s">
        <v>81</v>
      </c>
      <c r="B35" s="215">
        <v>10710</v>
      </c>
      <c r="C35" s="215">
        <v>10710</v>
      </c>
      <c r="D35" s="215"/>
      <c r="E35" s="155"/>
      <c r="F35" s="148"/>
      <c r="G35" s="148">
        <v>10710</v>
      </c>
    </row>
    <row r="36" spans="1:7" ht="12.75">
      <c r="A36" s="170"/>
      <c r="B36" s="215"/>
      <c r="C36" s="215"/>
      <c r="D36" s="215"/>
      <c r="E36" s="155"/>
      <c r="F36" s="148"/>
      <c r="G36" s="148">
        <v>0</v>
      </c>
    </row>
    <row r="37" spans="1:8" ht="12.75">
      <c r="A37" s="149"/>
      <c r="B37" s="149"/>
      <c r="C37" s="221"/>
      <c r="D37" s="215"/>
      <c r="E37" s="155"/>
      <c r="F37" s="148"/>
      <c r="G37" s="148">
        <v>0</v>
      </c>
      <c r="H37" s="120"/>
    </row>
    <row r="38" spans="1:8" ht="13.5" thickBot="1">
      <c r="A38" s="149" t="s">
        <v>21</v>
      </c>
      <c r="B38" s="148">
        <v>10710</v>
      </c>
      <c r="C38" s="148">
        <v>10710</v>
      </c>
      <c r="D38" s="148">
        <v>0</v>
      </c>
      <c r="E38" s="148">
        <v>0</v>
      </c>
      <c r="F38" s="148">
        <v>0</v>
      </c>
      <c r="G38" s="148">
        <v>10710</v>
      </c>
      <c r="H38" s="148">
        <v>10710</v>
      </c>
    </row>
    <row r="39" spans="1:8" ht="13.5" thickBot="1">
      <c r="A39" s="156" t="s">
        <v>9</v>
      </c>
      <c r="B39" s="157"/>
      <c r="C39" s="155"/>
      <c r="D39" s="155"/>
      <c r="E39" s="155"/>
      <c r="F39" s="148"/>
      <c r="G39" s="148"/>
      <c r="H39" s="120"/>
    </row>
    <row r="40" spans="1:8" ht="12.75">
      <c r="A40" s="157" t="s">
        <v>20</v>
      </c>
      <c r="B40" s="157"/>
      <c r="C40" s="155"/>
      <c r="D40" s="155"/>
      <c r="E40" s="155"/>
      <c r="F40" s="148"/>
      <c r="G40" s="148">
        <v>0</v>
      </c>
      <c r="H40" s="120"/>
    </row>
    <row r="41" spans="1:8" ht="13.5" thickBot="1">
      <c r="A41" s="149" t="s">
        <v>21</v>
      </c>
      <c r="B41" s="149"/>
      <c r="C41" s="148">
        <v>0</v>
      </c>
      <c r="D41" s="148">
        <v>0</v>
      </c>
      <c r="E41" s="148">
        <v>0</v>
      </c>
      <c r="F41" s="148">
        <v>0</v>
      </c>
      <c r="G41" s="148">
        <v>0</v>
      </c>
      <c r="H41" s="148">
        <v>0</v>
      </c>
    </row>
    <row r="42" spans="1:8" ht="13.5" thickBot="1">
      <c r="A42" s="156" t="s">
        <v>8</v>
      </c>
      <c r="B42" s="157"/>
      <c r="C42" s="155"/>
      <c r="D42" s="155"/>
      <c r="E42" s="155"/>
      <c r="F42" s="148"/>
      <c r="G42" s="148"/>
      <c r="H42" s="120"/>
    </row>
    <row r="43" spans="1:8" ht="12.75">
      <c r="A43" s="241" t="s">
        <v>270</v>
      </c>
      <c r="B43" s="157"/>
      <c r="C43" s="155"/>
      <c r="D43" s="155"/>
      <c r="E43" s="155"/>
      <c r="F43" s="148"/>
      <c r="G43" s="148">
        <v>0</v>
      </c>
      <c r="H43" s="120"/>
    </row>
    <row r="44" spans="1:8" ht="12.75">
      <c r="A44" s="149"/>
      <c r="B44" s="149"/>
      <c r="C44" s="158"/>
      <c r="D44" s="155"/>
      <c r="E44" s="155"/>
      <c r="F44" s="148"/>
      <c r="G44" s="148">
        <v>0</v>
      </c>
      <c r="H44" s="120"/>
    </row>
    <row r="45" spans="1:8" ht="13.5" thickBot="1">
      <c r="A45" s="149" t="s">
        <v>21</v>
      </c>
      <c r="B45" s="149"/>
      <c r="C45" s="148">
        <v>0</v>
      </c>
      <c r="D45" s="148">
        <v>0</v>
      </c>
      <c r="E45" s="148">
        <v>0</v>
      </c>
      <c r="F45" s="148">
        <v>0</v>
      </c>
      <c r="G45" s="148">
        <v>0</v>
      </c>
      <c r="H45" s="120"/>
    </row>
    <row r="46" spans="1:8" ht="13.5" thickBot="1">
      <c r="A46" s="156" t="s">
        <v>10</v>
      </c>
      <c r="B46" s="157"/>
      <c r="C46" s="155"/>
      <c r="D46" s="155"/>
      <c r="E46" s="155"/>
      <c r="F46" s="148"/>
      <c r="G46" s="148"/>
      <c r="H46" s="120"/>
    </row>
    <row r="47" spans="1:8" ht="12.75">
      <c r="A47" s="157"/>
      <c r="B47" s="157"/>
      <c r="C47" s="106"/>
      <c r="D47" s="155"/>
      <c r="E47" s="155"/>
      <c r="F47" s="148"/>
      <c r="G47" s="148"/>
      <c r="H47" s="120"/>
    </row>
    <row r="48" spans="1:8" ht="12.75">
      <c r="A48" s="171" t="s">
        <v>212</v>
      </c>
      <c r="B48" s="106">
        <v>234341.58</v>
      </c>
      <c r="C48" s="106">
        <v>58585.395</v>
      </c>
      <c r="D48" s="155">
        <v>58585.395</v>
      </c>
      <c r="E48" s="155">
        <v>58585.395</v>
      </c>
      <c r="F48" s="148">
        <v>58585.395</v>
      </c>
      <c r="G48" s="148">
        <v>234341.58</v>
      </c>
      <c r="H48" s="120"/>
    </row>
    <row r="49" spans="1:8" ht="12.75">
      <c r="A49" s="171"/>
      <c r="B49" s="106"/>
      <c r="C49" s="106"/>
      <c r="D49" s="155"/>
      <c r="E49" s="155"/>
      <c r="F49" s="148"/>
      <c r="G49" s="148">
        <v>0</v>
      </c>
      <c r="H49" s="120"/>
    </row>
    <row r="50" spans="1:8" ht="12.75">
      <c r="A50" s="120"/>
      <c r="B50" s="120"/>
      <c r="C50" s="155"/>
      <c r="D50" s="155"/>
      <c r="E50" s="155"/>
      <c r="F50" s="148"/>
      <c r="G50" s="148">
        <v>0</v>
      </c>
      <c r="H50" s="120"/>
    </row>
    <row r="51" spans="1:8" ht="13.5" thickBot="1">
      <c r="A51" s="149" t="s">
        <v>21</v>
      </c>
      <c r="B51" s="148">
        <v>234341.58</v>
      </c>
      <c r="C51" s="148">
        <v>58585.395</v>
      </c>
      <c r="D51" s="148">
        <v>58585.395</v>
      </c>
      <c r="E51" s="148">
        <v>58585.395</v>
      </c>
      <c r="F51" s="148">
        <v>58585.395</v>
      </c>
      <c r="G51" s="148">
        <v>234341.58</v>
      </c>
      <c r="H51" s="148">
        <v>234341.58</v>
      </c>
    </row>
    <row r="52" spans="1:8" ht="13.5" thickBot="1">
      <c r="A52" s="156" t="s">
        <v>11</v>
      </c>
      <c r="B52" s="157"/>
      <c r="C52" s="155"/>
      <c r="D52" s="155"/>
      <c r="E52" s="155"/>
      <c r="F52" s="148"/>
      <c r="G52" s="148"/>
      <c r="H52" s="120"/>
    </row>
    <row r="53" spans="1:8" ht="12.75">
      <c r="A53" s="157"/>
      <c r="B53" s="157"/>
      <c r="C53" s="106"/>
      <c r="D53" s="108"/>
      <c r="E53" s="155"/>
      <c r="F53" s="148"/>
      <c r="G53" s="148"/>
      <c r="H53" s="120"/>
    </row>
    <row r="54" spans="1:8" ht="12.75">
      <c r="A54" s="226" t="s">
        <v>265</v>
      </c>
      <c r="B54" s="227">
        <v>39535.83</v>
      </c>
      <c r="C54" s="106">
        <v>9883.9575</v>
      </c>
      <c r="D54" s="108">
        <v>9883.9575</v>
      </c>
      <c r="E54" s="155">
        <v>9883.9575</v>
      </c>
      <c r="F54" s="148">
        <v>9883.9575</v>
      </c>
      <c r="G54" s="148">
        <v>39535.83</v>
      </c>
      <c r="H54" s="120"/>
    </row>
    <row r="55" spans="1:8" ht="12.75">
      <c r="A55" s="226" t="s">
        <v>266</v>
      </c>
      <c r="B55" s="227">
        <v>15000</v>
      </c>
      <c r="C55" s="106">
        <v>4500</v>
      </c>
      <c r="D55" s="106">
        <v>3500</v>
      </c>
      <c r="E55" s="106">
        <v>3500</v>
      </c>
      <c r="F55" s="106">
        <v>3500</v>
      </c>
      <c r="G55" s="148">
        <v>15000</v>
      </c>
      <c r="H55" s="120"/>
    </row>
    <row r="56" spans="1:8" ht="12.75">
      <c r="A56" s="226" t="s">
        <v>266</v>
      </c>
      <c r="B56" s="227">
        <v>25000</v>
      </c>
      <c r="C56" s="106">
        <v>10000</v>
      </c>
      <c r="D56" s="108">
        <v>5000</v>
      </c>
      <c r="E56" s="155">
        <v>5000</v>
      </c>
      <c r="F56" s="148">
        <v>5000</v>
      </c>
      <c r="G56" s="148">
        <v>25000</v>
      </c>
      <c r="H56" s="120"/>
    </row>
    <row r="57" spans="1:8" ht="12.75">
      <c r="A57" s="226" t="s">
        <v>267</v>
      </c>
      <c r="B57" s="227">
        <v>1501591.17</v>
      </c>
      <c r="C57" s="106">
        <v>0</v>
      </c>
      <c r="D57" s="108">
        <v>750000</v>
      </c>
      <c r="E57" s="155">
        <v>375000</v>
      </c>
      <c r="F57" s="148">
        <v>376591.17</v>
      </c>
      <c r="G57" s="148">
        <v>1501591.17</v>
      </c>
      <c r="H57" s="120"/>
    </row>
    <row r="58" spans="1:8" ht="12.75">
      <c r="A58" s="170"/>
      <c r="B58" s="106"/>
      <c r="C58" s="106"/>
      <c r="D58" s="108"/>
      <c r="E58" s="155"/>
      <c r="F58" s="148"/>
      <c r="G58" s="148">
        <v>0</v>
      </c>
      <c r="H58" s="120"/>
    </row>
    <row r="59" spans="1:8" ht="12.75">
      <c r="A59" s="149" t="s">
        <v>14</v>
      </c>
      <c r="B59" s="149"/>
      <c r="C59" s="221"/>
      <c r="D59" s="108"/>
      <c r="E59" s="155"/>
      <c r="F59" s="148"/>
      <c r="G59" s="148">
        <v>0</v>
      </c>
      <c r="H59" s="120"/>
    </row>
    <row r="60" spans="1:8" ht="12.75">
      <c r="A60" s="149" t="s">
        <v>21</v>
      </c>
      <c r="B60" s="159">
        <v>1581127</v>
      </c>
      <c r="C60" s="159">
        <v>24383.9575</v>
      </c>
      <c r="D60" s="159">
        <v>768383.9575</v>
      </c>
      <c r="E60" s="159">
        <v>393383.9575</v>
      </c>
      <c r="F60" s="159">
        <v>394975.1275</v>
      </c>
      <c r="G60" s="159">
        <v>1581127</v>
      </c>
      <c r="H60" s="148">
        <v>1581127</v>
      </c>
    </row>
    <row r="61" spans="1:8" ht="12.75">
      <c r="A61" s="152" t="s">
        <v>12</v>
      </c>
      <c r="B61" s="143"/>
      <c r="C61" s="221"/>
      <c r="D61" s="108"/>
      <c r="E61" s="155"/>
      <c r="F61" s="148"/>
      <c r="G61" s="148"/>
      <c r="H61" s="120"/>
    </row>
    <row r="62" spans="1:8" ht="12.75">
      <c r="A62" s="157"/>
      <c r="B62" s="157"/>
      <c r="C62" s="106"/>
      <c r="D62" s="155"/>
      <c r="E62" s="155"/>
      <c r="F62" s="148"/>
      <c r="G62" s="148"/>
      <c r="H62" s="120"/>
    </row>
    <row r="63" spans="1:8" ht="12.75">
      <c r="A63" s="149"/>
      <c r="B63" s="149"/>
      <c r="C63" s="106"/>
      <c r="D63" s="155"/>
      <c r="E63" s="155"/>
      <c r="F63" s="148"/>
      <c r="G63" s="148">
        <v>0</v>
      </c>
      <c r="H63" s="120"/>
    </row>
    <row r="64" spans="1:8" ht="12.75">
      <c r="A64" s="149"/>
      <c r="B64" s="149"/>
      <c r="C64" s="106"/>
      <c r="D64" s="155"/>
      <c r="E64" s="155"/>
      <c r="F64" s="148"/>
      <c r="G64" s="148">
        <v>0</v>
      </c>
      <c r="H64" s="120"/>
    </row>
    <row r="65" spans="1:8" ht="12.75">
      <c r="A65" s="149"/>
      <c r="B65" s="149"/>
      <c r="C65" s="109"/>
      <c r="D65" s="155"/>
      <c r="E65" s="155"/>
      <c r="F65" s="148"/>
      <c r="G65" s="148">
        <v>0</v>
      </c>
      <c r="H65" s="120"/>
    </row>
    <row r="66" spans="1:8" ht="12.75">
      <c r="A66" s="149" t="s">
        <v>21</v>
      </c>
      <c r="B66" s="149"/>
      <c r="C66" s="159">
        <v>0</v>
      </c>
      <c r="D66" s="159">
        <v>0</v>
      </c>
      <c r="E66" s="159">
        <v>0</v>
      </c>
      <c r="F66" s="159">
        <v>0</v>
      </c>
      <c r="G66" s="159">
        <v>0</v>
      </c>
      <c r="H66" s="148">
        <v>0</v>
      </c>
    </row>
    <row r="67" spans="1:8" ht="12.75">
      <c r="A67" s="164" t="s">
        <v>13</v>
      </c>
      <c r="B67" s="157"/>
      <c r="C67" s="215"/>
      <c r="D67" s="216"/>
      <c r="E67" s="158"/>
      <c r="F67" s="148"/>
      <c r="G67" s="148"/>
      <c r="H67" s="120"/>
    </row>
    <row r="68" spans="1:8" ht="12.75">
      <c r="A68" s="157"/>
      <c r="B68" s="157"/>
      <c r="C68" s="215"/>
      <c r="D68" s="108"/>
      <c r="E68" s="215"/>
      <c r="F68" s="148"/>
      <c r="G68" s="148"/>
      <c r="H68" s="120"/>
    </row>
    <row r="69" spans="1:8" ht="12.75">
      <c r="A69" s="170" t="s">
        <v>134</v>
      </c>
      <c r="B69" s="222">
        <v>3519</v>
      </c>
      <c r="C69" s="222">
        <v>3519</v>
      </c>
      <c r="D69" s="88"/>
      <c r="E69" s="222"/>
      <c r="F69" s="166"/>
      <c r="G69" s="166">
        <v>3519</v>
      </c>
      <c r="H69" s="146"/>
    </row>
    <row r="70" spans="1:8" ht="12.75">
      <c r="A70" s="150"/>
      <c r="B70" s="150"/>
      <c r="C70" s="218"/>
      <c r="D70" s="88"/>
      <c r="E70" s="167"/>
      <c r="F70" s="166"/>
      <c r="G70" s="166">
        <v>0</v>
      </c>
      <c r="H70" s="146"/>
    </row>
    <row r="71" spans="1:8" ht="12.75">
      <c r="A71" s="149" t="s">
        <v>21</v>
      </c>
      <c r="B71" s="159">
        <v>3519</v>
      </c>
      <c r="C71" s="159">
        <v>3519</v>
      </c>
      <c r="D71" s="159">
        <v>0</v>
      </c>
      <c r="E71" s="159">
        <v>0</v>
      </c>
      <c r="F71" s="159">
        <v>0</v>
      </c>
      <c r="G71" s="159">
        <v>3519</v>
      </c>
      <c r="H71" s="159">
        <v>3519</v>
      </c>
    </row>
    <row r="72" spans="1:8" ht="13.5" thickBot="1">
      <c r="A72" s="149"/>
      <c r="B72" s="149"/>
      <c r="C72" s="159"/>
      <c r="D72" s="159"/>
      <c r="E72" s="159"/>
      <c r="F72" s="159"/>
      <c r="G72" s="159"/>
      <c r="H72" s="159"/>
    </row>
    <row r="73" spans="1:8" ht="16.5" thickBot="1">
      <c r="A73" s="137" t="s">
        <v>23</v>
      </c>
      <c r="B73" s="218">
        <v>1829697.58</v>
      </c>
      <c r="C73" s="218">
        <v>97198.3525</v>
      </c>
      <c r="D73" s="218">
        <v>826969.3525</v>
      </c>
      <c r="E73" s="218">
        <v>451969.35250000004</v>
      </c>
      <c r="F73" s="218">
        <v>453560.5225</v>
      </c>
      <c r="G73" s="218">
        <v>1829697.58</v>
      </c>
      <c r="H73" s="148"/>
    </row>
    <row r="74" spans="1:8" ht="12.75">
      <c r="A74" s="149"/>
      <c r="B74" s="149"/>
      <c r="C74" s="159"/>
      <c r="D74" s="159"/>
      <c r="E74" s="159"/>
      <c r="F74" s="159"/>
      <c r="G74" s="159"/>
      <c r="H74" s="159"/>
    </row>
    <row r="75" spans="1:8" ht="18">
      <c r="A75" s="223" t="s">
        <v>268</v>
      </c>
      <c r="B75" s="224">
        <v>4398566.85</v>
      </c>
      <c r="C75" s="224">
        <v>739415.67</v>
      </c>
      <c r="D75" s="224">
        <v>1469186.67</v>
      </c>
      <c r="E75" s="224">
        <v>1094186.67</v>
      </c>
      <c r="F75" s="224">
        <v>1095777.84</v>
      </c>
      <c r="G75" s="225">
        <v>4398566.85</v>
      </c>
      <c r="H75" s="120"/>
    </row>
    <row r="79" spans="1:4" ht="12.75">
      <c r="A79" s="149"/>
      <c r="B79" s="149"/>
      <c r="C79" s="214"/>
      <c r="D79" s="214"/>
    </row>
  </sheetData>
  <sheetProtection/>
  <printOptions gridLines="1" horizontalCentered="1"/>
  <pageMargins left="0.02" right="0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62.8515625" style="0" bestFit="1" customWidth="1"/>
    <col min="2" max="2" width="15.57421875" style="208" customWidth="1"/>
    <col min="3" max="7" width="17.421875" style="0" customWidth="1"/>
    <col min="8" max="8" width="11.8515625" style="0" customWidth="1"/>
    <col min="9" max="9" width="10.140625" style="0" customWidth="1"/>
  </cols>
  <sheetData>
    <row r="1" spans="1:8" ht="12.75">
      <c r="A1" s="121" t="s">
        <v>26</v>
      </c>
      <c r="B1" s="51"/>
      <c r="C1" s="304"/>
      <c r="D1" s="304"/>
      <c r="E1" s="304"/>
      <c r="F1" s="304"/>
      <c r="G1" s="304"/>
      <c r="H1" s="304"/>
    </row>
    <row r="2" spans="1:8" ht="12.75">
      <c r="A2" s="121"/>
      <c r="B2" s="51"/>
      <c r="C2" s="304"/>
      <c r="D2" s="304"/>
      <c r="E2" s="304"/>
      <c r="F2" s="304"/>
      <c r="G2" s="304"/>
      <c r="H2" s="304"/>
    </row>
    <row r="3" spans="1:8" ht="20.25" customHeight="1" thickBot="1">
      <c r="A3" s="124" t="s">
        <v>545</v>
      </c>
      <c r="B3" s="52"/>
      <c r="C3" s="228"/>
      <c r="D3" s="228"/>
      <c r="E3" s="126"/>
      <c r="F3" s="127"/>
      <c r="G3" s="127"/>
      <c r="H3" s="127"/>
    </row>
    <row r="4" spans="1:8" ht="13.5" thickBot="1">
      <c r="A4" s="128"/>
      <c r="B4" s="129" t="s">
        <v>24</v>
      </c>
      <c r="C4" s="229" t="s">
        <v>15</v>
      </c>
      <c r="D4" s="230" t="s">
        <v>16</v>
      </c>
      <c r="E4" s="132" t="s">
        <v>17</v>
      </c>
      <c r="F4" s="133" t="s">
        <v>18</v>
      </c>
      <c r="G4" s="133" t="s">
        <v>19</v>
      </c>
      <c r="H4" s="128"/>
    </row>
    <row r="5" spans="1:8" ht="13.5" thickBot="1">
      <c r="A5" s="128"/>
      <c r="B5" s="54"/>
      <c r="C5" s="231"/>
      <c r="D5" s="231"/>
      <c r="E5" s="136"/>
      <c r="F5" s="136"/>
      <c r="G5" s="136"/>
      <c r="H5" s="128"/>
    </row>
    <row r="6" spans="1:8" ht="16.5" thickBot="1">
      <c r="A6" s="137" t="s">
        <v>6</v>
      </c>
      <c r="B6" s="55"/>
      <c r="C6" s="232"/>
      <c r="D6" s="232"/>
      <c r="E6" s="140"/>
      <c r="F6" s="128"/>
      <c r="G6" s="128"/>
      <c r="H6" s="128"/>
    </row>
    <row r="7" spans="1:8" ht="16.5" thickBot="1">
      <c r="A7" s="141"/>
      <c r="B7" s="56"/>
      <c r="C7" s="128"/>
      <c r="D7" s="128"/>
      <c r="E7" s="128"/>
      <c r="F7" s="128"/>
      <c r="G7" s="128"/>
      <c r="H7" s="128"/>
    </row>
    <row r="8" spans="1:8" ht="13.5" thickBot="1">
      <c r="A8" s="305" t="s">
        <v>0</v>
      </c>
      <c r="B8" s="285"/>
      <c r="C8" s="476"/>
      <c r="D8" s="476"/>
      <c r="E8" s="308"/>
      <c r="F8" s="309"/>
      <c r="G8" s="309"/>
      <c r="H8" s="309"/>
    </row>
    <row r="9" spans="1:8" ht="12.75">
      <c r="A9" s="304"/>
      <c r="B9" s="286"/>
      <c r="C9" s="477">
        <f>$B$12/4</f>
        <v>519926.32749999996</v>
      </c>
      <c r="D9" s="477">
        <f>$B$12/4</f>
        <v>519926.32749999996</v>
      </c>
      <c r="E9" s="477">
        <f>$B$12/4</f>
        <v>519926.32749999996</v>
      </c>
      <c r="F9" s="477">
        <f>$B$12/4</f>
        <v>519926.32749999996</v>
      </c>
      <c r="G9" s="313">
        <f>SUM(C9:F9)</f>
        <v>2079705.3099999998</v>
      </c>
      <c r="H9" s="304"/>
    </row>
    <row r="10" spans="1:8" ht="12.75">
      <c r="A10" s="304"/>
      <c r="B10" s="286"/>
      <c r="C10" s="477"/>
      <c r="D10" s="312"/>
      <c r="E10" s="477"/>
      <c r="F10" s="313"/>
      <c r="G10" s="313">
        <v>0</v>
      </c>
      <c r="H10" s="304"/>
    </row>
    <row r="11" spans="1:8" ht="12.75">
      <c r="A11" s="149"/>
      <c r="B11" s="57"/>
      <c r="C11" s="233"/>
      <c r="D11" s="93"/>
      <c r="E11" s="477"/>
      <c r="F11" s="313"/>
      <c r="G11" s="313">
        <v>0</v>
      </c>
      <c r="H11" s="304"/>
    </row>
    <row r="12" spans="1:8" ht="12.75">
      <c r="A12" s="149" t="s">
        <v>21</v>
      </c>
      <c r="B12" s="57">
        <f>1987692.66+92012.65</f>
        <v>2079705.3099999998</v>
      </c>
      <c r="C12" s="313">
        <f>SUM(C9:C11)</f>
        <v>519926.32749999996</v>
      </c>
      <c r="D12" s="313">
        <f>SUM(D9:D11)</f>
        <v>519926.32749999996</v>
      </c>
      <c r="E12" s="313">
        <f>SUM(E9:E11)</f>
        <v>519926.32749999996</v>
      </c>
      <c r="F12" s="313">
        <f>SUM(F9:F11)</f>
        <v>519926.32749999996</v>
      </c>
      <c r="G12" s="313">
        <f>SUM(G9:G11)</f>
        <v>2079705.3099999998</v>
      </c>
      <c r="H12" s="313"/>
    </row>
    <row r="13" spans="1:8" ht="12.75">
      <c r="A13" s="314" t="s">
        <v>1</v>
      </c>
      <c r="B13" s="285"/>
      <c r="C13" s="476"/>
      <c r="D13" s="315"/>
      <c r="E13" s="478"/>
      <c r="F13" s="304"/>
      <c r="G13" s="304"/>
      <c r="H13" s="304"/>
    </row>
    <row r="14" spans="1:8" ht="12.75">
      <c r="A14" s="304"/>
      <c r="B14" s="286"/>
      <c r="C14" s="477"/>
      <c r="D14" s="312"/>
      <c r="E14" s="477"/>
      <c r="F14" s="313"/>
      <c r="G14" s="313">
        <v>0</v>
      </c>
      <c r="H14" s="304"/>
    </row>
    <row r="15" spans="1:8" ht="12.75">
      <c r="A15" s="149"/>
      <c r="B15" s="57"/>
      <c r="C15" s="233"/>
      <c r="D15" s="312"/>
      <c r="E15" s="477"/>
      <c r="F15" s="313"/>
      <c r="G15" s="313">
        <v>0</v>
      </c>
      <c r="H15" s="304"/>
    </row>
    <row r="16" spans="1:8" ht="12.75">
      <c r="A16" s="304"/>
      <c r="B16" s="286"/>
      <c r="C16" s="477"/>
      <c r="D16" s="312"/>
      <c r="E16" s="477"/>
      <c r="F16" s="313"/>
      <c r="G16" s="313">
        <v>0</v>
      </c>
      <c r="H16" s="304"/>
    </row>
    <row r="17" spans="1:9" ht="12.75">
      <c r="A17" s="308" t="s">
        <v>21</v>
      </c>
      <c r="B17" s="290">
        <v>0</v>
      </c>
      <c r="C17" s="313">
        <v>0</v>
      </c>
      <c r="D17" s="313">
        <v>0</v>
      </c>
      <c r="E17" s="313">
        <v>0</v>
      </c>
      <c r="F17" s="313">
        <v>0</v>
      </c>
      <c r="G17" s="313">
        <v>0</v>
      </c>
      <c r="H17" s="304"/>
      <c r="I17" s="304"/>
    </row>
    <row r="18" spans="1:9" ht="12.75">
      <c r="A18" s="314" t="s">
        <v>2</v>
      </c>
      <c r="B18" s="285"/>
      <c r="C18" s="477"/>
      <c r="D18" s="312"/>
      <c r="E18" s="477"/>
      <c r="F18" s="313"/>
      <c r="G18" s="313"/>
      <c r="H18" s="304"/>
      <c r="I18" s="304"/>
    </row>
    <row r="19" spans="1:9" ht="12.75">
      <c r="A19" s="304"/>
      <c r="B19" s="286"/>
      <c r="C19" s="477"/>
      <c r="D19" s="312"/>
      <c r="E19" s="477"/>
      <c r="F19" s="313"/>
      <c r="G19" s="313"/>
      <c r="H19" s="304"/>
      <c r="I19" s="304"/>
    </row>
    <row r="20" spans="1:9" ht="12.75">
      <c r="A20" s="149"/>
      <c r="B20" s="57"/>
      <c r="C20" s="477"/>
      <c r="D20" s="312"/>
      <c r="E20" s="477"/>
      <c r="F20" s="313"/>
      <c r="G20" s="313">
        <v>0</v>
      </c>
      <c r="H20" s="304"/>
      <c r="I20" s="304"/>
    </row>
    <row r="21" spans="1:9" ht="12.75">
      <c r="A21" s="304"/>
      <c r="B21" s="286"/>
      <c r="C21" s="477"/>
      <c r="D21" s="312"/>
      <c r="E21" s="477"/>
      <c r="F21" s="313"/>
      <c r="G21" s="313">
        <v>0</v>
      </c>
      <c r="H21" s="304"/>
      <c r="I21" s="304"/>
    </row>
    <row r="22" spans="1:9" ht="12.75">
      <c r="A22" s="149"/>
      <c r="B22" s="57"/>
      <c r="C22" s="234"/>
      <c r="D22" s="312"/>
      <c r="E22" s="318"/>
      <c r="F22" s="313"/>
      <c r="G22" s="313">
        <v>0</v>
      </c>
      <c r="H22" s="304"/>
      <c r="I22" s="304"/>
    </row>
    <row r="23" spans="1:9" ht="13.5" thickBot="1">
      <c r="A23" s="149" t="s">
        <v>21</v>
      </c>
      <c r="B23" s="57">
        <v>0</v>
      </c>
      <c r="C23" s="313">
        <v>0</v>
      </c>
      <c r="D23" s="313">
        <v>0</v>
      </c>
      <c r="E23" s="313">
        <v>0</v>
      </c>
      <c r="F23" s="313">
        <v>0</v>
      </c>
      <c r="G23" s="313">
        <v>0</v>
      </c>
      <c r="H23" s="304"/>
      <c r="I23" s="304"/>
    </row>
    <row r="24" spans="1:9" ht="13.5" thickBot="1">
      <c r="A24" s="319" t="s">
        <v>4</v>
      </c>
      <c r="B24" s="291"/>
      <c r="C24" s="477"/>
      <c r="D24" s="312"/>
      <c r="E24" s="477"/>
      <c r="F24" s="313"/>
      <c r="G24" s="159"/>
      <c r="H24" s="121"/>
      <c r="I24" s="121"/>
    </row>
    <row r="25" spans="1:9" ht="12.75">
      <c r="A25" s="304"/>
      <c r="B25" s="286"/>
      <c r="C25" s="477">
        <f>$B$26/4</f>
        <v>128614.935</v>
      </c>
      <c r="D25" s="477">
        <f>$B$26/4</f>
        <v>128614.935</v>
      </c>
      <c r="E25" s="477">
        <f>$B$26/4</f>
        <v>128614.935</v>
      </c>
      <c r="F25" s="477">
        <f>$B$26/4</f>
        <v>128614.935</v>
      </c>
      <c r="G25" s="313">
        <f>SUM(C25:F25)</f>
        <v>514459.74</v>
      </c>
      <c r="H25" s="304"/>
      <c r="I25" s="304"/>
    </row>
    <row r="26" spans="1:9" ht="12.75">
      <c r="A26" s="149" t="s">
        <v>21</v>
      </c>
      <c r="B26" s="57">
        <f>491549.25+22910.49</f>
        <v>514459.74</v>
      </c>
      <c r="C26" s="313">
        <f>SUM(C25)</f>
        <v>128614.935</v>
      </c>
      <c r="D26" s="313">
        <f>SUM(D25)</f>
        <v>128614.935</v>
      </c>
      <c r="E26" s="313">
        <f>SUM(E25)</f>
        <v>128614.935</v>
      </c>
      <c r="F26" s="313">
        <f>SUM(F25)</f>
        <v>128614.935</v>
      </c>
      <c r="G26" s="313">
        <f>SUM(G25)</f>
        <v>514459.74</v>
      </c>
      <c r="H26" s="121"/>
      <c r="I26" s="121"/>
    </row>
    <row r="27" spans="1:9" ht="12.75">
      <c r="A27" s="314" t="s">
        <v>3</v>
      </c>
      <c r="B27" s="285"/>
      <c r="C27" s="479"/>
      <c r="D27" s="477"/>
      <c r="E27" s="158"/>
      <c r="F27" s="159"/>
      <c r="G27" s="159"/>
      <c r="H27" s="121"/>
      <c r="I27" s="121"/>
    </row>
    <row r="28" spans="1:9" ht="12.75">
      <c r="A28" s="304"/>
      <c r="B28" s="286"/>
      <c r="C28" s="313"/>
      <c r="D28" s="313"/>
      <c r="E28" s="318"/>
      <c r="F28" s="313"/>
      <c r="G28" s="313">
        <v>0</v>
      </c>
      <c r="H28" s="304"/>
      <c r="I28" s="304"/>
    </row>
    <row r="29" spans="1:9" ht="12.75">
      <c r="A29" s="149" t="s">
        <v>21</v>
      </c>
      <c r="B29" s="57">
        <v>0</v>
      </c>
      <c r="C29" s="313">
        <v>0</v>
      </c>
      <c r="D29" s="313">
        <v>0</v>
      </c>
      <c r="E29" s="313">
        <v>0</v>
      </c>
      <c r="F29" s="313">
        <v>0</v>
      </c>
      <c r="G29" s="313">
        <v>0</v>
      </c>
      <c r="H29" s="304"/>
      <c r="I29" s="304"/>
    </row>
    <row r="30" spans="1:9" ht="13.5" thickBot="1">
      <c r="A30" s="149"/>
      <c r="B30" s="57"/>
      <c r="C30" s="313"/>
      <c r="D30" s="313"/>
      <c r="E30" s="313"/>
      <c r="F30" s="313"/>
      <c r="G30" s="313"/>
      <c r="H30" s="304"/>
      <c r="I30" s="304"/>
    </row>
    <row r="31" spans="1:9" ht="16.5" thickBot="1">
      <c r="A31" s="137" t="s">
        <v>22</v>
      </c>
      <c r="B31" s="59">
        <f>B26+B12</f>
        <v>2594165.05</v>
      </c>
      <c r="C31" s="59">
        <f>C26+C12</f>
        <v>648541.2625</v>
      </c>
      <c r="D31" s="59">
        <f>D26+D12</f>
        <v>648541.2625</v>
      </c>
      <c r="E31" s="59">
        <f>E26+E12</f>
        <v>648541.2625</v>
      </c>
      <c r="F31" s="59">
        <f>F26+F12</f>
        <v>648541.2625</v>
      </c>
      <c r="G31" s="59">
        <f>G26+G12</f>
        <v>2594165.05</v>
      </c>
      <c r="H31" s="313"/>
      <c r="I31" s="313"/>
    </row>
    <row r="32" spans="1:9" ht="13.5" thickBot="1">
      <c r="A32" s="149"/>
      <c r="B32" s="57"/>
      <c r="C32" s="313"/>
      <c r="D32" s="313"/>
      <c r="E32" s="313"/>
      <c r="F32" s="313"/>
      <c r="G32" s="313"/>
      <c r="H32" s="304"/>
      <c r="I32" s="304"/>
    </row>
    <row r="33" spans="1:7" ht="16.5" thickBot="1">
      <c r="A33" s="137" t="s">
        <v>5</v>
      </c>
      <c r="B33" s="55"/>
      <c r="C33" s="304"/>
      <c r="D33" s="304"/>
      <c r="E33" s="304"/>
      <c r="F33" s="304"/>
      <c r="G33" s="304"/>
    </row>
    <row r="34" spans="1:7" ht="16.5" thickBot="1">
      <c r="A34" s="162"/>
      <c r="B34" s="55"/>
      <c r="C34" s="479"/>
      <c r="D34" s="477"/>
      <c r="E34" s="318"/>
      <c r="F34" s="313"/>
      <c r="G34" s="313"/>
    </row>
    <row r="35" spans="1:7" ht="13.5" thickBot="1">
      <c r="A35" s="319" t="s">
        <v>7</v>
      </c>
      <c r="B35" s="291"/>
      <c r="C35" s="477"/>
      <c r="D35" s="477"/>
      <c r="E35" s="318"/>
      <c r="F35" s="313"/>
      <c r="G35" s="313"/>
    </row>
    <row r="36" spans="1:7" ht="12.75">
      <c r="A36" s="241"/>
      <c r="B36" s="291"/>
      <c r="C36" s="477"/>
      <c r="D36" s="318"/>
      <c r="E36" s="322"/>
      <c r="F36" s="313"/>
      <c r="G36" s="313"/>
    </row>
    <row r="37" spans="1:7" ht="12.75">
      <c r="A37" s="244" t="s">
        <v>30</v>
      </c>
      <c r="B37" s="299">
        <v>10967.04</v>
      </c>
      <c r="C37" s="480">
        <f>B37</f>
        <v>10967.04</v>
      </c>
      <c r="D37" s="313"/>
      <c r="E37" s="313"/>
      <c r="F37" s="313"/>
      <c r="G37" s="480">
        <f>SUM(C37:F37)</f>
        <v>10967.04</v>
      </c>
    </row>
    <row r="38" spans="1:8" ht="12.75">
      <c r="A38" s="149"/>
      <c r="B38" s="58"/>
      <c r="C38" s="235"/>
      <c r="D38" s="477"/>
      <c r="E38" s="318"/>
      <c r="F38" s="313"/>
      <c r="G38" s="313">
        <v>0</v>
      </c>
      <c r="H38" s="304"/>
    </row>
    <row r="39" spans="1:8" ht="13.5" thickBot="1">
      <c r="A39" s="149" t="s">
        <v>21</v>
      </c>
      <c r="B39" s="58">
        <f>SUM(B37:B38)</f>
        <v>10967.04</v>
      </c>
      <c r="C39" s="58">
        <f>SUM(C37:C38)</f>
        <v>10967.04</v>
      </c>
      <c r="D39" s="58">
        <f>SUM(D37:D38)</f>
        <v>0</v>
      </c>
      <c r="E39" s="58">
        <f>SUM(E37:E38)</f>
        <v>0</v>
      </c>
      <c r="F39" s="58">
        <f>SUM(F37:F38)</f>
        <v>0</v>
      </c>
      <c r="G39" s="58">
        <f>SUM(G37:G38)</f>
        <v>10967.04</v>
      </c>
      <c r="H39" s="313"/>
    </row>
    <row r="40" spans="1:8" ht="13.5" thickBot="1">
      <c r="A40" s="319" t="s">
        <v>9</v>
      </c>
      <c r="B40" s="291"/>
      <c r="C40" s="318"/>
      <c r="D40" s="318"/>
      <c r="E40" s="318"/>
      <c r="F40" s="313"/>
      <c r="G40" s="313"/>
      <c r="H40" s="304"/>
    </row>
    <row r="41" spans="1:8" ht="12.75">
      <c r="A41" s="241" t="s">
        <v>270</v>
      </c>
      <c r="B41" s="291"/>
      <c r="C41" s="318"/>
      <c r="D41" s="318"/>
      <c r="E41" s="318"/>
      <c r="F41" s="313"/>
      <c r="G41" s="313">
        <v>0</v>
      </c>
      <c r="H41" s="304"/>
    </row>
    <row r="42" spans="1:8" ht="12.75">
      <c r="A42" s="149"/>
      <c r="B42" s="58"/>
      <c r="C42" s="318"/>
      <c r="D42" s="318"/>
      <c r="E42" s="318"/>
      <c r="F42" s="313"/>
      <c r="G42" s="313">
        <v>0</v>
      </c>
      <c r="H42" s="304"/>
    </row>
    <row r="43" spans="1:8" ht="12.75">
      <c r="A43" s="149"/>
      <c r="B43" s="58"/>
      <c r="C43" s="158"/>
      <c r="D43" s="318"/>
      <c r="E43" s="318"/>
      <c r="F43" s="313"/>
      <c r="G43" s="313">
        <v>0</v>
      </c>
      <c r="H43" s="304"/>
    </row>
    <row r="44" spans="1:8" ht="13.5" thickBot="1">
      <c r="A44" s="149" t="s">
        <v>21</v>
      </c>
      <c r="B44" s="58">
        <v>0</v>
      </c>
      <c r="C44" s="313">
        <v>0</v>
      </c>
      <c r="D44" s="313">
        <v>0</v>
      </c>
      <c r="E44" s="313">
        <v>0</v>
      </c>
      <c r="F44" s="313">
        <v>0</v>
      </c>
      <c r="G44" s="313">
        <v>0</v>
      </c>
      <c r="H44" s="313">
        <v>0</v>
      </c>
    </row>
    <row r="45" spans="1:8" ht="13.5" thickBot="1">
      <c r="A45" s="319" t="s">
        <v>8</v>
      </c>
      <c r="B45" s="291"/>
      <c r="C45" s="318"/>
      <c r="D45" s="318"/>
      <c r="E45" s="318"/>
      <c r="F45" s="313"/>
      <c r="G45" s="313"/>
      <c r="H45" s="304"/>
    </row>
    <row r="46" spans="1:8" ht="12.75">
      <c r="A46" s="241" t="s">
        <v>270</v>
      </c>
      <c r="B46" s="291"/>
      <c r="C46" s="318"/>
      <c r="D46" s="318"/>
      <c r="E46" s="318"/>
      <c r="F46" s="313"/>
      <c r="G46" s="313">
        <v>0</v>
      </c>
      <c r="H46" s="304"/>
    </row>
    <row r="47" spans="1:8" ht="12.75">
      <c r="A47" s="149"/>
      <c r="B47" s="58"/>
      <c r="C47" s="318"/>
      <c r="D47" s="318"/>
      <c r="E47" s="318"/>
      <c r="F47" s="313"/>
      <c r="G47" s="313">
        <v>0</v>
      </c>
      <c r="H47" s="304"/>
    </row>
    <row r="48" spans="1:8" ht="12.75">
      <c r="A48" s="149"/>
      <c r="B48" s="58"/>
      <c r="C48" s="158"/>
      <c r="D48" s="318"/>
      <c r="E48" s="318"/>
      <c r="F48" s="313"/>
      <c r="G48" s="313">
        <v>0</v>
      </c>
      <c r="H48" s="304"/>
    </row>
    <row r="49" spans="1:8" ht="13.5" thickBot="1">
      <c r="A49" s="149" t="s">
        <v>21</v>
      </c>
      <c r="B49" s="58">
        <v>0</v>
      </c>
      <c r="C49" s="313">
        <v>0</v>
      </c>
      <c r="D49" s="313">
        <v>0</v>
      </c>
      <c r="E49" s="313">
        <v>0</v>
      </c>
      <c r="F49" s="313">
        <v>0</v>
      </c>
      <c r="G49" s="313">
        <v>0</v>
      </c>
      <c r="H49" s="304"/>
    </row>
    <row r="50" spans="1:8" ht="13.5" thickBot="1">
      <c r="A50" s="319" t="s">
        <v>10</v>
      </c>
      <c r="B50" s="291"/>
      <c r="C50" s="318"/>
      <c r="D50" s="318"/>
      <c r="E50" s="318"/>
      <c r="F50" s="313"/>
      <c r="G50" s="313"/>
      <c r="H50" s="304"/>
    </row>
    <row r="51" spans="1:8" ht="12.75">
      <c r="A51" s="241"/>
      <c r="B51" s="291"/>
      <c r="C51" s="322"/>
      <c r="D51" s="318"/>
      <c r="E51" s="318"/>
      <c r="F51" s="313"/>
      <c r="G51" s="313"/>
      <c r="H51" s="304"/>
    </row>
    <row r="52" spans="1:8" ht="12.75">
      <c r="A52" s="244" t="s">
        <v>212</v>
      </c>
      <c r="B52" s="58">
        <v>239465.78</v>
      </c>
      <c r="C52" s="322">
        <f>$B$52/4</f>
        <v>59866.445</v>
      </c>
      <c r="D52" s="322">
        <f>$B$52/4</f>
        <v>59866.445</v>
      </c>
      <c r="E52" s="322">
        <f>$B$52/4</f>
        <v>59866.445</v>
      </c>
      <c r="F52" s="322">
        <f>$B$52/4</f>
        <v>59866.445</v>
      </c>
      <c r="G52" s="313">
        <f>SUM(C52:F52)</f>
        <v>239465.78</v>
      </c>
      <c r="H52" s="304"/>
    </row>
    <row r="53" spans="1:8" ht="12.75">
      <c r="A53" s="244"/>
      <c r="B53" s="58"/>
      <c r="C53" s="322"/>
      <c r="D53" s="322"/>
      <c r="E53" s="322"/>
      <c r="F53" s="322"/>
      <c r="G53" s="313">
        <v>0</v>
      </c>
      <c r="H53" s="304"/>
    </row>
    <row r="54" spans="1:8" ht="12.75">
      <c r="A54" s="304"/>
      <c r="B54" s="299"/>
      <c r="C54" s="318"/>
      <c r="D54" s="318"/>
      <c r="E54" s="318"/>
      <c r="F54" s="313"/>
      <c r="G54" s="313">
        <v>0</v>
      </c>
      <c r="H54" s="304"/>
    </row>
    <row r="55" spans="1:8" ht="13.5" thickBot="1">
      <c r="A55" s="149" t="s">
        <v>21</v>
      </c>
      <c r="B55" s="58">
        <f>SUM(B52:B54)</f>
        <v>239465.78</v>
      </c>
      <c r="C55" s="313">
        <f>SUM(C52:C54)</f>
        <v>59866.445</v>
      </c>
      <c r="D55" s="313">
        <f>SUM(D52:D54)</f>
        <v>59866.445</v>
      </c>
      <c r="E55" s="313">
        <f>SUM(E52:E54)</f>
        <v>59866.445</v>
      </c>
      <c r="F55" s="313">
        <f>SUM(F52:F54)</f>
        <v>59866.445</v>
      </c>
      <c r="G55" s="313">
        <f>SUM(G52:G54)</f>
        <v>239465.78</v>
      </c>
      <c r="H55" s="313">
        <v>239466</v>
      </c>
    </row>
    <row r="56" spans="1:8" ht="13.5" thickBot="1">
      <c r="A56" s="319" t="s">
        <v>11</v>
      </c>
      <c r="B56" s="291"/>
      <c r="C56" s="318"/>
      <c r="D56" s="318"/>
      <c r="E56" s="318"/>
      <c r="F56" s="313"/>
      <c r="G56" s="313"/>
      <c r="H56" s="304"/>
    </row>
    <row r="57" spans="1:8" ht="12.75">
      <c r="A57" s="241" t="s">
        <v>20</v>
      </c>
      <c r="B57" s="291"/>
      <c r="C57" s="322"/>
      <c r="D57" s="325"/>
      <c r="E57" s="318"/>
      <c r="F57" s="313"/>
      <c r="G57" s="313"/>
      <c r="H57" s="304"/>
    </row>
    <row r="58" spans="1:8" ht="12.75">
      <c r="A58" s="237" t="s">
        <v>265</v>
      </c>
      <c r="B58" s="227">
        <v>0</v>
      </c>
      <c r="C58" s="322"/>
      <c r="D58" s="325"/>
      <c r="E58" s="318"/>
      <c r="F58" s="313"/>
      <c r="G58" s="313"/>
      <c r="H58" s="304"/>
    </row>
    <row r="59" spans="1:8" ht="12.75">
      <c r="A59" s="237" t="s">
        <v>266</v>
      </c>
      <c r="B59" s="227">
        <v>0</v>
      </c>
      <c r="C59" s="322"/>
      <c r="D59" s="322"/>
      <c r="E59" s="322"/>
      <c r="F59" s="322"/>
      <c r="G59" s="313"/>
      <c r="H59" s="304"/>
    </row>
    <row r="60" spans="1:8" ht="12.75">
      <c r="A60" s="237" t="s">
        <v>266</v>
      </c>
      <c r="B60" s="227">
        <v>83573.6</v>
      </c>
      <c r="C60" s="322">
        <f>B60/4</f>
        <v>20893.4</v>
      </c>
      <c r="D60" s="325">
        <v>20893</v>
      </c>
      <c r="E60" s="318">
        <v>20893</v>
      </c>
      <c r="F60" s="313">
        <v>20893</v>
      </c>
      <c r="G60" s="313">
        <f>SUM(C60:F60)</f>
        <v>83572.4</v>
      </c>
      <c r="H60" s="304"/>
    </row>
    <row r="61" spans="1:8" ht="12.75">
      <c r="A61" s="237" t="s">
        <v>267</v>
      </c>
      <c r="B61" s="227">
        <v>1500000</v>
      </c>
      <c r="C61" s="322">
        <f>B61/4</f>
        <v>375000</v>
      </c>
      <c r="D61" s="325">
        <v>375000</v>
      </c>
      <c r="E61" s="318">
        <v>375000</v>
      </c>
      <c r="F61" s="313">
        <v>375000</v>
      </c>
      <c r="G61" s="313">
        <f>SUM(C61:F61)</f>
        <v>1500000</v>
      </c>
      <c r="H61" s="304"/>
    </row>
    <row r="62" spans="1:8" ht="12.75">
      <c r="A62" s="244"/>
      <c r="B62" s="291"/>
      <c r="C62" s="322"/>
      <c r="D62" s="322"/>
      <c r="E62" s="322"/>
      <c r="F62" s="322"/>
      <c r="G62" s="313"/>
      <c r="H62" s="304"/>
    </row>
    <row r="63" spans="1:8" ht="12.75">
      <c r="A63" s="149" t="s">
        <v>14</v>
      </c>
      <c r="B63" s="58"/>
      <c r="C63" s="235"/>
      <c r="D63" s="325"/>
      <c r="E63" s="318"/>
      <c r="F63" s="313"/>
      <c r="G63" s="313"/>
      <c r="H63" s="304"/>
    </row>
    <row r="64" spans="1:8" ht="12.75">
      <c r="A64" s="149" t="s">
        <v>21</v>
      </c>
      <c r="B64" s="58">
        <f>SUM(B58:B63)</f>
        <v>1583573.6</v>
      </c>
      <c r="C64" s="58">
        <f>SUM(C58:C63)</f>
        <v>395893.4</v>
      </c>
      <c r="D64" s="58">
        <f>SUM(D58:D63)</f>
        <v>395893</v>
      </c>
      <c r="E64" s="58">
        <f>SUM(E58:E63)</f>
        <v>395893</v>
      </c>
      <c r="F64" s="58">
        <f>SUM(F58:F63)</f>
        <v>395893</v>
      </c>
      <c r="G64" s="58">
        <f>SUM(G58:G63)</f>
        <v>1583572.4</v>
      </c>
      <c r="H64" s="313"/>
    </row>
    <row r="65" spans="1:8" ht="12.75">
      <c r="A65" s="314" t="s">
        <v>12</v>
      </c>
      <c r="B65" s="285"/>
      <c r="C65" s="235"/>
      <c r="D65" s="325"/>
      <c r="E65" s="318"/>
      <c r="F65" s="313"/>
      <c r="G65" s="313"/>
      <c r="H65" s="304"/>
    </row>
    <row r="66" spans="1:8" ht="12.75">
      <c r="A66" s="241" t="s">
        <v>20</v>
      </c>
      <c r="B66" s="291"/>
      <c r="C66" s="322"/>
      <c r="D66" s="318"/>
      <c r="E66" s="318"/>
      <c r="F66" s="313"/>
      <c r="G66" s="313"/>
      <c r="H66" s="304"/>
    </row>
    <row r="67" spans="1:8" ht="12.75">
      <c r="A67" s="149"/>
      <c r="B67" s="58"/>
      <c r="C67" s="322"/>
      <c r="D67" s="318"/>
      <c r="E67" s="318"/>
      <c r="F67" s="313"/>
      <c r="G67" s="313">
        <v>0</v>
      </c>
      <c r="H67" s="304"/>
    </row>
    <row r="68" spans="1:8" ht="12.75">
      <c r="A68" s="149"/>
      <c r="B68" s="58"/>
      <c r="C68" s="322"/>
      <c r="D68" s="318"/>
      <c r="E68" s="318"/>
      <c r="F68" s="313"/>
      <c r="G68" s="313">
        <v>0</v>
      </c>
      <c r="H68" s="304"/>
    </row>
    <row r="69" spans="1:8" ht="12.75">
      <c r="A69" s="149"/>
      <c r="B69" s="58"/>
      <c r="C69" s="109"/>
      <c r="D69" s="318"/>
      <c r="E69" s="318"/>
      <c r="F69" s="313"/>
      <c r="G69" s="313">
        <v>0</v>
      </c>
      <c r="H69" s="304"/>
    </row>
    <row r="70" spans="1:8" ht="12.75">
      <c r="A70" s="149" t="s">
        <v>21</v>
      </c>
      <c r="B70" s="58"/>
      <c r="C70" s="159">
        <v>0</v>
      </c>
      <c r="D70" s="159">
        <v>0</v>
      </c>
      <c r="E70" s="159">
        <v>0</v>
      </c>
      <c r="F70" s="159">
        <v>0</v>
      </c>
      <c r="G70" s="159">
        <v>0</v>
      </c>
      <c r="H70" s="313"/>
    </row>
    <row r="71" spans="1:8" ht="12.75">
      <c r="A71" s="326" t="s">
        <v>13</v>
      </c>
      <c r="B71" s="291"/>
      <c r="C71" s="477"/>
      <c r="D71" s="233"/>
      <c r="E71" s="158"/>
      <c r="F71" s="313"/>
      <c r="G71" s="313"/>
      <c r="H71" s="304"/>
    </row>
    <row r="72" spans="1:8" ht="12.75">
      <c r="A72" s="241"/>
      <c r="B72" s="291"/>
      <c r="C72" s="477"/>
      <c r="D72" s="325"/>
      <c r="E72" s="477"/>
      <c r="F72" s="313"/>
      <c r="G72" s="313"/>
      <c r="H72" s="304"/>
    </row>
    <row r="73" spans="1:8" ht="12.75">
      <c r="A73" s="244" t="s">
        <v>269</v>
      </c>
      <c r="B73" s="286">
        <v>3603.46</v>
      </c>
      <c r="C73" s="322">
        <v>3603</v>
      </c>
      <c r="D73" s="312"/>
      <c r="E73" s="481"/>
      <c r="F73" s="328"/>
      <c r="G73" s="328"/>
      <c r="H73" s="310"/>
    </row>
    <row r="74" spans="1:8" ht="12.75">
      <c r="A74" s="310"/>
      <c r="B74" s="286"/>
      <c r="C74" s="322"/>
      <c r="D74" s="312"/>
      <c r="E74" s="481"/>
      <c r="F74" s="328"/>
      <c r="G74" s="328"/>
      <c r="H74" s="310"/>
    </row>
    <row r="75" spans="1:8" ht="12.75">
      <c r="A75" s="244" t="s">
        <v>134</v>
      </c>
      <c r="B75" s="286"/>
      <c r="C75" s="322"/>
      <c r="D75" s="312"/>
      <c r="E75" s="481"/>
      <c r="F75" s="328"/>
      <c r="G75" s="328">
        <v>0</v>
      </c>
      <c r="H75" s="310"/>
    </row>
    <row r="76" spans="1:8" ht="12.75">
      <c r="A76" s="150"/>
      <c r="B76" s="57"/>
      <c r="C76" s="234"/>
      <c r="D76" s="312"/>
      <c r="E76" s="330"/>
      <c r="F76" s="328"/>
      <c r="G76" s="328">
        <v>0</v>
      </c>
      <c r="H76" s="310"/>
    </row>
    <row r="77" spans="1:8" ht="12.75">
      <c r="A77" s="149" t="s">
        <v>21</v>
      </c>
      <c r="B77" s="58">
        <f>SUM(B73:B76)</f>
        <v>3603.46</v>
      </c>
      <c r="C77" s="58">
        <f>SUM(C73:C76)</f>
        <v>3603</v>
      </c>
      <c r="D77" s="58">
        <f>SUM(D73:D76)</f>
        <v>0</v>
      </c>
      <c r="E77" s="58">
        <f>SUM(E73:E76)</f>
        <v>0</v>
      </c>
      <c r="F77" s="58">
        <f>SUM(F73:F76)</f>
        <v>0</v>
      </c>
      <c r="G77" s="58">
        <f>SUM(C77:F77)</f>
        <v>3603</v>
      </c>
      <c r="H77" s="159"/>
    </row>
    <row r="78" spans="1:8" ht="13.5" thickBot="1">
      <c r="A78" s="149"/>
      <c r="B78" s="58"/>
      <c r="C78" s="159"/>
      <c r="D78" s="159"/>
      <c r="E78" s="159"/>
      <c r="F78" s="159"/>
      <c r="G78" s="159"/>
      <c r="H78" s="159"/>
    </row>
    <row r="79" spans="1:8" ht="16.5" thickBot="1">
      <c r="A79" s="137" t="s">
        <v>23</v>
      </c>
      <c r="B79" s="59">
        <f>B77+B64+B55+B49+B44+B39</f>
        <v>1837609.8800000001</v>
      </c>
      <c r="C79" s="59">
        <f>C77+C64+C55+C49+C44+C39</f>
        <v>470329.885</v>
      </c>
      <c r="D79" s="59">
        <f>D77+D64+D55+D49+D44+D39</f>
        <v>455759.445</v>
      </c>
      <c r="E79" s="59">
        <f>E77+E64+E55+E49+E44+E39</f>
        <v>455759.445</v>
      </c>
      <c r="F79" s="59">
        <f>F77+F64+F55+F49+F44+F39</f>
        <v>455759.445</v>
      </c>
      <c r="G79" s="59">
        <f>G77+G64+G55+G49+G44+G39</f>
        <v>1837608.22</v>
      </c>
      <c r="H79" s="313"/>
    </row>
    <row r="80" spans="1:8" ht="12.75">
      <c r="A80" s="149"/>
      <c r="B80" s="58"/>
      <c r="C80" s="159"/>
      <c r="D80" s="159"/>
      <c r="E80" s="159"/>
      <c r="F80" s="159"/>
      <c r="G80" s="159"/>
      <c r="H80" s="159"/>
    </row>
    <row r="81" spans="1:8" ht="18">
      <c r="A81" s="236" t="s">
        <v>541</v>
      </c>
      <c r="B81" s="60">
        <f>B79+B31</f>
        <v>4431774.93</v>
      </c>
      <c r="C81" s="60">
        <f>C79+C31</f>
        <v>1118871.1475</v>
      </c>
      <c r="D81" s="60">
        <f>D79+D31</f>
        <v>1104300.7075</v>
      </c>
      <c r="E81" s="60">
        <f>E79+E31</f>
        <v>1104300.7075</v>
      </c>
      <c r="F81" s="60">
        <f>F79+F31</f>
        <v>1104300.7075</v>
      </c>
      <c r="G81" s="60">
        <f>G79+G31</f>
        <v>4431773.27</v>
      </c>
      <c r="H81" s="304"/>
    </row>
    <row r="85" spans="1:8" ht="12.75">
      <c r="A85" s="149"/>
      <c r="B85" s="58"/>
      <c r="C85" s="476"/>
      <c r="D85" s="476"/>
      <c r="E85" s="304"/>
      <c r="F85" s="304"/>
      <c r="G85" s="304"/>
      <c r="H85" s="304"/>
    </row>
  </sheetData>
  <sheetProtection/>
  <printOptions gridLines="1" horizontalCentered="1"/>
  <pageMargins left="0.27" right="0.25" top="0.6" bottom="0.56" header="0.27" footer="0.21"/>
  <pageSetup fitToHeight="0" fitToWidth="1" horizontalDpi="600" verticalDpi="600" orientation="landscape" scale="80" r:id="rId1"/>
  <headerFoot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="75" zoomScaleNormal="75" zoomScalePageLayoutView="0" workbookViewId="0" topLeftCell="A1">
      <pane ySplit="1095" topLeftCell="A1" activePane="topLeft" state="split"/>
      <selection pane="topLeft" activeCell="B4" sqref="B4"/>
      <selection pane="bottomLeft" activeCell="A95" sqref="A95"/>
    </sheetView>
  </sheetViews>
  <sheetFormatPr defaultColWidth="9.140625" defaultRowHeight="12.75"/>
  <cols>
    <col min="1" max="1" width="62.8515625" style="247" bestFit="1" customWidth="1"/>
    <col min="2" max="2" width="22.28125" style="247" bestFit="1" customWidth="1"/>
    <col min="3" max="4" width="17.421875" style="245" customWidth="1"/>
    <col min="5" max="5" width="17.421875" style="246" customWidth="1"/>
    <col min="6" max="7" width="17.421875" style="247" customWidth="1"/>
    <col min="8" max="8" width="11.8515625" style="247" customWidth="1"/>
    <col min="9" max="9" width="16.57421875" style="0" bestFit="1" customWidth="1"/>
    <col min="10" max="16384" width="9.140625" style="247" customWidth="1"/>
  </cols>
  <sheetData>
    <row r="1" spans="1:2" ht="12.75">
      <c r="A1" s="1" t="s">
        <v>26</v>
      </c>
      <c r="B1" s="1"/>
    </row>
    <row r="2" spans="1:2" ht="12.75">
      <c r="A2" s="1"/>
      <c r="B2" s="1"/>
    </row>
    <row r="3" spans="1:9" s="8" customFormat="1" ht="20.25" customHeight="1" thickBot="1">
      <c r="A3" s="5" t="s">
        <v>131</v>
      </c>
      <c r="B3" s="5"/>
      <c r="C3" s="6"/>
      <c r="D3" s="6"/>
      <c r="E3" s="7"/>
      <c r="I3"/>
    </row>
    <row r="4" spans="2:9" s="9" customFormat="1" ht="26.25" thickBot="1">
      <c r="B4" s="48" t="s">
        <v>277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  <c r="I4"/>
    </row>
    <row r="5" spans="2:9" s="9" customFormat="1" ht="13.5" thickBot="1">
      <c r="B5" s="14"/>
      <c r="C5" s="15"/>
      <c r="D5" s="15"/>
      <c r="E5" s="16"/>
      <c r="F5" s="16"/>
      <c r="G5" s="16"/>
      <c r="I5"/>
    </row>
    <row r="6" spans="1:9" s="9" customFormat="1" ht="16.5" thickBot="1">
      <c r="A6" s="17" t="s">
        <v>6</v>
      </c>
      <c r="B6" s="18"/>
      <c r="C6" s="19"/>
      <c r="D6" s="19"/>
      <c r="E6" s="20"/>
      <c r="I6"/>
    </row>
    <row r="7" spans="1:9" s="9" customFormat="1" ht="16.5" thickBot="1">
      <c r="A7" s="21"/>
      <c r="I7"/>
    </row>
    <row r="8" spans="1:9" s="251" customFormat="1" ht="13.5" thickBot="1">
      <c r="A8" s="248" t="s">
        <v>0</v>
      </c>
      <c r="B8" s="249"/>
      <c r="C8" s="250"/>
      <c r="D8" s="250"/>
      <c r="E8" s="246"/>
      <c r="I8"/>
    </row>
    <row r="9" spans="2:7" ht="12.75">
      <c r="B9" s="252"/>
      <c r="C9" s="253">
        <f>B12/4</f>
        <v>1667687.9675</v>
      </c>
      <c r="D9" s="255">
        <f>C9</f>
        <v>1667687.9675</v>
      </c>
      <c r="E9" s="253">
        <f>D9</f>
        <v>1667687.9675</v>
      </c>
      <c r="F9" s="254">
        <f>E9</f>
        <v>1667687.9675</v>
      </c>
      <c r="G9" s="254">
        <f>SUM(C9:F9)</f>
        <v>6670751.87</v>
      </c>
    </row>
    <row r="10" spans="2:7" ht="12.75">
      <c r="B10" s="252"/>
      <c r="C10" s="253"/>
      <c r="D10" s="255"/>
      <c r="E10" s="253"/>
      <c r="F10" s="254"/>
      <c r="G10" s="254">
        <f>SUM(C10:F10)</f>
        <v>0</v>
      </c>
    </row>
    <row r="11" spans="1:7" ht="12.75">
      <c r="A11" s="26"/>
      <c r="B11" s="27"/>
      <c r="C11" s="28"/>
      <c r="D11" s="29"/>
      <c r="E11" s="253"/>
      <c r="F11" s="254"/>
      <c r="G11" s="254">
        <f>SUM(C11:F11)</f>
        <v>0</v>
      </c>
    </row>
    <row r="12" spans="1:8" ht="12.75">
      <c r="A12" s="26" t="s">
        <v>21</v>
      </c>
      <c r="B12" s="44">
        <f>4962064.14+929527.27+779160.46</f>
        <v>6670751.87</v>
      </c>
      <c r="C12" s="254">
        <f>SUM(C9:C11)</f>
        <v>1667687.9675</v>
      </c>
      <c r="D12" s="254">
        <f>SUM(D9:D11)</f>
        <v>1667687.9675</v>
      </c>
      <c r="E12" s="254">
        <f>SUM(E9:E11)</f>
        <v>1667687.9675</v>
      </c>
      <c r="F12" s="254">
        <f>SUM(F9:F11)</f>
        <v>1667687.9675</v>
      </c>
      <c r="G12" s="254">
        <f>SUM(G9:G11)</f>
        <v>6670751.87</v>
      </c>
      <c r="H12" s="254"/>
    </row>
    <row r="13" spans="1:5" ht="12.75">
      <c r="A13" s="256" t="s">
        <v>1</v>
      </c>
      <c r="B13" s="249"/>
      <c r="C13" s="250"/>
      <c r="D13" s="257"/>
      <c r="E13" s="258"/>
    </row>
    <row r="14" spans="2:7" ht="12.75">
      <c r="B14" s="252"/>
      <c r="C14" s="253">
        <f>B17/4</f>
        <v>30126.5</v>
      </c>
      <c r="D14" s="255">
        <f>C14</f>
        <v>30126.5</v>
      </c>
      <c r="E14" s="253">
        <f>D14</f>
        <v>30126.5</v>
      </c>
      <c r="F14" s="254">
        <f>E14</f>
        <v>30126.5</v>
      </c>
      <c r="G14" s="254">
        <f>SUM(C14:F14)</f>
        <v>120506</v>
      </c>
    </row>
    <row r="15" spans="1:7" ht="12.75">
      <c r="A15" s="26"/>
      <c r="B15" s="27"/>
      <c r="C15" s="28"/>
      <c r="D15" s="255"/>
      <c r="E15" s="253"/>
      <c r="F15" s="254"/>
      <c r="G15" s="254">
        <f>SUM(C15:F15)</f>
        <v>0</v>
      </c>
    </row>
    <row r="16" spans="2:7" ht="12.75">
      <c r="B16" s="252"/>
      <c r="C16" s="253"/>
      <c r="D16" s="255"/>
      <c r="E16" s="253"/>
      <c r="F16" s="254"/>
      <c r="G16" s="254">
        <f>SUM(C16:F16)</f>
        <v>0</v>
      </c>
    </row>
    <row r="17" spans="1:7" ht="12.75">
      <c r="A17" s="246" t="s">
        <v>21</v>
      </c>
      <c r="B17" s="44">
        <v>120506</v>
      </c>
      <c r="C17" s="254">
        <f>SUM(C14:C16)</f>
        <v>30126.5</v>
      </c>
      <c r="D17" s="254">
        <f>SUM(D14:D16)</f>
        <v>30126.5</v>
      </c>
      <c r="E17" s="254">
        <f>SUM(E14:E16)</f>
        <v>30126.5</v>
      </c>
      <c r="F17" s="254">
        <f>SUM(F14:F16)</f>
        <v>30126.5</v>
      </c>
      <c r="G17" s="254">
        <f>SUM(G14:G16)</f>
        <v>120506</v>
      </c>
    </row>
    <row r="18" spans="1:7" ht="12.75">
      <c r="A18" s="256" t="s">
        <v>2</v>
      </c>
      <c r="B18" s="249"/>
      <c r="C18" s="253"/>
      <c r="D18" s="255"/>
      <c r="E18" s="253"/>
      <c r="F18" s="254"/>
      <c r="G18" s="254"/>
    </row>
    <row r="19" spans="2:7" ht="12.75">
      <c r="B19" s="252"/>
      <c r="C19" s="253"/>
      <c r="D19" s="255"/>
      <c r="E19" s="253"/>
      <c r="F19" s="254"/>
      <c r="G19" s="254"/>
    </row>
    <row r="20" spans="1:7" ht="12.75">
      <c r="A20" s="26"/>
      <c r="B20" s="27"/>
      <c r="C20" s="30"/>
      <c r="D20" s="255"/>
      <c r="E20" s="260"/>
      <c r="F20" s="254"/>
      <c r="G20" s="254">
        <f>SUM(C20:F20)</f>
        <v>0</v>
      </c>
    </row>
    <row r="21" spans="1:7" ht="13.5" thickBot="1">
      <c r="A21" s="26" t="s">
        <v>21</v>
      </c>
      <c r="B21" s="27">
        <v>0</v>
      </c>
      <c r="C21" s="254">
        <f>SUM(C20:C20)</f>
        <v>0</v>
      </c>
      <c r="D21" s="254">
        <f>SUM(D20:D20)</f>
        <v>0</v>
      </c>
      <c r="E21" s="254">
        <f>SUM(E20:E20)</f>
        <v>0</v>
      </c>
      <c r="F21" s="254">
        <f>SUM(F20:F20)</f>
        <v>0</v>
      </c>
      <c r="G21" s="254">
        <f>SUM(G20:G20)</f>
        <v>0</v>
      </c>
    </row>
    <row r="22" spans="1:9" s="1" customFormat="1" ht="13.5" thickBot="1">
      <c r="A22" s="261" t="s">
        <v>4</v>
      </c>
      <c r="B22" s="238"/>
      <c r="C22" s="260"/>
      <c r="D22" s="253"/>
      <c r="E22" s="31"/>
      <c r="F22" s="32"/>
      <c r="G22" s="32"/>
      <c r="I22"/>
    </row>
    <row r="23" spans="2:7" ht="12.75">
      <c r="B23" s="252"/>
      <c r="C23" s="253">
        <f>B24/4</f>
        <v>425795.3825</v>
      </c>
      <c r="D23" s="255">
        <f>C23</f>
        <v>425795.3825</v>
      </c>
      <c r="E23" s="253">
        <f>D23</f>
        <v>425795.3825</v>
      </c>
      <c r="F23" s="254">
        <f>E23</f>
        <v>425795.3825</v>
      </c>
      <c r="G23" s="254">
        <f>SUM(C23:F23)</f>
        <v>1703181.53</v>
      </c>
    </row>
    <row r="24" spans="1:9" s="1" customFormat="1" ht="12.75">
      <c r="A24" s="26" t="s">
        <v>21</v>
      </c>
      <c r="B24" s="44">
        <f>1265559.99+243610.59+194010.95</f>
        <v>1703181.53</v>
      </c>
      <c r="C24" s="254">
        <f>SUM(C22:C23)</f>
        <v>425795.3825</v>
      </c>
      <c r="D24" s="254">
        <f>SUM(D22:D23)</f>
        <v>425795.3825</v>
      </c>
      <c r="E24" s="254">
        <f>SUM(E22:E23)</f>
        <v>425795.3825</v>
      </c>
      <c r="F24" s="254">
        <f>SUM(F22:F23)</f>
        <v>425795.3825</v>
      </c>
      <c r="G24" s="254">
        <f>SUM(C24:F24)</f>
        <v>1703181.53</v>
      </c>
      <c r="I24"/>
    </row>
    <row r="25" spans="1:9" s="1" customFormat="1" ht="12.75">
      <c r="A25" s="256" t="s">
        <v>3</v>
      </c>
      <c r="B25" s="249"/>
      <c r="C25" s="262"/>
      <c r="D25" s="253"/>
      <c r="E25" s="31"/>
      <c r="F25" s="32"/>
      <c r="G25" s="32"/>
      <c r="I25"/>
    </row>
    <row r="26" spans="2:7" ht="12.75">
      <c r="B26" s="252"/>
      <c r="C26" s="254"/>
      <c r="D26" s="254"/>
      <c r="E26" s="260"/>
      <c r="F26" s="254"/>
      <c r="G26" s="254">
        <f>SUM(C26:F26)</f>
        <v>0</v>
      </c>
    </row>
    <row r="27" spans="1:7" ht="12.75">
      <c r="A27" s="26" t="s">
        <v>21</v>
      </c>
      <c r="B27" s="27">
        <v>0</v>
      </c>
      <c r="C27" s="254">
        <f>SUM(C25:C26)</f>
        <v>0</v>
      </c>
      <c r="D27" s="254">
        <f>SUM(D25:D26)</f>
        <v>0</v>
      </c>
      <c r="E27" s="254">
        <f>SUM(E25:E26)</f>
        <v>0</v>
      </c>
      <c r="F27" s="254">
        <f>SUM(F25:F26)</f>
        <v>0</v>
      </c>
      <c r="G27" s="254">
        <f>SUM(C27:F27)</f>
        <v>0</v>
      </c>
    </row>
    <row r="28" spans="1:7" ht="13.5" thickBot="1">
      <c r="A28" s="26"/>
      <c r="B28" s="27"/>
      <c r="C28" s="254"/>
      <c r="D28" s="254"/>
      <c r="E28" s="254"/>
      <c r="F28" s="254"/>
      <c r="G28" s="254"/>
    </row>
    <row r="29" spans="1:8" ht="16.5" thickBot="1">
      <c r="A29" s="17" t="s">
        <v>22</v>
      </c>
      <c r="B29" s="263">
        <f aca="true" t="shared" si="0" ref="B29:G29">B27+B24+B21+B17+B12</f>
        <v>8494439.4</v>
      </c>
      <c r="C29" s="263">
        <f t="shared" si="0"/>
        <v>2123609.85</v>
      </c>
      <c r="D29" s="263">
        <f t="shared" si="0"/>
        <v>2123609.85</v>
      </c>
      <c r="E29" s="263">
        <f t="shared" si="0"/>
        <v>2123609.85</v>
      </c>
      <c r="F29" s="263">
        <f t="shared" si="0"/>
        <v>2123609.85</v>
      </c>
      <c r="G29" s="263">
        <f t="shared" si="0"/>
        <v>8494439.4</v>
      </c>
      <c r="H29" s="254"/>
    </row>
    <row r="30" spans="1:7" ht="13.5" thickBot="1">
      <c r="A30" s="26"/>
      <c r="B30" s="27"/>
      <c r="C30" s="254"/>
      <c r="D30" s="254"/>
      <c r="E30" s="254"/>
      <c r="F30" s="254"/>
      <c r="G30" s="254"/>
    </row>
    <row r="31" spans="1:5" ht="16.5" thickBot="1">
      <c r="A31" s="17" t="s">
        <v>5</v>
      </c>
      <c r="B31" s="18"/>
      <c r="C31" s="247"/>
      <c r="D31" s="247"/>
      <c r="E31" s="247"/>
    </row>
    <row r="32" spans="1:7" ht="16.5" thickBot="1">
      <c r="A32" s="33"/>
      <c r="B32" s="18"/>
      <c r="C32" s="262"/>
      <c r="D32" s="253"/>
      <c r="E32" s="260"/>
      <c r="F32" s="254"/>
      <c r="G32" s="254"/>
    </row>
    <row r="33" spans="1:7" ht="13.5" thickBot="1">
      <c r="A33" s="261" t="s">
        <v>7</v>
      </c>
      <c r="B33" s="238"/>
      <c r="C33" s="253"/>
      <c r="D33" s="253"/>
      <c r="E33" s="260"/>
      <c r="F33" s="254"/>
      <c r="G33" s="254"/>
    </row>
    <row r="34" spans="1:7" ht="12.75">
      <c r="A34" s="238" t="s">
        <v>270</v>
      </c>
      <c r="B34" s="238"/>
      <c r="C34" s="253"/>
      <c r="D34" s="260"/>
      <c r="E34" s="264"/>
      <c r="F34" s="254"/>
      <c r="G34" s="254"/>
    </row>
    <row r="35" spans="1:7" ht="12.75">
      <c r="A35" s="239" t="s">
        <v>145</v>
      </c>
      <c r="C35" s="485">
        <v>18000</v>
      </c>
      <c r="D35" s="254"/>
      <c r="E35" s="254"/>
      <c r="F35" s="254"/>
      <c r="G35" s="254">
        <f>SUM(C35:F35)</f>
        <v>18000</v>
      </c>
    </row>
    <row r="36" spans="1:7" ht="12.75">
      <c r="A36" s="239" t="s">
        <v>144</v>
      </c>
      <c r="C36" s="485">
        <v>2000</v>
      </c>
      <c r="D36" s="254"/>
      <c r="E36" s="254"/>
      <c r="F36" s="254"/>
      <c r="G36" s="254">
        <f>SUM(C36:F36)</f>
        <v>2000</v>
      </c>
    </row>
    <row r="37" spans="1:7" ht="12.75">
      <c r="A37" s="239" t="s">
        <v>271</v>
      </c>
      <c r="C37" s="485">
        <f>14216+598.71</f>
        <v>14814.71</v>
      </c>
      <c r="D37" s="254"/>
      <c r="E37" s="254"/>
      <c r="F37" s="254"/>
      <c r="G37" s="254">
        <f>SUM(C37:F37)</f>
        <v>14814.71</v>
      </c>
    </row>
    <row r="38" spans="1:7" ht="12.75">
      <c r="A38" s="239"/>
      <c r="C38" s="254"/>
      <c r="D38" s="254"/>
      <c r="E38" s="254"/>
      <c r="F38" s="254"/>
      <c r="G38" s="254">
        <f>SUM(C38:F38)</f>
        <v>0</v>
      </c>
    </row>
    <row r="39" spans="1:7" ht="12.75">
      <c r="A39" s="26"/>
      <c r="B39" s="26"/>
      <c r="C39" s="35"/>
      <c r="D39" s="253"/>
      <c r="E39" s="260"/>
      <c r="F39" s="254"/>
      <c r="G39" s="254">
        <f>SUM(C39:F39)</f>
        <v>0</v>
      </c>
    </row>
    <row r="40" spans="1:8" ht="13.5" thickBot="1">
      <c r="A40" s="26" t="s">
        <v>21</v>
      </c>
      <c r="B40" s="46">
        <f>30933.42+3881.29</f>
        <v>34814.71</v>
      </c>
      <c r="C40" s="254">
        <f>SUM(C35:C39)</f>
        <v>34814.71</v>
      </c>
      <c r="D40" s="254">
        <f>SUM(D35:D39)</f>
        <v>0</v>
      </c>
      <c r="E40" s="254">
        <f>SUM(E35:E39)</f>
        <v>0</v>
      </c>
      <c r="F40" s="254">
        <f>SUM(F35:F39)</f>
        <v>0</v>
      </c>
      <c r="G40" s="254">
        <f>SUM(G35:G39)</f>
        <v>34814.71</v>
      </c>
      <c r="H40" s="254"/>
    </row>
    <row r="41" spans="1:7" ht="13.5" hidden="1" thickBot="1">
      <c r="A41" s="261" t="s">
        <v>9</v>
      </c>
      <c r="B41" s="238"/>
      <c r="C41" s="260"/>
      <c r="D41" s="260"/>
      <c r="E41" s="260"/>
      <c r="F41" s="254"/>
      <c r="G41" s="254"/>
    </row>
    <row r="42" spans="1:7" ht="13.5" hidden="1" thickBot="1">
      <c r="A42" s="238" t="s">
        <v>270</v>
      </c>
      <c r="B42" s="238"/>
      <c r="C42" s="260"/>
      <c r="D42" s="260"/>
      <c r="E42" s="260"/>
      <c r="F42" s="254"/>
      <c r="G42" s="254">
        <f>SUM(C42:F42)</f>
        <v>0</v>
      </c>
    </row>
    <row r="43" spans="1:7" ht="13.5" hidden="1" thickBot="1">
      <c r="A43" s="26"/>
      <c r="B43" s="26"/>
      <c r="C43" s="260"/>
      <c r="D43" s="260"/>
      <c r="E43" s="260"/>
      <c r="F43" s="254"/>
      <c r="G43" s="254">
        <f>SUM(C43:F43)</f>
        <v>0</v>
      </c>
    </row>
    <row r="44" spans="1:7" ht="13.5" hidden="1" thickBot="1">
      <c r="A44" s="26"/>
      <c r="B44" s="26"/>
      <c r="C44" s="31"/>
      <c r="D44" s="260"/>
      <c r="E44" s="260"/>
      <c r="F44" s="254"/>
      <c r="G44" s="254">
        <f>SUM(C44:F44)</f>
        <v>0</v>
      </c>
    </row>
    <row r="45" spans="1:8" ht="13.5" hidden="1" thickBot="1">
      <c r="A45" s="26" t="s">
        <v>21</v>
      </c>
      <c r="B45" s="26">
        <v>0</v>
      </c>
      <c r="C45" s="254">
        <f>SUM(C42:C44)</f>
        <v>0</v>
      </c>
      <c r="D45" s="254">
        <f>SUM(D42:D44)</f>
        <v>0</v>
      </c>
      <c r="E45" s="254">
        <f>SUM(E42:E44)</f>
        <v>0</v>
      </c>
      <c r="F45" s="254">
        <f>SUM(F42:F44)</f>
        <v>0</v>
      </c>
      <c r="G45" s="254">
        <f>SUM(G42:G44)</f>
        <v>0</v>
      </c>
      <c r="H45" s="254"/>
    </row>
    <row r="46" spans="1:7" ht="13.5" hidden="1" thickBot="1">
      <c r="A46" s="261" t="s">
        <v>8</v>
      </c>
      <c r="B46" s="238"/>
      <c r="C46" s="260"/>
      <c r="D46" s="260"/>
      <c r="E46" s="260"/>
      <c r="F46" s="254"/>
      <c r="G46" s="254"/>
    </row>
    <row r="47" spans="1:7" ht="13.5" hidden="1" thickBot="1">
      <c r="A47" s="238" t="s">
        <v>270</v>
      </c>
      <c r="B47" s="238"/>
      <c r="C47" s="260"/>
      <c r="D47" s="260"/>
      <c r="E47" s="260"/>
      <c r="F47" s="254"/>
      <c r="G47" s="254">
        <f>SUM(C47:F47)</f>
        <v>0</v>
      </c>
    </row>
    <row r="48" spans="1:7" ht="13.5" hidden="1" thickBot="1">
      <c r="A48" s="26"/>
      <c r="B48" s="26"/>
      <c r="C48" s="260"/>
      <c r="D48" s="260"/>
      <c r="E48" s="260"/>
      <c r="F48" s="254"/>
      <c r="G48" s="254">
        <f>SUM(C48:F48)</f>
        <v>0</v>
      </c>
    </row>
    <row r="49" spans="1:7" ht="13.5" hidden="1" thickBot="1">
      <c r="A49" s="26"/>
      <c r="B49" s="26"/>
      <c r="C49" s="31"/>
      <c r="D49" s="260"/>
      <c r="E49" s="260"/>
      <c r="F49" s="254"/>
      <c r="G49" s="254">
        <f>SUM(C49:F49)</f>
        <v>0</v>
      </c>
    </row>
    <row r="50" spans="1:7" ht="13.5" hidden="1" thickBot="1">
      <c r="A50" s="26" t="s">
        <v>21</v>
      </c>
      <c r="B50" s="26">
        <v>0</v>
      </c>
      <c r="C50" s="254">
        <f>SUM(C47:C49)</f>
        <v>0</v>
      </c>
      <c r="D50" s="254">
        <f>SUM(D47:D49)</f>
        <v>0</v>
      </c>
      <c r="E50" s="254">
        <f>SUM(E47:E49)</f>
        <v>0</v>
      </c>
      <c r="F50" s="254">
        <f>SUM(F47:F49)</f>
        <v>0</v>
      </c>
      <c r="G50" s="254">
        <f>SUM(G47:G49)</f>
        <v>0</v>
      </c>
    </row>
    <row r="51" spans="1:7" ht="13.5" thickBot="1">
      <c r="A51" s="261" t="s">
        <v>10</v>
      </c>
      <c r="B51" s="238"/>
      <c r="C51" s="260"/>
      <c r="D51" s="260"/>
      <c r="E51" s="260"/>
      <c r="F51" s="254"/>
      <c r="G51" s="254"/>
    </row>
    <row r="52" spans="1:7" ht="12.75">
      <c r="A52" s="238" t="s">
        <v>270</v>
      </c>
      <c r="B52" s="238"/>
      <c r="C52" s="264"/>
      <c r="D52" s="260"/>
      <c r="E52" s="260"/>
      <c r="F52" s="254"/>
      <c r="G52" s="254"/>
    </row>
    <row r="53" spans="1:7" ht="12.75">
      <c r="A53" s="239" t="s">
        <v>146</v>
      </c>
      <c r="C53" s="485">
        <v>4000</v>
      </c>
      <c r="D53" s="264"/>
      <c r="E53" s="264"/>
      <c r="F53" s="264"/>
      <c r="G53" s="254">
        <f aca="true" t="shared" si="1" ref="G53:G63">SUM(C53:F53)</f>
        <v>4000</v>
      </c>
    </row>
    <row r="54" spans="1:7" ht="12.75">
      <c r="A54" s="239" t="s">
        <v>147</v>
      </c>
      <c r="C54" s="485">
        <v>7995</v>
      </c>
      <c r="D54" s="264"/>
      <c r="E54" s="264"/>
      <c r="F54" s="264"/>
      <c r="G54" s="254">
        <f t="shared" si="1"/>
        <v>7995</v>
      </c>
    </row>
    <row r="55" spans="1:7" ht="12.75">
      <c r="A55" s="239" t="s">
        <v>149</v>
      </c>
      <c r="B55" s="252"/>
      <c r="C55" s="264">
        <v>5400</v>
      </c>
      <c r="D55" s="264"/>
      <c r="E55" s="264"/>
      <c r="F55" s="264"/>
      <c r="G55" s="254">
        <f t="shared" si="1"/>
        <v>5400</v>
      </c>
    </row>
    <row r="56" spans="1:7" ht="12.75">
      <c r="A56" s="239" t="s">
        <v>32</v>
      </c>
      <c r="B56" s="252"/>
      <c r="C56" s="264">
        <v>920</v>
      </c>
      <c r="D56" s="264"/>
      <c r="E56" s="264"/>
      <c r="F56" s="264"/>
      <c r="G56" s="254">
        <f t="shared" si="1"/>
        <v>920</v>
      </c>
    </row>
    <row r="57" spans="1:7" ht="12.75">
      <c r="A57" s="239" t="s">
        <v>151</v>
      </c>
      <c r="B57" s="26"/>
      <c r="C57" s="264">
        <v>3570</v>
      </c>
      <c r="D57" s="264"/>
      <c r="E57" s="264"/>
      <c r="F57" s="264"/>
      <c r="G57" s="254">
        <f t="shared" si="1"/>
        <v>3570</v>
      </c>
    </row>
    <row r="58" spans="1:7" ht="12.75">
      <c r="A58" s="239" t="s">
        <v>152</v>
      </c>
      <c r="B58" s="26"/>
      <c r="C58" s="264">
        <f>2298</f>
        <v>2298</v>
      </c>
      <c r="D58" s="264"/>
      <c r="E58" s="264"/>
      <c r="F58" s="264"/>
      <c r="G58" s="254">
        <f t="shared" si="1"/>
        <v>2298</v>
      </c>
    </row>
    <row r="59" spans="1:7" ht="12.75">
      <c r="A59" s="239" t="s">
        <v>154</v>
      </c>
      <c r="B59" s="26"/>
      <c r="C59" s="264">
        <v>2399</v>
      </c>
      <c r="D59" s="264"/>
      <c r="E59" s="264"/>
      <c r="F59" s="264"/>
      <c r="G59" s="254">
        <f t="shared" si="1"/>
        <v>2399</v>
      </c>
    </row>
    <row r="60" spans="1:7" ht="12.75">
      <c r="A60" s="239" t="s">
        <v>145</v>
      </c>
      <c r="B60" s="26"/>
      <c r="C60" s="264">
        <v>55784</v>
      </c>
      <c r="D60" s="264"/>
      <c r="E60" s="264"/>
      <c r="F60" s="264"/>
      <c r="G60" s="254">
        <f t="shared" si="1"/>
        <v>55784</v>
      </c>
    </row>
    <row r="61" spans="1:7" ht="12.75">
      <c r="A61" s="238" t="s">
        <v>528</v>
      </c>
      <c r="B61" s="486">
        <v>1300</v>
      </c>
      <c r="C61" s="264">
        <v>1350</v>
      </c>
      <c r="D61" s="260">
        <v>150</v>
      </c>
      <c r="E61" s="260"/>
      <c r="F61" s="254"/>
      <c r="G61" s="254">
        <f t="shared" si="1"/>
        <v>1500</v>
      </c>
    </row>
    <row r="62" spans="1:8" ht="12.75">
      <c r="A62" s="238" t="s">
        <v>529</v>
      </c>
      <c r="B62" s="487">
        <v>7000</v>
      </c>
      <c r="C62" s="264">
        <v>2000</v>
      </c>
      <c r="D62" s="260">
        <v>2000</v>
      </c>
      <c r="E62" s="260">
        <v>2000</v>
      </c>
      <c r="F62" s="254">
        <v>1000</v>
      </c>
      <c r="G62" s="254">
        <f t="shared" si="1"/>
        <v>7000</v>
      </c>
      <c r="H62" s="254"/>
    </row>
    <row r="63" spans="1:7" ht="12.75">
      <c r="A63" s="239" t="s">
        <v>134</v>
      </c>
      <c r="B63" s="26"/>
      <c r="C63" s="264">
        <f>30000-967</f>
        <v>29033</v>
      </c>
      <c r="D63" s="264">
        <v>25000</v>
      </c>
      <c r="E63" s="264">
        <v>25000</v>
      </c>
      <c r="F63" s="264">
        <f>30000-1200.11</f>
        <v>28799.89</v>
      </c>
      <c r="G63" s="254">
        <f t="shared" si="1"/>
        <v>107832.89</v>
      </c>
    </row>
    <row r="64" spans="1:9" ht="13.5" thickBot="1">
      <c r="A64" s="26" t="s">
        <v>21</v>
      </c>
      <c r="B64" s="46">
        <f>187776.27+10922.62</f>
        <v>198698.88999999998</v>
      </c>
      <c r="C64" s="254">
        <f>SUM(C53:C63)</f>
        <v>114749</v>
      </c>
      <c r="D64" s="254">
        <f>SUM(D53:D63)</f>
        <v>27150</v>
      </c>
      <c r="E64" s="254">
        <f>SUM(E53:E63)</f>
        <v>27000</v>
      </c>
      <c r="F64" s="254">
        <f>SUM(F53:F63)</f>
        <v>29799.89</v>
      </c>
      <c r="G64" s="254">
        <f>SUM(G53:G63)</f>
        <v>198698.89</v>
      </c>
      <c r="I64" s="490"/>
    </row>
    <row r="65" spans="1:7" ht="13.5" thickBot="1">
      <c r="A65" s="261" t="s">
        <v>11</v>
      </c>
      <c r="B65" s="238"/>
      <c r="C65" s="260"/>
      <c r="D65" s="260"/>
      <c r="E65" s="260"/>
      <c r="F65" s="254"/>
      <c r="G65" s="254"/>
    </row>
    <row r="66" spans="1:7" ht="12.75">
      <c r="A66" s="238" t="s">
        <v>270</v>
      </c>
      <c r="B66" s="238"/>
      <c r="C66" s="264"/>
      <c r="D66" s="277"/>
      <c r="E66" s="260"/>
      <c r="F66" s="254"/>
      <c r="G66" s="254"/>
    </row>
    <row r="67" spans="1:7" ht="12.75">
      <c r="A67" s="238" t="s">
        <v>140</v>
      </c>
      <c r="B67" s="238"/>
      <c r="C67" s="268"/>
      <c r="D67" s="264">
        <v>25322.16</v>
      </c>
      <c r="E67" s="264">
        <v>25000</v>
      </c>
      <c r="F67" s="264"/>
      <c r="G67" s="254">
        <f>SUM(C67:F67)</f>
        <v>50322.16</v>
      </c>
    </row>
    <row r="68" spans="1:7" ht="12.75">
      <c r="A68" s="238" t="s">
        <v>142</v>
      </c>
      <c r="B68" s="238"/>
      <c r="C68" s="264">
        <v>1780</v>
      </c>
      <c r="D68" s="264"/>
      <c r="E68" s="264"/>
      <c r="F68" s="264"/>
      <c r="G68" s="254">
        <f>SUM(C68:F68)</f>
        <v>1780</v>
      </c>
    </row>
    <row r="69" spans="1:7" ht="12.75">
      <c r="A69" s="238" t="s">
        <v>143</v>
      </c>
      <c r="B69" s="238"/>
      <c r="C69" s="264">
        <v>90</v>
      </c>
      <c r="D69" s="264"/>
      <c r="E69" s="264"/>
      <c r="F69" s="264"/>
      <c r="G69" s="254">
        <f>SUM(C69:F69)</f>
        <v>90</v>
      </c>
    </row>
    <row r="70" spans="1:8" ht="12.75">
      <c r="A70" s="238" t="s">
        <v>153</v>
      </c>
      <c r="B70" s="238"/>
      <c r="C70" s="491">
        <v>7132.5</v>
      </c>
      <c r="D70" s="491">
        <v>7132.5</v>
      </c>
      <c r="E70" s="491">
        <v>7132.5</v>
      </c>
      <c r="F70" s="491">
        <v>7132.5</v>
      </c>
      <c r="G70" s="254">
        <f>SUM(C70:F70)</f>
        <v>28530</v>
      </c>
      <c r="H70" s="254"/>
    </row>
    <row r="71" spans="1:7" ht="12.75">
      <c r="A71" s="26"/>
      <c r="B71" s="26"/>
      <c r="C71" s="35"/>
      <c r="D71" s="277"/>
      <c r="E71" s="260"/>
      <c r="F71" s="254"/>
      <c r="G71" s="254">
        <f>SUM(C71:F71)</f>
        <v>0</v>
      </c>
    </row>
    <row r="72" spans="1:7" ht="12.75">
      <c r="A72" s="26" t="s">
        <v>21</v>
      </c>
      <c r="B72" s="46">
        <v>80723.16</v>
      </c>
      <c r="C72" s="32">
        <f>SUM(C67:C71)</f>
        <v>9002.5</v>
      </c>
      <c r="D72" s="32">
        <f>SUM(D67:D71)</f>
        <v>32454.66</v>
      </c>
      <c r="E72" s="32">
        <f>SUM(E67:E71)</f>
        <v>32132.5</v>
      </c>
      <c r="F72" s="32">
        <f>SUM(F67:F71)</f>
        <v>7132.5</v>
      </c>
      <c r="G72" s="32">
        <f>SUM(G67:G71)</f>
        <v>80722.16</v>
      </c>
    </row>
    <row r="73" spans="1:7" ht="12.75" customHeight="1" hidden="1">
      <c r="A73" s="256" t="s">
        <v>12</v>
      </c>
      <c r="B73" s="249"/>
      <c r="C73" s="35"/>
      <c r="D73" s="277"/>
      <c r="E73" s="260"/>
      <c r="F73" s="254"/>
      <c r="G73" s="254"/>
    </row>
    <row r="74" spans="1:7" ht="12.75" customHeight="1" hidden="1">
      <c r="A74" s="238" t="s">
        <v>270</v>
      </c>
      <c r="B74" s="238"/>
      <c r="C74" s="264"/>
      <c r="D74" s="260"/>
      <c r="E74" s="260"/>
      <c r="F74" s="254"/>
      <c r="G74" s="254"/>
    </row>
    <row r="75" spans="1:7" ht="12.75" customHeight="1" hidden="1">
      <c r="A75" s="26"/>
      <c r="B75" s="26"/>
      <c r="C75" s="264"/>
      <c r="D75" s="260"/>
      <c r="E75" s="260"/>
      <c r="F75" s="254"/>
      <c r="G75" s="254">
        <f>SUM(C75:F75)</f>
        <v>0</v>
      </c>
    </row>
    <row r="76" spans="1:8" ht="12.75" customHeight="1" hidden="1">
      <c r="A76" s="26"/>
      <c r="B76" s="26"/>
      <c r="C76" s="264"/>
      <c r="D76" s="260"/>
      <c r="E76" s="260"/>
      <c r="F76" s="254"/>
      <c r="G76" s="254">
        <f>SUM(C76:F76)</f>
        <v>0</v>
      </c>
      <c r="H76" s="254"/>
    </row>
    <row r="77" spans="1:7" ht="12.75" customHeight="1" hidden="1">
      <c r="A77" s="26"/>
      <c r="B77" s="26"/>
      <c r="C77" s="36"/>
      <c r="D77" s="260"/>
      <c r="E77" s="260"/>
      <c r="F77" s="254"/>
      <c r="G77" s="254">
        <f>SUM(C77:F77)</f>
        <v>0</v>
      </c>
    </row>
    <row r="78" spans="1:7" ht="12.75" customHeight="1" hidden="1">
      <c r="A78" s="26" t="s">
        <v>21</v>
      </c>
      <c r="B78" s="26"/>
      <c r="C78" s="32">
        <f>SUM(C75:C77)</f>
        <v>0</v>
      </c>
      <c r="D78" s="32">
        <f>SUM(D75:D77)</f>
        <v>0</v>
      </c>
      <c r="E78" s="32">
        <f>SUM(E75:E77)</f>
        <v>0</v>
      </c>
      <c r="F78" s="32">
        <f>SUM(F75:F77)</f>
        <v>0</v>
      </c>
      <c r="G78" s="32">
        <f>SUM(G75:G77)</f>
        <v>0</v>
      </c>
    </row>
    <row r="79" spans="1:9" s="252" customFormat="1" ht="12.75">
      <c r="A79" s="280" t="s">
        <v>13</v>
      </c>
      <c r="B79" s="238"/>
      <c r="C79" s="253"/>
      <c r="D79" s="28"/>
      <c r="E79" s="31"/>
      <c r="F79" s="254"/>
      <c r="G79" s="254"/>
      <c r="I79"/>
    </row>
    <row r="80" spans="1:9" s="252" customFormat="1" ht="12.75">
      <c r="A80" s="238"/>
      <c r="B80" s="238"/>
      <c r="C80" s="253"/>
      <c r="D80" s="277"/>
      <c r="E80" s="253"/>
      <c r="F80" s="254"/>
      <c r="G80" s="254"/>
      <c r="I80"/>
    </row>
    <row r="81" spans="1:9" s="252" customFormat="1" ht="12.75">
      <c r="A81" s="239" t="s">
        <v>33</v>
      </c>
      <c r="C81" s="264">
        <v>17963</v>
      </c>
      <c r="D81" s="255"/>
      <c r="E81" s="281"/>
      <c r="F81" s="269"/>
      <c r="G81" s="254">
        <f aca="true" t="shared" si="2" ref="G81:G89">SUM(C81:F81)</f>
        <v>17963</v>
      </c>
      <c r="I81"/>
    </row>
    <row r="82" spans="1:9" s="252" customFormat="1" ht="12.75">
      <c r="A82" s="239" t="s">
        <v>148</v>
      </c>
      <c r="C82" s="264">
        <v>11600</v>
      </c>
      <c r="D82" s="255"/>
      <c r="E82" s="281"/>
      <c r="F82" s="269"/>
      <c r="G82" s="254">
        <f t="shared" si="2"/>
        <v>11600</v>
      </c>
      <c r="I82"/>
    </row>
    <row r="83" spans="1:9" s="252" customFormat="1" ht="12.75">
      <c r="A83" s="239" t="s">
        <v>31</v>
      </c>
      <c r="C83" s="264">
        <v>2391.6</v>
      </c>
      <c r="D83" s="255"/>
      <c r="E83" s="281"/>
      <c r="F83" s="269"/>
      <c r="G83" s="254">
        <f t="shared" si="2"/>
        <v>2391.6</v>
      </c>
      <c r="I83"/>
    </row>
    <row r="84" spans="1:9" s="252" customFormat="1" ht="12.75">
      <c r="A84" s="489" t="s">
        <v>150</v>
      </c>
      <c r="C84" s="268">
        <v>9440</v>
      </c>
      <c r="D84" s="255"/>
      <c r="E84" s="281"/>
      <c r="F84" s="269"/>
      <c r="G84" s="254">
        <f t="shared" si="2"/>
        <v>9440</v>
      </c>
      <c r="I84"/>
    </row>
    <row r="85" spans="1:9" s="252" customFormat="1" ht="12.75">
      <c r="A85" s="239" t="s">
        <v>155</v>
      </c>
      <c r="C85" s="264">
        <v>1600</v>
      </c>
      <c r="D85" s="255"/>
      <c r="E85" s="281"/>
      <c r="F85" s="269"/>
      <c r="G85" s="254">
        <f t="shared" si="2"/>
        <v>1600</v>
      </c>
      <c r="I85"/>
    </row>
    <row r="86" spans="1:9" s="252" customFormat="1" ht="12.75">
      <c r="A86" s="239" t="s">
        <v>174</v>
      </c>
      <c r="C86" s="264">
        <v>500</v>
      </c>
      <c r="D86" s="255"/>
      <c r="E86" s="281"/>
      <c r="F86" s="269"/>
      <c r="G86" s="254">
        <f t="shared" si="2"/>
        <v>500</v>
      </c>
      <c r="I86"/>
    </row>
    <row r="87" spans="1:9" s="252" customFormat="1" ht="12.75">
      <c r="A87" s="239" t="s">
        <v>134</v>
      </c>
      <c r="C87" s="264">
        <v>11000</v>
      </c>
      <c r="D87" s="255">
        <v>11000</v>
      </c>
      <c r="E87" s="281">
        <v>12000</v>
      </c>
      <c r="F87" s="269">
        <v>9698</v>
      </c>
      <c r="G87" s="254">
        <f t="shared" si="2"/>
        <v>43698</v>
      </c>
      <c r="I87"/>
    </row>
    <row r="88" spans="1:9" s="1" customFormat="1" ht="12.75">
      <c r="A88" s="239"/>
      <c r="B88" s="252"/>
      <c r="C88" s="264"/>
      <c r="D88" s="255"/>
      <c r="E88" s="281"/>
      <c r="F88" s="269"/>
      <c r="G88" s="254">
        <f t="shared" si="2"/>
        <v>0</v>
      </c>
      <c r="H88" s="32"/>
      <c r="I88"/>
    </row>
    <row r="89" spans="1:9" s="1" customFormat="1" ht="12.75">
      <c r="A89" s="27"/>
      <c r="B89" s="27"/>
      <c r="C89" s="30"/>
      <c r="D89" s="255"/>
      <c r="E89" s="282"/>
      <c r="F89" s="269"/>
      <c r="G89" s="269">
        <f t="shared" si="2"/>
        <v>0</v>
      </c>
      <c r="H89" s="32"/>
      <c r="I89"/>
    </row>
    <row r="90" spans="1:8" ht="12.75">
      <c r="A90" s="26" t="s">
        <v>21</v>
      </c>
      <c r="B90" s="46">
        <v>87192.15</v>
      </c>
      <c r="C90" s="32">
        <f>SUM(C81:C89)</f>
        <v>54494.6</v>
      </c>
      <c r="D90" s="32">
        <f>SUM(D81:D89)</f>
        <v>11000</v>
      </c>
      <c r="E90" s="32">
        <f>SUM(E81:E89)</f>
        <v>12000</v>
      </c>
      <c r="F90" s="32">
        <f>SUM(F81:F89)</f>
        <v>9698</v>
      </c>
      <c r="G90" s="32">
        <f>SUM(G81:G89)</f>
        <v>87192.6</v>
      </c>
      <c r="H90" s="254"/>
    </row>
    <row r="91" spans="1:9" s="1" customFormat="1" ht="13.5" thickBot="1">
      <c r="A91" s="26"/>
      <c r="B91" s="26"/>
      <c r="C91" s="32"/>
      <c r="D91" s="32"/>
      <c r="E91" s="32"/>
      <c r="F91" s="32"/>
      <c r="G91" s="32"/>
      <c r="H91" s="32"/>
      <c r="I91"/>
    </row>
    <row r="92" spans="1:7" ht="16.5" thickBot="1">
      <c r="A92" s="17" t="s">
        <v>23</v>
      </c>
      <c r="B92" s="30">
        <f aca="true" t="shared" si="3" ref="B92:G92">B90+B78+B72+B64+B50+B45+B40</f>
        <v>401428.91</v>
      </c>
      <c r="C92" s="30">
        <f t="shared" si="3"/>
        <v>213060.81</v>
      </c>
      <c r="D92" s="30">
        <f t="shared" si="3"/>
        <v>70604.66</v>
      </c>
      <c r="E92" s="30">
        <f t="shared" si="3"/>
        <v>71132.5</v>
      </c>
      <c r="F92" s="30">
        <f t="shared" si="3"/>
        <v>46630.39</v>
      </c>
      <c r="G92" s="30">
        <f t="shared" si="3"/>
        <v>401428.36000000004</v>
      </c>
    </row>
    <row r="93" spans="1:7" ht="12.75">
      <c r="A93" s="26"/>
      <c r="B93" s="26"/>
      <c r="C93" s="32"/>
      <c r="D93" s="32"/>
      <c r="E93" s="32"/>
      <c r="F93" s="32"/>
      <c r="G93" s="32"/>
    </row>
    <row r="94" spans="1:7" ht="18">
      <c r="A94" s="39" t="s">
        <v>538</v>
      </c>
      <c r="B94" s="41">
        <f aca="true" t="shared" si="4" ref="B94:G94">B92+B29</f>
        <v>8895868.31</v>
      </c>
      <c r="C94" s="41">
        <f t="shared" si="4"/>
        <v>2336670.66</v>
      </c>
      <c r="D94" s="41">
        <f t="shared" si="4"/>
        <v>2194214.5100000002</v>
      </c>
      <c r="E94" s="41">
        <f t="shared" si="4"/>
        <v>2194742.35</v>
      </c>
      <c r="F94" s="41">
        <f t="shared" si="4"/>
        <v>2170240.24</v>
      </c>
      <c r="G94" s="42">
        <f t="shared" si="4"/>
        <v>8895867.76</v>
      </c>
    </row>
    <row r="98" spans="1:4" ht="12.75">
      <c r="A98" s="26"/>
      <c r="B98" s="26"/>
      <c r="C98" s="250"/>
      <c r="D98" s="250"/>
    </row>
  </sheetData>
  <sheetProtection/>
  <printOptions gridLines="1" horizontalCentered="1"/>
  <pageMargins left="0.27" right="0.25" top="0.6" bottom="0.56" header="0.27" footer="0.21"/>
  <pageSetup fitToHeight="0" fitToWidth="1" horizontalDpi="600" verticalDpi="600" orientation="landscape" scale="78" r:id="rId1"/>
  <headerFooter>
    <oddFooter>&amp;L&amp;F&amp;RPage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="75" zoomScaleNormal="75" zoomScalePageLayoutView="0" workbookViewId="0" topLeftCell="A1">
      <pane xSplit="1" ySplit="4" topLeftCell="B5" activePane="bottomRight" state="frozen"/>
      <selection pane="topLeft" activeCell="A80" sqref="A80"/>
      <selection pane="topRight" activeCell="A80" sqref="A80"/>
      <selection pane="bottomLeft" activeCell="A80" sqref="A80"/>
      <selection pane="bottomRight" activeCell="B4" sqref="B4"/>
    </sheetView>
  </sheetViews>
  <sheetFormatPr defaultColWidth="9.140625" defaultRowHeight="12.75"/>
  <cols>
    <col min="1" max="1" width="61.421875" style="247" customWidth="1"/>
    <col min="2" max="2" width="20.7109375" style="247" bestFit="1" customWidth="1"/>
    <col min="3" max="4" width="18.28125" style="245" customWidth="1"/>
    <col min="5" max="5" width="18.28125" style="246" customWidth="1"/>
    <col min="6" max="7" width="18.28125" style="247" customWidth="1"/>
    <col min="8" max="8" width="13.00390625" style="247" customWidth="1"/>
    <col min="9" max="9" width="12.00390625" style="247" bestFit="1" customWidth="1"/>
    <col min="10" max="16384" width="9.140625" style="247" customWidth="1"/>
  </cols>
  <sheetData>
    <row r="1" spans="1:2" ht="12.75">
      <c r="A1" s="1" t="s">
        <v>26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133</v>
      </c>
      <c r="B3" s="5"/>
      <c r="C3" s="6"/>
      <c r="D3" s="6"/>
      <c r="E3" s="7"/>
    </row>
    <row r="4" spans="2:7" s="9" customFormat="1" ht="13.5" thickBot="1">
      <c r="B4" s="53" t="s">
        <v>25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1" customFormat="1" ht="13.5" thickBot="1">
      <c r="A8" s="248" t="s">
        <v>0</v>
      </c>
      <c r="B8" s="249"/>
      <c r="C8" s="250"/>
      <c r="D8" s="250"/>
      <c r="E8" s="246"/>
    </row>
    <row r="9" spans="2:7" ht="12.75">
      <c r="B9" s="252"/>
      <c r="C9" s="253">
        <f>B12/4</f>
        <v>1884520.815</v>
      </c>
      <c r="D9" s="255">
        <f>C9</f>
        <v>1884520.815</v>
      </c>
      <c r="E9" s="253">
        <f>D9</f>
        <v>1884520.815</v>
      </c>
      <c r="F9" s="254">
        <f>E9</f>
        <v>1884520.815</v>
      </c>
      <c r="G9" s="254">
        <f>SUM(C9:F9)</f>
        <v>7538083.26</v>
      </c>
    </row>
    <row r="10" spans="2:7" ht="12.75">
      <c r="B10" s="252"/>
      <c r="C10" s="253"/>
      <c r="D10" s="255"/>
      <c r="E10" s="253"/>
      <c r="F10" s="254"/>
      <c r="G10" s="254">
        <f>SUM(C10:F10)</f>
        <v>0</v>
      </c>
    </row>
    <row r="11" spans="1:7" ht="12.75">
      <c r="A11" s="26"/>
      <c r="B11" s="27"/>
      <c r="C11" s="28"/>
      <c r="D11" s="29"/>
      <c r="E11" s="253"/>
      <c r="F11" s="254"/>
      <c r="G11" s="254">
        <f>SUM(C11:F11)</f>
        <v>0</v>
      </c>
    </row>
    <row r="12" spans="1:7" ht="12.75">
      <c r="A12" s="26" t="s">
        <v>21</v>
      </c>
      <c r="B12" s="44">
        <f>4732543.18+701678.31+2103861.77</f>
        <v>7538083.26</v>
      </c>
      <c r="C12" s="32">
        <f>SUM(C9:C11)</f>
        <v>1884520.815</v>
      </c>
      <c r="D12" s="32">
        <f>SUM(D9:D11)</f>
        <v>1884520.815</v>
      </c>
      <c r="E12" s="32">
        <f>SUM(E9:E11)</f>
        <v>1884520.815</v>
      </c>
      <c r="F12" s="32">
        <f>SUM(F9:F11)</f>
        <v>1884520.815</v>
      </c>
      <c r="G12" s="32">
        <f>SUM(G9:G11)</f>
        <v>7538083.26</v>
      </c>
    </row>
    <row r="13" spans="1:5" ht="12.75">
      <c r="A13" s="256" t="s">
        <v>1</v>
      </c>
      <c r="B13" s="249"/>
      <c r="C13" s="250"/>
      <c r="D13" s="257"/>
      <c r="E13" s="258"/>
    </row>
    <row r="14" spans="2:7" ht="12.75">
      <c r="B14" s="252"/>
      <c r="C14" s="253">
        <f>B17/4</f>
        <v>31015.75</v>
      </c>
      <c r="D14" s="255">
        <f>C14</f>
        <v>31015.75</v>
      </c>
      <c r="E14" s="255">
        <f>D14</f>
        <v>31015.75</v>
      </c>
      <c r="F14" s="255">
        <f>E14</f>
        <v>31015.75</v>
      </c>
      <c r="G14" s="254">
        <f>SUM(C14:F14)</f>
        <v>124063</v>
      </c>
    </row>
    <row r="15" spans="1:7" ht="12.75">
      <c r="A15" s="26"/>
      <c r="B15" s="27"/>
      <c r="C15" s="28"/>
      <c r="D15" s="255"/>
      <c r="E15" s="253"/>
      <c r="F15" s="254"/>
      <c r="G15" s="254">
        <f>SUM(C15:F15)</f>
        <v>0</v>
      </c>
    </row>
    <row r="16" spans="2:7" ht="12.75">
      <c r="B16" s="252"/>
      <c r="C16" s="253"/>
      <c r="D16" s="255"/>
      <c r="E16" s="253"/>
      <c r="F16" s="254"/>
      <c r="G16" s="254">
        <f>SUM(C16:F16)</f>
        <v>0</v>
      </c>
    </row>
    <row r="17" spans="1:7" ht="12.75">
      <c r="A17" s="246" t="s">
        <v>21</v>
      </c>
      <c r="B17" s="44">
        <f>74888+49175</f>
        <v>124063</v>
      </c>
      <c r="C17" s="32">
        <f>SUM(C14:C16)</f>
        <v>31015.75</v>
      </c>
      <c r="D17" s="32">
        <f>SUM(D14:D16)</f>
        <v>31015.75</v>
      </c>
      <c r="E17" s="32">
        <f>SUM(E14:E16)</f>
        <v>31015.75</v>
      </c>
      <c r="F17" s="32">
        <f>SUM(F14:F16)</f>
        <v>31015.75</v>
      </c>
      <c r="G17" s="32">
        <f>SUM(G14:G16)</f>
        <v>124063</v>
      </c>
    </row>
    <row r="18" spans="1:7" ht="12.75">
      <c r="A18" s="256" t="s">
        <v>2</v>
      </c>
      <c r="B18" s="249"/>
      <c r="C18" s="253"/>
      <c r="D18" s="255"/>
      <c r="E18" s="253"/>
      <c r="F18" s="254"/>
      <c r="G18" s="254"/>
    </row>
    <row r="19" spans="2:7" ht="12.75">
      <c r="B19" s="252"/>
      <c r="C19" s="253"/>
      <c r="D19" s="255"/>
      <c r="E19" s="253"/>
      <c r="F19" s="254"/>
      <c r="G19" s="254">
        <f>SUM(C19:F19)</f>
        <v>0</v>
      </c>
    </row>
    <row r="20" spans="1:7" ht="12.75">
      <c r="A20" s="26"/>
      <c r="B20" s="27"/>
      <c r="C20" s="30"/>
      <c r="D20" s="255"/>
      <c r="E20" s="260"/>
      <c r="F20" s="254"/>
      <c r="G20" s="254">
        <f>SUM(C20:F20)</f>
        <v>0</v>
      </c>
    </row>
    <row r="21" spans="1:7" ht="13.5" thickBot="1">
      <c r="A21" s="26" t="s">
        <v>21</v>
      </c>
      <c r="B21" s="27">
        <v>0</v>
      </c>
      <c r="C21" s="254">
        <f>SUM(C20:C20)</f>
        <v>0</v>
      </c>
      <c r="D21" s="254">
        <f>SUM(D20:D20)</f>
        <v>0</v>
      </c>
      <c r="E21" s="254">
        <f>SUM(E20:E20)</f>
        <v>0</v>
      </c>
      <c r="F21" s="254">
        <f>SUM(F20:F20)</f>
        <v>0</v>
      </c>
      <c r="G21" s="254">
        <f>SUM(G20:G20)</f>
        <v>0</v>
      </c>
    </row>
    <row r="22" spans="1:7" s="1" customFormat="1" ht="13.5" thickBot="1">
      <c r="A22" s="261" t="s">
        <v>4</v>
      </c>
      <c r="B22" s="238"/>
      <c r="C22" s="260"/>
      <c r="D22" s="253"/>
      <c r="E22" s="31"/>
      <c r="F22" s="32"/>
      <c r="G22" s="32"/>
    </row>
    <row r="23" spans="1:7" s="1" customFormat="1" ht="12.75">
      <c r="A23" s="247"/>
      <c r="B23" s="252"/>
      <c r="C23" s="32">
        <f>B24/4</f>
        <v>454161.87500000006</v>
      </c>
      <c r="D23" s="28">
        <f>C23</f>
        <v>454161.87500000006</v>
      </c>
      <c r="E23" s="28">
        <f>D23</f>
        <v>454161.87500000006</v>
      </c>
      <c r="F23" s="28">
        <f>E23</f>
        <v>454161.87500000006</v>
      </c>
      <c r="G23" s="32">
        <f>SUM(C23:F23)</f>
        <v>1816647.5000000002</v>
      </c>
    </row>
    <row r="24" spans="1:7" s="1" customFormat="1" ht="12.75">
      <c r="A24" s="26" t="s">
        <v>21</v>
      </c>
      <c r="B24" s="44">
        <f>1144469.84+165852.36+506325.3</f>
        <v>1816647.5000000002</v>
      </c>
      <c r="C24" s="32">
        <f>SUM(C22:C23)</f>
        <v>454161.87500000006</v>
      </c>
      <c r="D24" s="32">
        <f>SUM(D22:D23)</f>
        <v>454161.87500000006</v>
      </c>
      <c r="E24" s="32">
        <f>SUM(E22:E23)</f>
        <v>454161.87500000006</v>
      </c>
      <c r="F24" s="32">
        <f>SUM(F22:F23)</f>
        <v>454161.87500000006</v>
      </c>
      <c r="G24" s="32">
        <f>SUM(C24:F24)</f>
        <v>1816647.5000000002</v>
      </c>
    </row>
    <row r="25" spans="1:7" s="1" customFormat="1" ht="12.75">
      <c r="A25" s="256" t="s">
        <v>3</v>
      </c>
      <c r="B25" s="249"/>
      <c r="C25" s="262"/>
      <c r="D25" s="253"/>
      <c r="E25" s="31"/>
      <c r="F25" s="32"/>
      <c r="G25" s="32"/>
    </row>
    <row r="26" spans="2:7" ht="12.75">
      <c r="B26" s="252"/>
      <c r="C26" s="254"/>
      <c r="D26" s="254"/>
      <c r="E26" s="260"/>
      <c r="F26" s="254"/>
      <c r="G26" s="254"/>
    </row>
    <row r="27" spans="1:7" ht="12.75">
      <c r="A27" s="26" t="s">
        <v>21</v>
      </c>
      <c r="B27" s="27">
        <v>0</v>
      </c>
      <c r="C27" s="32">
        <f>SUM(C25:C26)</f>
        <v>0</v>
      </c>
      <c r="D27" s="32">
        <f>SUM(D25:D26)</f>
        <v>0</v>
      </c>
      <c r="E27" s="32">
        <f>SUM(E25:E26)</f>
        <v>0</v>
      </c>
      <c r="F27" s="32">
        <f>SUM(F25:F26)</f>
        <v>0</v>
      </c>
      <c r="G27" s="32">
        <f>SUM(C27:F27)</f>
        <v>0</v>
      </c>
    </row>
    <row r="28" spans="1:7" ht="13.5" thickBot="1">
      <c r="A28" s="26"/>
      <c r="B28" s="27"/>
      <c r="C28" s="254"/>
      <c r="D28" s="254"/>
      <c r="E28" s="254"/>
      <c r="F28" s="254"/>
      <c r="G28" s="254"/>
    </row>
    <row r="29" spans="1:8" ht="16.5" thickBot="1">
      <c r="A29" s="17" t="s">
        <v>22</v>
      </c>
      <c r="B29" s="45">
        <f aca="true" t="shared" si="0" ref="B29:G29">B27+B24+B21+B17+B12</f>
        <v>9478793.76</v>
      </c>
      <c r="C29" s="30">
        <f t="shared" si="0"/>
        <v>2369698.44</v>
      </c>
      <c r="D29" s="30">
        <f t="shared" si="0"/>
        <v>2369698.44</v>
      </c>
      <c r="E29" s="30">
        <f t="shared" si="0"/>
        <v>2369698.44</v>
      </c>
      <c r="F29" s="30">
        <f t="shared" si="0"/>
        <v>2369698.44</v>
      </c>
      <c r="G29" s="30">
        <f t="shared" si="0"/>
        <v>9478793.76</v>
      </c>
      <c r="H29" s="254"/>
    </row>
    <row r="30" spans="1:7" ht="13.5" thickBot="1">
      <c r="A30" s="26"/>
      <c r="B30" s="27"/>
      <c r="C30" s="254"/>
      <c r="D30" s="254"/>
      <c r="E30" s="254"/>
      <c r="F30" s="254"/>
      <c r="G30" s="254"/>
    </row>
    <row r="31" spans="1:5" ht="16.5" thickBot="1">
      <c r="A31" s="17" t="s">
        <v>5</v>
      </c>
      <c r="B31" s="18"/>
      <c r="C31" s="247"/>
      <c r="D31" s="247"/>
      <c r="E31" s="247"/>
    </row>
    <row r="32" spans="1:7" ht="16.5" thickBot="1">
      <c r="A32" s="33"/>
      <c r="B32" s="18"/>
      <c r="C32" s="262"/>
      <c r="D32" s="253"/>
      <c r="E32" s="260"/>
      <c r="F32" s="254"/>
      <c r="G32" s="254"/>
    </row>
    <row r="33" spans="1:7" ht="13.5" thickBot="1">
      <c r="A33" s="261" t="s">
        <v>7</v>
      </c>
      <c r="B33" s="238"/>
      <c r="C33" s="253"/>
      <c r="D33" s="253"/>
      <c r="E33" s="260"/>
      <c r="F33" s="254"/>
      <c r="G33" s="254"/>
    </row>
    <row r="34" spans="1:7" ht="12.75">
      <c r="A34" s="238" t="s">
        <v>270</v>
      </c>
      <c r="B34" s="238"/>
      <c r="C34" s="253"/>
      <c r="D34" s="260"/>
      <c r="E34" s="264"/>
      <c r="F34" s="254"/>
      <c r="G34" s="254"/>
    </row>
    <row r="35" spans="1:7" ht="12.75">
      <c r="A35" s="239" t="s">
        <v>30</v>
      </c>
      <c r="B35" s="299"/>
      <c r="C35" s="254"/>
      <c r="D35" s="254"/>
      <c r="E35" s="254">
        <v>36228</v>
      </c>
      <c r="F35" s="254">
        <v>34798</v>
      </c>
      <c r="G35" s="254">
        <f aca="true" t="shared" si="1" ref="G35:G40">SUM(C35:F35)</f>
        <v>71026</v>
      </c>
    </row>
    <row r="36" spans="1:7" ht="12.75">
      <c r="A36" s="239" t="s">
        <v>157</v>
      </c>
      <c r="B36" s="299"/>
      <c r="C36" s="254">
        <v>20000</v>
      </c>
      <c r="D36" s="254"/>
      <c r="E36" s="254"/>
      <c r="F36" s="254"/>
      <c r="G36" s="254">
        <f t="shared" si="1"/>
        <v>20000</v>
      </c>
    </row>
    <row r="37" spans="1:7" ht="12.75">
      <c r="A37" s="239" t="s">
        <v>168</v>
      </c>
      <c r="B37" s="299"/>
      <c r="C37" s="254">
        <v>1678.52</v>
      </c>
      <c r="D37" s="254"/>
      <c r="E37" s="254"/>
      <c r="F37" s="254"/>
      <c r="G37" s="254">
        <f t="shared" si="1"/>
        <v>1678.52</v>
      </c>
    </row>
    <row r="38" spans="1:7" ht="12.75">
      <c r="A38" s="239" t="s">
        <v>169</v>
      </c>
      <c r="B38" s="299"/>
      <c r="C38" s="254">
        <v>225</v>
      </c>
      <c r="D38" s="254"/>
      <c r="E38" s="254"/>
      <c r="F38" s="254"/>
      <c r="G38" s="254">
        <f t="shared" si="1"/>
        <v>225</v>
      </c>
    </row>
    <row r="39" spans="1:7" ht="12.75">
      <c r="A39" s="239"/>
      <c r="B39" s="253"/>
      <c r="C39" s="253"/>
      <c r="D39" s="253"/>
      <c r="E39" s="260"/>
      <c r="F39" s="254"/>
      <c r="G39" s="254">
        <f t="shared" si="1"/>
        <v>0</v>
      </c>
    </row>
    <row r="40" spans="1:7" ht="12.75">
      <c r="A40" s="26"/>
      <c r="B40" s="26"/>
      <c r="C40" s="35"/>
      <c r="D40" s="253"/>
      <c r="E40" s="260"/>
      <c r="F40" s="254"/>
      <c r="G40" s="254">
        <f t="shared" si="1"/>
        <v>0</v>
      </c>
    </row>
    <row r="41" spans="1:8" s="1" customFormat="1" ht="13.5" thickBot="1">
      <c r="A41" s="26" t="s">
        <v>21</v>
      </c>
      <c r="B41" s="32">
        <f>72930+20000</f>
        <v>92930</v>
      </c>
      <c r="C41" s="32">
        <f>SUM(C35:C40)</f>
        <v>21903.52</v>
      </c>
      <c r="D41" s="32">
        <f>SUM(D35:D40)</f>
        <v>0</v>
      </c>
      <c r="E41" s="32">
        <f>SUM(E35:E40)</f>
        <v>36228</v>
      </c>
      <c r="F41" s="32">
        <f>SUM(F35:F40)</f>
        <v>34798</v>
      </c>
      <c r="G41" s="32">
        <f>SUM(G35:G40)</f>
        <v>92929.52</v>
      </c>
      <c r="H41" s="32"/>
    </row>
    <row r="42" spans="1:7" ht="13.5" hidden="1" thickBot="1">
      <c r="A42" s="261" t="s">
        <v>9</v>
      </c>
      <c r="B42" s="238"/>
      <c r="C42" s="260"/>
      <c r="D42" s="260"/>
      <c r="E42" s="260"/>
      <c r="F42" s="254"/>
      <c r="G42" s="254"/>
    </row>
    <row r="43" spans="1:7" ht="13.5" hidden="1" thickBot="1">
      <c r="A43" s="238" t="s">
        <v>270</v>
      </c>
      <c r="B43" s="238"/>
      <c r="C43" s="260"/>
      <c r="D43" s="260"/>
      <c r="E43" s="260"/>
      <c r="F43" s="254"/>
      <c r="G43" s="254">
        <f>SUM(C43:F43)</f>
        <v>0</v>
      </c>
    </row>
    <row r="44" spans="1:7" ht="13.5" hidden="1" thickBot="1">
      <c r="A44" s="26"/>
      <c r="B44" s="26"/>
      <c r="C44" s="260"/>
      <c r="D44" s="260"/>
      <c r="E44" s="260"/>
      <c r="F44" s="254"/>
      <c r="G44" s="254">
        <f>SUM(C44:F44)</f>
        <v>0</v>
      </c>
    </row>
    <row r="45" spans="1:7" ht="13.5" hidden="1" thickBot="1">
      <c r="A45" s="26"/>
      <c r="B45" s="26"/>
      <c r="C45" s="31"/>
      <c r="D45" s="260"/>
      <c r="E45" s="260"/>
      <c r="F45" s="254"/>
      <c r="G45" s="254">
        <f>SUM(C45:F45)</f>
        <v>0</v>
      </c>
    </row>
    <row r="46" spans="1:8" ht="13.5" hidden="1" thickBot="1">
      <c r="A46" s="26" t="s">
        <v>21</v>
      </c>
      <c r="B46" s="26"/>
      <c r="C46" s="254">
        <f>SUM(C43:C45)</f>
        <v>0</v>
      </c>
      <c r="D46" s="254">
        <f>SUM(D43:D45)</f>
        <v>0</v>
      </c>
      <c r="E46" s="254">
        <f>SUM(E43:E45)</f>
        <v>0</v>
      </c>
      <c r="F46" s="254">
        <f>SUM(F43:F45)</f>
        <v>0</v>
      </c>
      <c r="G46" s="254">
        <f>SUM(G43:G45)</f>
        <v>0</v>
      </c>
      <c r="H46" s="254"/>
    </row>
    <row r="47" spans="1:7" ht="13.5" hidden="1" thickBot="1">
      <c r="A47" s="261" t="s">
        <v>8</v>
      </c>
      <c r="B47" s="238"/>
      <c r="C47" s="260"/>
      <c r="D47" s="260"/>
      <c r="E47" s="260"/>
      <c r="F47" s="254"/>
      <c r="G47" s="254"/>
    </row>
    <row r="48" spans="1:7" ht="13.5" hidden="1" thickBot="1">
      <c r="A48" s="238" t="s">
        <v>270</v>
      </c>
      <c r="B48" s="238"/>
      <c r="C48" s="260"/>
      <c r="D48" s="260"/>
      <c r="E48" s="260"/>
      <c r="F48" s="254"/>
      <c r="G48" s="254">
        <f>SUM(C48:F48)</f>
        <v>0</v>
      </c>
    </row>
    <row r="49" spans="1:7" ht="13.5" hidden="1" thickBot="1">
      <c r="A49" s="26"/>
      <c r="B49" s="26"/>
      <c r="C49" s="31"/>
      <c r="D49" s="260"/>
      <c r="E49" s="260"/>
      <c r="F49" s="254"/>
      <c r="G49" s="254">
        <f>SUM(C49:F49)</f>
        <v>0</v>
      </c>
    </row>
    <row r="50" spans="1:7" ht="13.5" hidden="1" thickBot="1">
      <c r="A50" s="26" t="s">
        <v>21</v>
      </c>
      <c r="B50" s="26"/>
      <c r="C50" s="254">
        <f>SUM(C48:C49)</f>
        <v>0</v>
      </c>
      <c r="D50" s="254">
        <f>SUM(D48:D49)</f>
        <v>0</v>
      </c>
      <c r="E50" s="254">
        <f>SUM(E48:E49)</f>
        <v>0</v>
      </c>
      <c r="F50" s="254">
        <f>SUM(F48:F49)</f>
        <v>0</v>
      </c>
      <c r="G50" s="254">
        <f>SUM(G48:G49)</f>
        <v>0</v>
      </c>
    </row>
    <row r="51" spans="1:7" ht="13.5" thickBot="1">
      <c r="A51" s="261" t="s">
        <v>10</v>
      </c>
      <c r="B51" s="238"/>
      <c r="C51" s="260"/>
      <c r="D51" s="260"/>
      <c r="E51" s="260"/>
      <c r="F51" s="254"/>
      <c r="G51" s="254"/>
    </row>
    <row r="52" spans="1:7" ht="12.75">
      <c r="A52" s="238" t="s">
        <v>270</v>
      </c>
      <c r="B52" s="238"/>
      <c r="C52" s="264"/>
      <c r="D52" s="260"/>
      <c r="E52" s="260"/>
      <c r="F52" s="254"/>
      <c r="G52" s="254"/>
    </row>
    <row r="53" spans="1:7" ht="12.75">
      <c r="A53" s="239" t="s">
        <v>144</v>
      </c>
      <c r="B53" s="58"/>
      <c r="C53" s="492">
        <v>6000</v>
      </c>
      <c r="D53" s="264"/>
      <c r="E53" s="264"/>
      <c r="F53" s="264"/>
      <c r="G53" s="254">
        <f aca="true" t="shared" si="2" ref="G53:G70">SUM(C53:F53)</f>
        <v>6000</v>
      </c>
    </row>
    <row r="54" spans="1:7" ht="12.75">
      <c r="A54" s="239" t="s">
        <v>157</v>
      </c>
      <c r="B54" s="58"/>
      <c r="C54" s="492">
        <v>33000</v>
      </c>
      <c r="D54" s="264"/>
      <c r="E54" s="264"/>
      <c r="F54" s="264"/>
      <c r="G54" s="254">
        <f t="shared" si="2"/>
        <v>33000</v>
      </c>
    </row>
    <row r="55" spans="1:7" ht="12.75">
      <c r="A55" s="239" t="s">
        <v>158</v>
      </c>
      <c r="B55" s="58"/>
      <c r="C55" s="492">
        <v>11952.06</v>
      </c>
      <c r="D55" s="264"/>
      <c r="E55" s="264"/>
      <c r="F55" s="264"/>
      <c r="G55" s="254">
        <f t="shared" si="2"/>
        <v>11952.06</v>
      </c>
    </row>
    <row r="56" spans="1:7" ht="12.75">
      <c r="A56" s="239" t="s">
        <v>159</v>
      </c>
      <c r="B56" s="58"/>
      <c r="C56" s="492">
        <v>6202.5</v>
      </c>
      <c r="D56" s="264"/>
      <c r="E56" s="264"/>
      <c r="F56" s="264"/>
      <c r="G56" s="254">
        <f t="shared" si="2"/>
        <v>6202.5</v>
      </c>
    </row>
    <row r="57" spans="1:7" ht="12.75">
      <c r="A57" s="239" t="s">
        <v>160</v>
      </c>
      <c r="B57" s="58"/>
      <c r="C57" s="492">
        <v>10000</v>
      </c>
      <c r="D57" s="264"/>
      <c r="E57" s="264"/>
      <c r="F57" s="264"/>
      <c r="G57" s="254">
        <f t="shared" si="2"/>
        <v>10000</v>
      </c>
    </row>
    <row r="58" spans="1:7" ht="12.75">
      <c r="A58" s="239" t="s">
        <v>146</v>
      </c>
      <c r="B58" s="58"/>
      <c r="C58" s="492">
        <v>20000</v>
      </c>
      <c r="D58" s="264"/>
      <c r="E58" s="264"/>
      <c r="F58" s="264"/>
      <c r="G58" s="254">
        <f t="shared" si="2"/>
        <v>20000</v>
      </c>
    </row>
    <row r="59" spans="1:7" ht="12.75">
      <c r="A59" s="239" t="s">
        <v>163</v>
      </c>
      <c r="B59" s="58"/>
      <c r="C59" s="492">
        <v>115248</v>
      </c>
      <c r="D59" s="264"/>
      <c r="E59" s="264"/>
      <c r="F59" s="264"/>
      <c r="G59" s="254">
        <f t="shared" si="2"/>
        <v>115248</v>
      </c>
    </row>
    <row r="60" spans="1:7" ht="12.75">
      <c r="A60" s="239" t="s">
        <v>164</v>
      </c>
      <c r="B60" s="58"/>
      <c r="C60" s="492">
        <f>70059.12+37963.5</f>
        <v>108022.62</v>
      </c>
      <c r="D60" s="264"/>
      <c r="E60" s="264"/>
      <c r="F60" s="264"/>
      <c r="G60" s="254">
        <f t="shared" si="2"/>
        <v>108022.62</v>
      </c>
    </row>
    <row r="61" spans="1:7" ht="12.75">
      <c r="A61" s="239" t="s">
        <v>166</v>
      </c>
      <c r="B61" s="58"/>
      <c r="C61" s="492">
        <v>375000</v>
      </c>
      <c r="D61" s="264"/>
      <c r="E61" s="264"/>
      <c r="F61" s="264"/>
      <c r="G61" s="254">
        <f t="shared" si="2"/>
        <v>375000</v>
      </c>
    </row>
    <row r="62" spans="1:7" ht="12.75">
      <c r="A62" s="239" t="s">
        <v>167</v>
      </c>
      <c r="B62" s="58"/>
      <c r="C62" s="492">
        <v>20000</v>
      </c>
      <c r="D62" s="264"/>
      <c r="E62" s="264"/>
      <c r="F62" s="264"/>
      <c r="G62" s="254">
        <f t="shared" si="2"/>
        <v>20000</v>
      </c>
    </row>
    <row r="63" spans="1:7" ht="12.75">
      <c r="A63" s="239" t="s">
        <v>169</v>
      </c>
      <c r="B63" s="58"/>
      <c r="C63" s="492">
        <v>1095</v>
      </c>
      <c r="D63" s="264"/>
      <c r="E63" s="264"/>
      <c r="F63" s="264"/>
      <c r="G63" s="254">
        <f t="shared" si="2"/>
        <v>1095</v>
      </c>
    </row>
    <row r="64" spans="1:7" ht="12.75">
      <c r="A64" s="239" t="s">
        <v>171</v>
      </c>
      <c r="B64" s="58"/>
      <c r="C64" s="492">
        <v>3500</v>
      </c>
      <c r="D64" s="264"/>
      <c r="E64" s="264"/>
      <c r="F64" s="264"/>
      <c r="G64" s="254">
        <f t="shared" si="2"/>
        <v>3500</v>
      </c>
    </row>
    <row r="65" spans="1:7" ht="12.75">
      <c r="A65" s="239" t="s">
        <v>151</v>
      </c>
      <c r="B65" s="58"/>
      <c r="C65" s="492">
        <v>2500</v>
      </c>
      <c r="D65" s="264"/>
      <c r="E65" s="264"/>
      <c r="F65" s="264"/>
      <c r="G65" s="254">
        <f t="shared" si="2"/>
        <v>2500</v>
      </c>
    </row>
    <row r="66" spans="1:7" ht="12.75">
      <c r="A66" s="239" t="s">
        <v>174</v>
      </c>
      <c r="B66" s="58"/>
      <c r="C66" s="264">
        <v>20000</v>
      </c>
      <c r="D66" s="264"/>
      <c r="E66" s="264"/>
      <c r="F66" s="264"/>
      <c r="G66" s="254">
        <f>SUM(C66:F66)</f>
        <v>20000</v>
      </c>
    </row>
    <row r="67" spans="1:7" ht="12.75">
      <c r="A67" s="239" t="s">
        <v>272</v>
      </c>
      <c r="B67" s="58"/>
      <c r="C67" s="264">
        <v>25000</v>
      </c>
      <c r="D67" s="264"/>
      <c r="E67" s="247"/>
      <c r="F67" s="264"/>
      <c r="G67" s="254">
        <f>SUM(C67:F67)</f>
        <v>25000</v>
      </c>
    </row>
    <row r="68" spans="1:7" ht="12.75">
      <c r="A68" s="239" t="s">
        <v>273</v>
      </c>
      <c r="B68" s="58"/>
      <c r="C68" s="264">
        <f>8000+22500</f>
        <v>30500</v>
      </c>
      <c r="D68" s="264"/>
      <c r="E68" s="247"/>
      <c r="F68" s="264"/>
      <c r="G68" s="254">
        <f>SUM(C68:F68)</f>
        <v>30500</v>
      </c>
    </row>
    <row r="69" spans="1:7" ht="12.75">
      <c r="A69" s="239" t="s">
        <v>274</v>
      </c>
      <c r="B69" s="58"/>
      <c r="C69" s="264">
        <v>600000</v>
      </c>
      <c r="D69" s="264"/>
      <c r="E69" s="247"/>
      <c r="F69" s="264"/>
      <c r="G69" s="254">
        <f>SUM(C69:F69)</f>
        <v>600000</v>
      </c>
    </row>
    <row r="70" spans="1:7" ht="12.75">
      <c r="A70" s="296" t="s">
        <v>134</v>
      </c>
      <c r="B70" s="264"/>
      <c r="C70" s="264">
        <v>114195</v>
      </c>
      <c r="D70" s="260"/>
      <c r="E70" s="260"/>
      <c r="F70" s="254"/>
      <c r="G70" s="254">
        <f t="shared" si="2"/>
        <v>114195</v>
      </c>
    </row>
    <row r="71" spans="3:7" ht="12.75">
      <c r="C71" s="260"/>
      <c r="D71" s="260"/>
      <c r="E71" s="260"/>
      <c r="F71" s="254"/>
      <c r="G71" s="254">
        <f>SUM(C71:F71)</f>
        <v>0</v>
      </c>
    </row>
    <row r="72" spans="1:9" s="1" customFormat="1" ht="13.5" thickBot="1">
      <c r="A72" s="26" t="s">
        <v>21</v>
      </c>
      <c r="B72" s="32">
        <f>91569.48+966409.79+444235.77</f>
        <v>1502215.04</v>
      </c>
      <c r="C72" s="32">
        <f>SUM(C53:C71)</f>
        <v>1502215.18</v>
      </c>
      <c r="D72" s="32">
        <f>SUM(D53:D71)</f>
        <v>0</v>
      </c>
      <c r="E72" s="32">
        <f>SUM(E53:E71)</f>
        <v>0</v>
      </c>
      <c r="F72" s="32">
        <f>SUM(F53:F71)</f>
        <v>0</v>
      </c>
      <c r="G72" s="32">
        <f>SUM(G53:G71)</f>
        <v>1502215.18</v>
      </c>
      <c r="H72" s="32"/>
      <c r="I72" s="32"/>
    </row>
    <row r="73" spans="1:7" ht="13.5" thickBot="1">
      <c r="A73" s="261" t="s">
        <v>11</v>
      </c>
      <c r="B73" s="238"/>
      <c r="C73" s="260"/>
      <c r="D73" s="260"/>
      <c r="E73" s="260"/>
      <c r="F73" s="254"/>
      <c r="G73" s="254"/>
    </row>
    <row r="74" spans="1:7" ht="12.75">
      <c r="A74" s="238" t="s">
        <v>270</v>
      </c>
      <c r="B74" s="238"/>
      <c r="C74" s="264"/>
      <c r="D74" s="277"/>
      <c r="E74" s="260"/>
      <c r="F74" s="254"/>
      <c r="G74" s="254"/>
    </row>
    <row r="75" spans="1:7" ht="12.75">
      <c r="A75" s="239" t="s">
        <v>153</v>
      </c>
      <c r="B75" s="291"/>
      <c r="C75" s="264">
        <v>22440</v>
      </c>
      <c r="D75" s="264"/>
      <c r="E75" s="264"/>
      <c r="F75" s="264"/>
      <c r="G75" s="254">
        <f>SUM(C75:F75)</f>
        <v>22440</v>
      </c>
    </row>
    <row r="76" spans="1:7" ht="12.75">
      <c r="A76" s="239" t="s">
        <v>161</v>
      </c>
      <c r="B76" s="291"/>
      <c r="C76" s="264">
        <v>35050.36</v>
      </c>
      <c r="D76" s="264"/>
      <c r="E76" s="264"/>
      <c r="F76" s="264"/>
      <c r="G76" s="254">
        <f>SUM(C76:F76)</f>
        <v>35050.36</v>
      </c>
    </row>
    <row r="77" spans="1:7" ht="12.75">
      <c r="A77" s="239" t="s">
        <v>177</v>
      </c>
      <c r="B77" s="291"/>
      <c r="C77" s="264">
        <v>17340</v>
      </c>
      <c r="D77" s="264"/>
      <c r="E77" s="264"/>
      <c r="F77" s="264"/>
      <c r="G77" s="254">
        <f>SUM(C77:F77)</f>
        <v>17340</v>
      </c>
    </row>
    <row r="78" spans="1:7" ht="12.75">
      <c r="A78" s="239" t="s">
        <v>165</v>
      </c>
      <c r="B78" s="291"/>
      <c r="C78" s="264">
        <v>10200</v>
      </c>
      <c r="D78" s="264"/>
      <c r="E78" s="264"/>
      <c r="F78" s="264"/>
      <c r="G78" s="254">
        <f>SUM(C78:F78)</f>
        <v>10200</v>
      </c>
    </row>
    <row r="79" spans="1:7" ht="12.75">
      <c r="A79" s="238"/>
      <c r="B79" s="238"/>
      <c r="C79" s="264"/>
      <c r="D79" s="277"/>
      <c r="E79" s="260"/>
      <c r="F79" s="254"/>
      <c r="G79" s="254">
        <f>SUM(C79:F79)</f>
        <v>0</v>
      </c>
    </row>
    <row r="80" spans="1:7" ht="12.75">
      <c r="A80" s="26" t="s">
        <v>14</v>
      </c>
      <c r="B80" s="26"/>
      <c r="C80" s="35"/>
      <c r="D80" s="277"/>
      <c r="E80" s="260"/>
      <c r="F80" s="254"/>
      <c r="G80" s="254">
        <f>SUM(C80:F80)</f>
        <v>0</v>
      </c>
    </row>
    <row r="81" spans="1:8" ht="12.75">
      <c r="A81" s="26" t="s">
        <v>21</v>
      </c>
      <c r="B81" s="32">
        <v>85030.36</v>
      </c>
      <c r="C81" s="32">
        <f>SUM(C75:C80)</f>
        <v>85030.36</v>
      </c>
      <c r="D81" s="32">
        <f>SUM(D75:D80)</f>
        <v>0</v>
      </c>
      <c r="E81" s="32">
        <f>SUM(E75:E80)</f>
        <v>0</v>
      </c>
      <c r="F81" s="32">
        <f>SUM(F75:F80)</f>
        <v>0</v>
      </c>
      <c r="G81" s="32">
        <f>SUM(G75:G80)</f>
        <v>85030.36</v>
      </c>
      <c r="H81" s="254"/>
    </row>
    <row r="82" spans="1:7" ht="12.75">
      <c r="A82" s="256" t="s">
        <v>12</v>
      </c>
      <c r="B82" s="249"/>
      <c r="C82" s="35"/>
      <c r="D82" s="277"/>
      <c r="E82" s="260"/>
      <c r="F82" s="254"/>
      <c r="G82" s="254"/>
    </row>
    <row r="83" spans="1:7" ht="12.75">
      <c r="A83" s="238"/>
      <c r="B83" s="238"/>
      <c r="C83" s="264"/>
      <c r="D83" s="260"/>
      <c r="E83" s="260"/>
      <c r="F83" s="254"/>
      <c r="G83" s="254"/>
    </row>
    <row r="84" spans="1:7" ht="12.75">
      <c r="A84" s="26"/>
      <c r="B84" s="26"/>
      <c r="C84" s="264"/>
      <c r="D84" s="260"/>
      <c r="E84" s="260"/>
      <c r="F84" s="254"/>
      <c r="G84" s="254">
        <f>SUM(C84:F84)</f>
        <v>0</v>
      </c>
    </row>
    <row r="85" spans="1:7" ht="12.75">
      <c r="A85" s="26"/>
      <c r="B85" s="26"/>
      <c r="C85" s="36"/>
      <c r="D85" s="260"/>
      <c r="E85" s="260"/>
      <c r="F85" s="254"/>
      <c r="G85" s="254">
        <f>SUM(C85:F85)</f>
        <v>0</v>
      </c>
    </row>
    <row r="86" spans="1:8" ht="12.75">
      <c r="A86" s="26" t="s">
        <v>21</v>
      </c>
      <c r="B86" s="26"/>
      <c r="C86" s="32">
        <f>SUM(C84:C85)</f>
        <v>0</v>
      </c>
      <c r="D86" s="32">
        <f>SUM(D84:D85)</f>
        <v>0</v>
      </c>
      <c r="E86" s="32">
        <f>SUM(E84:E85)</f>
        <v>0</v>
      </c>
      <c r="F86" s="32">
        <f>SUM(F84:F85)</f>
        <v>0</v>
      </c>
      <c r="G86" s="32">
        <f>SUM(G84:G85)</f>
        <v>0</v>
      </c>
      <c r="H86" s="254"/>
    </row>
    <row r="87" spans="1:7" ht="12.75">
      <c r="A87" s="280" t="s">
        <v>13</v>
      </c>
      <c r="B87" s="238"/>
      <c r="C87" s="253"/>
      <c r="D87" s="28"/>
      <c r="E87" s="31"/>
      <c r="F87" s="254"/>
      <c r="G87" s="254"/>
    </row>
    <row r="88" spans="1:7" ht="12.75">
      <c r="A88" s="238" t="s">
        <v>270</v>
      </c>
      <c r="B88" s="238"/>
      <c r="C88" s="253"/>
      <c r="D88" s="277"/>
      <c r="E88" s="253"/>
      <c r="F88" s="254"/>
      <c r="G88" s="254"/>
    </row>
    <row r="89" spans="1:7" s="252" customFormat="1" ht="12.75">
      <c r="A89" s="239" t="s">
        <v>134</v>
      </c>
      <c r="B89" s="286"/>
      <c r="C89" s="264">
        <v>1770</v>
      </c>
      <c r="D89" s="255"/>
      <c r="E89" s="281"/>
      <c r="F89" s="269"/>
      <c r="G89" s="269">
        <f>SUM(C89:F89)</f>
        <v>1770</v>
      </c>
    </row>
    <row r="90" spans="1:7" s="252" customFormat="1" ht="12.75">
      <c r="A90" s="239" t="s">
        <v>170</v>
      </c>
      <c r="B90" s="286"/>
      <c r="C90" s="264">
        <v>12000</v>
      </c>
      <c r="D90" s="255"/>
      <c r="E90" s="281"/>
      <c r="F90" s="269"/>
      <c r="G90" s="269">
        <f>SUM(C90:F90)</f>
        <v>12000</v>
      </c>
    </row>
    <row r="91" spans="1:7" s="252" customFormat="1" ht="12.75">
      <c r="A91" s="27"/>
      <c r="B91" s="27"/>
      <c r="C91" s="263"/>
      <c r="D91" s="255"/>
      <c r="E91" s="282"/>
      <c r="F91" s="269"/>
      <c r="G91" s="269">
        <f>SUM(C91:F91)</f>
        <v>0</v>
      </c>
    </row>
    <row r="92" spans="1:7" s="252" customFormat="1" ht="12.75">
      <c r="A92" s="27"/>
      <c r="B92" s="27"/>
      <c r="C92" s="30"/>
      <c r="D92" s="255"/>
      <c r="E92" s="282"/>
      <c r="F92" s="269"/>
      <c r="G92" s="269">
        <f>SUM(C92:F92)</f>
        <v>0</v>
      </c>
    </row>
    <row r="93" spans="1:8" s="1" customFormat="1" ht="12.75">
      <c r="A93" s="26" t="s">
        <v>21</v>
      </c>
      <c r="B93" s="32">
        <v>13770</v>
      </c>
      <c r="C93" s="32">
        <f>SUM(C89:C92)</f>
        <v>13770</v>
      </c>
      <c r="D93" s="32">
        <f>SUM(D89:D92)</f>
        <v>0</v>
      </c>
      <c r="E93" s="32">
        <f>SUM(E89:E92)</f>
        <v>0</v>
      </c>
      <c r="F93" s="32">
        <f>SUM(F89:F92)</f>
        <v>0</v>
      </c>
      <c r="G93" s="32">
        <f>SUM(G89:G92)</f>
        <v>13770</v>
      </c>
      <c r="H93" s="32"/>
    </row>
    <row r="94" spans="1:8" s="1" customFormat="1" ht="13.5" thickBot="1">
      <c r="A94" s="26"/>
      <c r="B94" s="26"/>
      <c r="C94" s="32"/>
      <c r="D94" s="32"/>
      <c r="E94" s="32"/>
      <c r="F94" s="32"/>
      <c r="G94" s="32"/>
      <c r="H94" s="32"/>
    </row>
    <row r="95" spans="1:8" ht="16.5" thickBot="1">
      <c r="A95" s="17" t="s">
        <v>23</v>
      </c>
      <c r="B95" s="30">
        <f aca="true" t="shared" si="3" ref="B95:G95">B93+B86+B81+B72+B50+B46+B41</f>
        <v>1693945.4000000001</v>
      </c>
      <c r="C95" s="30">
        <f t="shared" si="3"/>
        <v>1622919.06</v>
      </c>
      <c r="D95" s="30">
        <f t="shared" si="3"/>
        <v>0</v>
      </c>
      <c r="E95" s="30">
        <f t="shared" si="3"/>
        <v>36228</v>
      </c>
      <c r="F95" s="30">
        <f t="shared" si="3"/>
        <v>34798</v>
      </c>
      <c r="G95" s="30">
        <f t="shared" si="3"/>
        <v>1693945.06</v>
      </c>
      <c r="H95" s="254"/>
    </row>
    <row r="96" spans="1:8" s="1" customFormat="1" ht="12.75">
      <c r="A96" s="26"/>
      <c r="B96" s="26"/>
      <c r="C96" s="32"/>
      <c r="D96" s="32"/>
      <c r="E96" s="32"/>
      <c r="F96" s="32"/>
      <c r="G96" s="32"/>
      <c r="H96" s="32"/>
    </row>
    <row r="97" spans="1:7" ht="18">
      <c r="A97" s="39" t="s">
        <v>156</v>
      </c>
      <c r="B97" s="41">
        <f aca="true" t="shared" si="4" ref="B97:G97">B95+B29</f>
        <v>11172739.16</v>
      </c>
      <c r="C97" s="41">
        <f t="shared" si="4"/>
        <v>3992617.5</v>
      </c>
      <c r="D97" s="41">
        <f t="shared" si="4"/>
        <v>2369698.44</v>
      </c>
      <c r="E97" s="41">
        <f t="shared" si="4"/>
        <v>2405926.44</v>
      </c>
      <c r="F97" s="41">
        <f t="shared" si="4"/>
        <v>2404496.44</v>
      </c>
      <c r="G97" s="42">
        <f t="shared" si="4"/>
        <v>11172738.82</v>
      </c>
    </row>
    <row r="101" spans="1:4" ht="12.75">
      <c r="A101" s="26"/>
      <c r="B101" s="26"/>
      <c r="C101" s="250"/>
      <c r="D101" s="250"/>
    </row>
  </sheetData>
  <sheetProtection/>
  <printOptions gridLines="1" horizontalCentered="1"/>
  <pageMargins left="0.02" right="0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1" max="1" width="62.8515625" style="247" bestFit="1" customWidth="1"/>
    <col min="2" max="2" width="22.28125" style="299" bestFit="1" customWidth="1"/>
    <col min="3" max="4" width="17.421875" style="245" customWidth="1"/>
    <col min="5" max="5" width="17.421875" style="246" customWidth="1"/>
    <col min="6" max="7" width="17.421875" style="247" customWidth="1"/>
    <col min="8" max="8" width="11.8515625" style="247" customWidth="1"/>
    <col min="9" max="9" width="39.28125" style="482" customWidth="1"/>
    <col min="10" max="10" width="14.28125" style="247" customWidth="1"/>
    <col min="11" max="14" width="9.140625" style="247" customWidth="1"/>
    <col min="15" max="15" width="13.00390625" style="247" customWidth="1"/>
    <col min="16" max="16384" width="9.140625" style="247" customWidth="1"/>
  </cols>
  <sheetData>
    <row r="1" spans="1:2" ht="12.75">
      <c r="A1" s="1" t="s">
        <v>26</v>
      </c>
      <c r="B1" s="51"/>
    </row>
    <row r="2" spans="1:2" ht="12.75">
      <c r="A2" s="1"/>
      <c r="B2" s="51"/>
    </row>
    <row r="3" spans="1:9" s="8" customFormat="1" ht="20.25" customHeight="1" thickBot="1">
      <c r="A3" s="5" t="s">
        <v>133</v>
      </c>
      <c r="B3" s="52"/>
      <c r="C3" s="6"/>
      <c r="D3" s="6"/>
      <c r="E3" s="7"/>
      <c r="I3" s="483"/>
    </row>
    <row r="4" spans="2:9" s="9" customFormat="1" ht="26.25" thickBot="1">
      <c r="B4" s="48" t="s">
        <v>277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  <c r="I4" s="50"/>
    </row>
    <row r="5" spans="2:9" s="9" customFormat="1" ht="13.5" thickBot="1">
      <c r="B5" s="54"/>
      <c r="C5" s="15"/>
      <c r="D5" s="15"/>
      <c r="E5" s="16"/>
      <c r="F5" s="16"/>
      <c r="G5" s="16"/>
      <c r="I5" s="50"/>
    </row>
    <row r="6" spans="1:9" s="9" customFormat="1" ht="16.5" thickBot="1">
      <c r="A6" s="17" t="s">
        <v>6</v>
      </c>
      <c r="B6" s="55"/>
      <c r="C6" s="19"/>
      <c r="D6" s="19"/>
      <c r="E6" s="20"/>
      <c r="I6" s="50"/>
    </row>
    <row r="7" spans="1:9" s="9" customFormat="1" ht="16.5" thickBot="1">
      <c r="A7" s="21"/>
      <c r="B7" s="56"/>
      <c r="I7" s="50"/>
    </row>
    <row r="8" spans="1:9" s="251" customFormat="1" ht="13.5" thickBot="1">
      <c r="A8" s="248" t="s">
        <v>0</v>
      </c>
      <c r="B8" s="285"/>
      <c r="C8" s="250"/>
      <c r="D8" s="250"/>
      <c r="E8" s="246"/>
      <c r="I8" s="484"/>
    </row>
    <row r="9" spans="2:7" ht="12.75">
      <c r="B9" s="286"/>
      <c r="C9" s="253">
        <f>$B$12/4</f>
        <v>2041097.105</v>
      </c>
      <c r="D9" s="253">
        <f>$B$12/4</f>
        <v>2041097.105</v>
      </c>
      <c r="E9" s="253">
        <f>$B$12/4</f>
        <v>2041097.105</v>
      </c>
      <c r="F9" s="253">
        <f>$B$12/4</f>
        <v>2041097.105</v>
      </c>
      <c r="G9" s="254">
        <f>SUM(C9:F9)</f>
        <v>8164388.42</v>
      </c>
    </row>
    <row r="10" spans="2:7" ht="12.75">
      <c r="B10" s="286"/>
      <c r="C10" s="253"/>
      <c r="D10" s="255"/>
      <c r="E10" s="253"/>
      <c r="F10" s="254"/>
      <c r="G10" s="254">
        <f>SUM(C10:F10)</f>
        <v>0</v>
      </c>
    </row>
    <row r="11" spans="1:7" ht="12.75">
      <c r="A11" s="26"/>
      <c r="B11" s="57"/>
      <c r="C11" s="28"/>
      <c r="D11" s="29"/>
      <c r="E11" s="253"/>
      <c r="F11" s="254"/>
      <c r="G11" s="254">
        <f>SUM(C11:F11)</f>
        <v>0</v>
      </c>
    </row>
    <row r="12" spans="1:8" ht="12.75">
      <c r="A12" s="26" t="s">
        <v>21</v>
      </c>
      <c r="B12" s="57">
        <f>5247727.79+739172.03+2177488.6</f>
        <v>8164388.42</v>
      </c>
      <c r="C12" s="254">
        <f>SUM(C9:C11)</f>
        <v>2041097.105</v>
      </c>
      <c r="D12" s="254">
        <f>SUM(D9:D11)</f>
        <v>2041097.105</v>
      </c>
      <c r="E12" s="254">
        <f>SUM(E9:E11)</f>
        <v>2041097.105</v>
      </c>
      <c r="F12" s="254">
        <f>SUM(F9:F11)</f>
        <v>2041097.105</v>
      </c>
      <c r="G12" s="254">
        <f>SUM(G9:G11)</f>
        <v>8164388.42</v>
      </c>
      <c r="H12" s="254"/>
    </row>
    <row r="13" spans="1:5" ht="12.75">
      <c r="A13" s="256" t="s">
        <v>1</v>
      </c>
      <c r="B13" s="285"/>
      <c r="C13" s="250"/>
      <c r="D13" s="257"/>
      <c r="E13" s="258"/>
    </row>
    <row r="14" spans="2:7" ht="12.75">
      <c r="B14" s="286"/>
      <c r="C14" s="253">
        <f>$B$17/4</f>
        <v>28508.25</v>
      </c>
      <c r="D14" s="253">
        <f>$B$17/4</f>
        <v>28508.25</v>
      </c>
      <c r="E14" s="253">
        <f>$B$17/4</f>
        <v>28508.25</v>
      </c>
      <c r="F14" s="253">
        <f>$B$17/4</f>
        <v>28508.25</v>
      </c>
      <c r="G14" s="254">
        <f>SUM(C14:F14)</f>
        <v>114033</v>
      </c>
    </row>
    <row r="15" spans="1:7" ht="12.75">
      <c r="A15" s="26"/>
      <c r="B15" s="57"/>
      <c r="C15" s="28"/>
      <c r="D15" s="255"/>
      <c r="E15" s="253"/>
      <c r="F15" s="254"/>
      <c r="G15" s="254">
        <f>SUM(C15:F15)</f>
        <v>0</v>
      </c>
    </row>
    <row r="16" spans="2:7" ht="12.75">
      <c r="B16" s="286"/>
      <c r="C16" s="253"/>
      <c r="D16" s="255"/>
      <c r="E16" s="253"/>
      <c r="F16" s="254"/>
      <c r="G16" s="254">
        <f>SUM(C16:F16)</f>
        <v>0</v>
      </c>
    </row>
    <row r="17" spans="1:7" ht="12.75">
      <c r="A17" s="246" t="s">
        <v>21</v>
      </c>
      <c r="B17" s="290">
        <v>114033</v>
      </c>
      <c r="C17" s="254">
        <f>SUM(C14:C16)</f>
        <v>28508.25</v>
      </c>
      <c r="D17" s="254">
        <f>SUM(D14:D16)</f>
        <v>28508.25</v>
      </c>
      <c r="E17" s="254">
        <f>SUM(E14:E16)</f>
        <v>28508.25</v>
      </c>
      <c r="F17" s="254">
        <f>SUM(F14:F16)</f>
        <v>28508.25</v>
      </c>
      <c r="G17" s="254">
        <f>SUM(G14:G16)</f>
        <v>114033</v>
      </c>
    </row>
    <row r="18" spans="1:7" ht="12.75">
      <c r="A18" s="256" t="s">
        <v>2</v>
      </c>
      <c r="B18" s="285"/>
      <c r="C18" s="253"/>
      <c r="D18" s="255"/>
      <c r="E18" s="253"/>
      <c r="F18" s="254"/>
      <c r="G18" s="254"/>
    </row>
    <row r="19" spans="2:7" ht="12.75">
      <c r="B19" s="286"/>
      <c r="C19" s="253"/>
      <c r="D19" s="255"/>
      <c r="E19" s="253"/>
      <c r="F19" s="254"/>
      <c r="G19" s="254"/>
    </row>
    <row r="20" spans="1:7" ht="12.75">
      <c r="A20" s="26"/>
      <c r="B20" s="57"/>
      <c r="C20" s="30"/>
      <c r="D20" s="255"/>
      <c r="E20" s="260"/>
      <c r="F20" s="254"/>
      <c r="G20" s="254">
        <f>SUM(C20:F20)</f>
        <v>0</v>
      </c>
    </row>
    <row r="21" spans="1:7" ht="13.5" thickBot="1">
      <c r="A21" s="26" t="s">
        <v>21</v>
      </c>
      <c r="B21" s="57">
        <v>0</v>
      </c>
      <c r="C21" s="254">
        <f>SUM(C20:C20)</f>
        <v>0</v>
      </c>
      <c r="D21" s="254">
        <f>SUM(D20:D20)</f>
        <v>0</v>
      </c>
      <c r="E21" s="254">
        <f>SUM(E20:E20)</f>
        <v>0</v>
      </c>
      <c r="F21" s="254">
        <f>SUM(F20:F20)</f>
        <v>0</v>
      </c>
      <c r="G21" s="254">
        <f>SUM(G20:G20)</f>
        <v>0</v>
      </c>
    </row>
    <row r="22" spans="1:9" s="1" customFormat="1" ht="13.5" thickBot="1">
      <c r="A22" s="261" t="s">
        <v>4</v>
      </c>
      <c r="B22" s="291"/>
      <c r="C22" s="260"/>
      <c r="D22" s="253"/>
      <c r="E22" s="31"/>
      <c r="F22" s="32"/>
      <c r="G22" s="32"/>
      <c r="I22" s="49"/>
    </row>
    <row r="23" spans="2:7" ht="12.75">
      <c r="B23" s="286"/>
      <c r="C23" s="485">
        <f>$B$24/4</f>
        <v>519348.1675</v>
      </c>
      <c r="D23" s="485">
        <f>$B$24/4</f>
        <v>519348.1675</v>
      </c>
      <c r="E23" s="485">
        <f>$B$24/4</f>
        <v>519348.1675</v>
      </c>
      <c r="F23" s="485">
        <f>$B$24/4</f>
        <v>519348.1675</v>
      </c>
      <c r="G23" s="254">
        <f>SUM(C23:F23)</f>
        <v>2077392.67</v>
      </c>
    </row>
    <row r="24" spans="1:9" s="1" customFormat="1" ht="12.75">
      <c r="A24" s="26" t="s">
        <v>21</v>
      </c>
      <c r="B24" s="57">
        <f>1322755.97+184047.82+570588.88</f>
        <v>2077392.67</v>
      </c>
      <c r="C24" s="254">
        <f>SUM(C22:C23)</f>
        <v>519348.1675</v>
      </c>
      <c r="D24" s="254">
        <f>SUM(D22:D23)</f>
        <v>519348.1675</v>
      </c>
      <c r="E24" s="254">
        <f>SUM(E22:E23)</f>
        <v>519348.1675</v>
      </c>
      <c r="F24" s="254">
        <f>SUM(F22:F23)</f>
        <v>519348.1675</v>
      </c>
      <c r="G24" s="254">
        <f>SUM(C24:F24)</f>
        <v>2077392.67</v>
      </c>
      <c r="I24" s="49"/>
    </row>
    <row r="25" spans="1:9" s="1" customFormat="1" ht="12.75">
      <c r="A25" s="256" t="s">
        <v>3</v>
      </c>
      <c r="B25" s="285"/>
      <c r="C25" s="262"/>
      <c r="D25" s="253"/>
      <c r="E25" s="31"/>
      <c r="F25" s="32"/>
      <c r="G25" s="32"/>
      <c r="I25" s="49"/>
    </row>
    <row r="26" spans="2:7" ht="12.75">
      <c r="B26" s="286"/>
      <c r="C26" s="254"/>
      <c r="D26" s="254"/>
      <c r="E26" s="260"/>
      <c r="F26" s="254"/>
      <c r="G26" s="254">
        <f>SUM(C26:F26)</f>
        <v>0</v>
      </c>
    </row>
    <row r="27" spans="1:7" ht="12.75">
      <c r="A27" s="26" t="s">
        <v>21</v>
      </c>
      <c r="B27" s="57">
        <v>0</v>
      </c>
      <c r="C27" s="254">
        <f>SUM(C25:C26)</f>
        <v>0</v>
      </c>
      <c r="D27" s="254">
        <f>SUM(D25:D26)</f>
        <v>0</v>
      </c>
      <c r="E27" s="254">
        <f>SUM(E25:E26)</f>
        <v>0</v>
      </c>
      <c r="F27" s="254">
        <f>SUM(F25:F26)</f>
        <v>0</v>
      </c>
      <c r="G27" s="254">
        <f>SUM(C27:F27)</f>
        <v>0</v>
      </c>
    </row>
    <row r="28" spans="1:7" ht="13.5" thickBot="1">
      <c r="A28" s="26"/>
      <c r="B28" s="57"/>
      <c r="C28" s="254"/>
      <c r="D28" s="254"/>
      <c r="E28" s="254"/>
      <c r="F28" s="254"/>
      <c r="G28" s="254"/>
    </row>
    <row r="29" spans="1:8" ht="16.5" thickBot="1">
      <c r="A29" s="17" t="s">
        <v>22</v>
      </c>
      <c r="B29" s="493">
        <f aca="true" t="shared" si="0" ref="B29:G29">B27+B24+B21+B17+B12</f>
        <v>10355814.09</v>
      </c>
      <c r="C29" s="263">
        <f t="shared" si="0"/>
        <v>2588953.5225</v>
      </c>
      <c r="D29" s="263">
        <f t="shared" si="0"/>
        <v>2588953.5225</v>
      </c>
      <c r="E29" s="263">
        <f t="shared" si="0"/>
        <v>2588953.5225</v>
      </c>
      <c r="F29" s="263">
        <f t="shared" si="0"/>
        <v>2588953.5225</v>
      </c>
      <c r="G29" s="263">
        <f t="shared" si="0"/>
        <v>10355814.09</v>
      </c>
      <c r="H29" s="254"/>
    </row>
    <row r="30" spans="1:7" ht="13.5" thickBot="1">
      <c r="A30" s="26"/>
      <c r="B30" s="57"/>
      <c r="C30" s="254"/>
      <c r="D30" s="254"/>
      <c r="E30" s="254"/>
      <c r="F30" s="254"/>
      <c r="G30" s="254"/>
    </row>
    <row r="31" spans="1:5" ht="16.5" thickBot="1">
      <c r="A31" s="17" t="s">
        <v>5</v>
      </c>
      <c r="B31" s="55"/>
      <c r="C31" s="247"/>
      <c r="D31" s="247"/>
      <c r="E31" s="247"/>
    </row>
    <row r="32" spans="1:7" ht="16.5" thickBot="1">
      <c r="A32" s="33"/>
      <c r="B32" s="55"/>
      <c r="C32" s="262"/>
      <c r="D32" s="253"/>
      <c r="E32" s="260"/>
      <c r="F32" s="254"/>
      <c r="G32" s="254"/>
    </row>
    <row r="33" spans="1:7" ht="13.5" thickBot="1">
      <c r="A33" s="261" t="s">
        <v>7</v>
      </c>
      <c r="B33" s="291"/>
      <c r="C33" s="253"/>
      <c r="D33" s="253"/>
      <c r="E33" s="260"/>
      <c r="F33" s="254"/>
      <c r="G33" s="254"/>
    </row>
    <row r="34" spans="1:7" ht="12.75">
      <c r="A34" s="238" t="s">
        <v>270</v>
      </c>
      <c r="B34" s="291"/>
      <c r="C34" s="253"/>
      <c r="D34" s="260"/>
      <c r="E34" s="264"/>
      <c r="F34" s="254"/>
      <c r="G34" s="254"/>
    </row>
    <row r="35" spans="1:15" ht="12.75">
      <c r="A35" s="239" t="s">
        <v>30</v>
      </c>
      <c r="C35" s="254">
        <v>33180</v>
      </c>
      <c r="D35" s="254"/>
      <c r="E35" s="254">
        <v>34798</v>
      </c>
      <c r="F35" s="254">
        <v>34798</v>
      </c>
      <c r="G35" s="254">
        <f>SUM(C35:F35)</f>
        <v>102776</v>
      </c>
      <c r="I35" s="249"/>
      <c r="J35" s="337"/>
      <c r="K35" s="264"/>
      <c r="L35" s="260"/>
      <c r="M35" s="260"/>
      <c r="N35" s="254"/>
      <c r="O35" s="254"/>
    </row>
    <row r="36" spans="1:15" ht="12.75">
      <c r="A36" s="239" t="s">
        <v>168</v>
      </c>
      <c r="C36" s="254">
        <v>1678.52</v>
      </c>
      <c r="D36" s="254"/>
      <c r="E36" s="254"/>
      <c r="F36" s="254"/>
      <c r="G36" s="254">
        <f>SUM(C36:F36)</f>
        <v>1678.52</v>
      </c>
      <c r="I36" s="249"/>
      <c r="J36" s="337"/>
      <c r="K36" s="264"/>
      <c r="L36" s="260"/>
      <c r="M36" s="260"/>
      <c r="N36" s="254"/>
      <c r="O36" s="254"/>
    </row>
    <row r="37" spans="1:15" ht="12.75">
      <c r="A37" s="239" t="s">
        <v>169</v>
      </c>
      <c r="C37" s="254">
        <v>225</v>
      </c>
      <c r="D37" s="254"/>
      <c r="E37" s="254"/>
      <c r="F37" s="254"/>
      <c r="G37" s="254">
        <f>SUM(C37:F37)</f>
        <v>225</v>
      </c>
      <c r="I37" s="249"/>
      <c r="J37" s="337"/>
      <c r="K37" s="264"/>
      <c r="L37" s="260"/>
      <c r="M37" s="260"/>
      <c r="N37" s="254"/>
      <c r="O37" s="254"/>
    </row>
    <row r="38" spans="1:15" ht="12.75">
      <c r="A38" s="239"/>
      <c r="C38" s="254"/>
      <c r="D38" s="254"/>
      <c r="E38" s="254"/>
      <c r="F38" s="254"/>
      <c r="G38" s="254">
        <f>SUM(C38:F38)</f>
        <v>0</v>
      </c>
      <c r="I38" s="249"/>
      <c r="J38" s="337"/>
      <c r="K38" s="264"/>
      <c r="L38" s="260"/>
      <c r="M38" s="260"/>
      <c r="N38" s="254"/>
      <c r="O38" s="254"/>
    </row>
    <row r="39" spans="1:15" ht="12.75">
      <c r="A39" s="26"/>
      <c r="B39" s="58"/>
      <c r="C39" s="35"/>
      <c r="D39" s="253"/>
      <c r="E39" s="260"/>
      <c r="F39" s="254"/>
      <c r="G39" s="254">
        <f>SUM(C39:F39)</f>
        <v>0</v>
      </c>
      <c r="I39" s="249"/>
      <c r="J39" s="337"/>
      <c r="K39" s="264"/>
      <c r="L39" s="260"/>
      <c r="M39" s="260"/>
      <c r="N39" s="254"/>
      <c r="O39" s="254"/>
    </row>
    <row r="40" spans="1:15" ht="13.5" thickBot="1">
      <c r="A40" s="26" t="s">
        <v>21</v>
      </c>
      <c r="B40" s="58">
        <f>74680.32+30000</f>
        <v>104680.32</v>
      </c>
      <c r="C40" s="254">
        <f>SUM(C35:C39)</f>
        <v>35083.52</v>
      </c>
      <c r="D40" s="254">
        <f>SUM(D35:D39)</f>
        <v>0</v>
      </c>
      <c r="E40" s="254">
        <f>SUM(E35:E39)</f>
        <v>34798</v>
      </c>
      <c r="F40" s="254">
        <f>SUM(F35:F39)</f>
        <v>34798</v>
      </c>
      <c r="G40" s="254">
        <f>SUM(G35:G39)</f>
        <v>104679.52</v>
      </c>
      <c r="H40" s="254"/>
      <c r="I40" s="249"/>
      <c r="J40" s="337"/>
      <c r="K40" s="264"/>
      <c r="L40" s="260"/>
      <c r="M40" s="260"/>
      <c r="N40" s="254"/>
      <c r="O40" s="254"/>
    </row>
    <row r="41" spans="1:15" ht="13.5" hidden="1" thickBot="1">
      <c r="A41" s="261" t="s">
        <v>9</v>
      </c>
      <c r="B41" s="291"/>
      <c r="C41" s="260"/>
      <c r="D41" s="260"/>
      <c r="E41" s="260"/>
      <c r="F41" s="254"/>
      <c r="G41" s="254"/>
      <c r="I41" s="249"/>
      <c r="J41" s="337"/>
      <c r="K41" s="264"/>
      <c r="L41" s="260"/>
      <c r="M41" s="260"/>
      <c r="N41" s="254"/>
      <c r="O41" s="254"/>
    </row>
    <row r="42" spans="1:15" ht="13.5" hidden="1" thickBot="1">
      <c r="A42" s="238" t="s">
        <v>270</v>
      </c>
      <c r="B42" s="291"/>
      <c r="C42" s="260"/>
      <c r="D42" s="260"/>
      <c r="E42" s="260"/>
      <c r="F42" s="254"/>
      <c r="G42" s="254">
        <f>SUM(C42:F42)</f>
        <v>0</v>
      </c>
      <c r="I42" s="249"/>
      <c r="J42" s="491"/>
      <c r="K42" s="264"/>
      <c r="L42" s="260"/>
      <c r="M42" s="260"/>
      <c r="N42" s="254"/>
      <c r="O42" s="254"/>
    </row>
    <row r="43" spans="1:15" ht="13.5" hidden="1" thickBot="1">
      <c r="A43" s="26"/>
      <c r="B43" s="58"/>
      <c r="C43" s="260"/>
      <c r="D43" s="260"/>
      <c r="E43" s="260"/>
      <c r="F43" s="254"/>
      <c r="G43" s="254">
        <f>SUM(C43:F43)</f>
        <v>0</v>
      </c>
      <c r="I43" s="249"/>
      <c r="J43" s="491"/>
      <c r="K43" s="264"/>
      <c r="L43" s="260"/>
      <c r="M43" s="260"/>
      <c r="N43" s="254"/>
      <c r="O43" s="254"/>
    </row>
    <row r="44" spans="1:15" ht="13.5" hidden="1" thickBot="1">
      <c r="A44" s="26"/>
      <c r="B44" s="58"/>
      <c r="C44" s="31"/>
      <c r="D44" s="260"/>
      <c r="E44" s="260"/>
      <c r="F44" s="254"/>
      <c r="G44" s="254">
        <f>SUM(C44:F44)</f>
        <v>0</v>
      </c>
      <c r="I44" s="249"/>
      <c r="J44" s="491"/>
      <c r="K44" s="264"/>
      <c r="L44" s="264"/>
      <c r="M44" s="264"/>
      <c r="N44" s="264"/>
      <c r="O44" s="254"/>
    </row>
    <row r="45" spans="1:15" ht="13.5" hidden="1" thickBot="1">
      <c r="A45" s="26" t="s">
        <v>21</v>
      </c>
      <c r="B45" s="58">
        <v>0</v>
      </c>
      <c r="C45" s="254">
        <f>SUM(C42:C44)</f>
        <v>0</v>
      </c>
      <c r="D45" s="254">
        <f>SUM(D42:D44)</f>
        <v>0</v>
      </c>
      <c r="E45" s="254">
        <f>SUM(E42:E44)</f>
        <v>0</v>
      </c>
      <c r="F45" s="254">
        <f>SUM(F42:F44)</f>
        <v>0</v>
      </c>
      <c r="G45" s="254">
        <f>SUM(G42:G44)</f>
        <v>0</v>
      </c>
      <c r="H45" s="254"/>
      <c r="I45" s="249"/>
      <c r="J45" s="491"/>
      <c r="K45" s="264"/>
      <c r="L45" s="264"/>
      <c r="M45" s="264"/>
      <c r="N45" s="264"/>
      <c r="O45" s="254"/>
    </row>
    <row r="46" spans="1:15" ht="13.5" hidden="1" thickBot="1">
      <c r="A46" s="261" t="s">
        <v>8</v>
      </c>
      <c r="B46" s="291"/>
      <c r="C46" s="260"/>
      <c r="D46" s="260"/>
      <c r="E46" s="260"/>
      <c r="F46" s="254"/>
      <c r="G46" s="254"/>
      <c r="I46" s="249"/>
      <c r="J46" s="491"/>
      <c r="K46" s="264"/>
      <c r="L46" s="264"/>
      <c r="M46" s="264"/>
      <c r="N46" s="264"/>
      <c r="O46" s="254"/>
    </row>
    <row r="47" spans="1:15" ht="13.5" hidden="1" thickBot="1">
      <c r="A47" s="238" t="s">
        <v>270</v>
      </c>
      <c r="B47" s="291"/>
      <c r="C47" s="260"/>
      <c r="D47" s="260"/>
      <c r="E47" s="260"/>
      <c r="F47" s="254"/>
      <c r="G47" s="254">
        <f>SUM(C47:F47)</f>
        <v>0</v>
      </c>
      <c r="I47" s="249"/>
      <c r="J47" s="491"/>
      <c r="K47" s="264"/>
      <c r="L47" s="264"/>
      <c r="M47" s="264"/>
      <c r="N47" s="264"/>
      <c r="O47" s="254"/>
    </row>
    <row r="48" spans="1:15" ht="13.5" hidden="1" thickBot="1">
      <c r="A48" s="26"/>
      <c r="B48" s="58"/>
      <c r="C48" s="260"/>
      <c r="D48" s="260"/>
      <c r="E48" s="260"/>
      <c r="F48" s="254"/>
      <c r="G48" s="254">
        <f>SUM(C48:F48)</f>
        <v>0</v>
      </c>
      <c r="I48" s="249"/>
      <c r="J48" s="491"/>
      <c r="K48" s="264"/>
      <c r="L48" s="264"/>
      <c r="M48" s="264"/>
      <c r="N48" s="264"/>
      <c r="O48" s="254"/>
    </row>
    <row r="49" spans="1:15" ht="13.5" hidden="1" thickBot="1">
      <c r="A49" s="26"/>
      <c r="B49" s="58"/>
      <c r="C49" s="31"/>
      <c r="D49" s="260"/>
      <c r="E49" s="260"/>
      <c r="F49" s="254"/>
      <c r="G49" s="254">
        <f>SUM(C49:F49)</f>
        <v>0</v>
      </c>
      <c r="I49" s="249"/>
      <c r="J49" s="491"/>
      <c r="K49" s="264"/>
      <c r="L49" s="264"/>
      <c r="M49" s="264"/>
      <c r="N49" s="264"/>
      <c r="O49" s="254"/>
    </row>
    <row r="50" spans="1:15" ht="13.5" hidden="1" thickBot="1">
      <c r="A50" s="26" t="s">
        <v>21</v>
      </c>
      <c r="B50" s="58">
        <v>0</v>
      </c>
      <c r="C50" s="254">
        <f>SUM(C47:C49)</f>
        <v>0</v>
      </c>
      <c r="D50" s="254">
        <f>SUM(D47:D49)</f>
        <v>0</v>
      </c>
      <c r="E50" s="254">
        <f>SUM(E47:E49)</f>
        <v>0</v>
      </c>
      <c r="F50" s="254">
        <f>SUM(F47:F49)</f>
        <v>0</v>
      </c>
      <c r="G50" s="254">
        <f>SUM(G47:G49)</f>
        <v>0</v>
      </c>
      <c r="I50" s="249"/>
      <c r="J50" s="491"/>
      <c r="K50" s="264"/>
      <c r="L50" s="264"/>
      <c r="M50" s="264"/>
      <c r="N50" s="264"/>
      <c r="O50" s="254"/>
    </row>
    <row r="51" spans="1:7" ht="13.5" thickBot="1">
      <c r="A51" s="261" t="s">
        <v>10</v>
      </c>
      <c r="B51" s="291"/>
      <c r="C51" s="260"/>
      <c r="D51" s="260"/>
      <c r="E51" s="260"/>
      <c r="F51" s="254"/>
      <c r="G51" s="254"/>
    </row>
    <row r="52" spans="1:7" ht="12.75">
      <c r="A52" s="238" t="s">
        <v>270</v>
      </c>
      <c r="B52" s="291"/>
      <c r="C52" s="264"/>
      <c r="D52" s="260"/>
      <c r="E52" s="260"/>
      <c r="F52" s="254"/>
      <c r="G52" s="254"/>
    </row>
    <row r="53" spans="1:7" ht="12.75">
      <c r="A53" s="239" t="s">
        <v>144</v>
      </c>
      <c r="B53" s="58"/>
      <c r="C53" s="264">
        <v>2000</v>
      </c>
      <c r="D53" s="260">
        <v>2000</v>
      </c>
      <c r="E53" s="260">
        <v>1000</v>
      </c>
      <c r="F53" s="254">
        <v>1000</v>
      </c>
      <c r="G53" s="254">
        <f>SUM(C53:F53)</f>
        <v>6000</v>
      </c>
    </row>
    <row r="54" spans="1:7" ht="12.75">
      <c r="A54" s="239" t="s">
        <v>157</v>
      </c>
      <c r="B54" s="58"/>
      <c r="C54" s="492">
        <v>11475</v>
      </c>
      <c r="D54" s="492">
        <v>11475</v>
      </c>
      <c r="E54" s="492">
        <v>11475</v>
      </c>
      <c r="F54" s="492">
        <v>11475</v>
      </c>
      <c r="G54" s="254">
        <f aca="true" t="shared" si="1" ref="G54:G68">SUM(C54:F54)</f>
        <v>45900</v>
      </c>
    </row>
    <row r="55" spans="1:9" ht="12.75">
      <c r="A55" s="239" t="s">
        <v>158</v>
      </c>
      <c r="B55" s="58"/>
      <c r="C55" s="492">
        <v>11952.06</v>
      </c>
      <c r="D55" s="264"/>
      <c r="E55" s="264"/>
      <c r="F55" s="264"/>
      <c r="G55" s="254">
        <f t="shared" si="1"/>
        <v>11952.06</v>
      </c>
      <c r="I55" s="494"/>
    </row>
    <row r="56" spans="1:7" ht="12.75">
      <c r="A56" s="239" t="s">
        <v>159</v>
      </c>
      <c r="B56" s="58"/>
      <c r="C56" s="492">
        <v>6202.5</v>
      </c>
      <c r="D56" s="264"/>
      <c r="E56" s="264"/>
      <c r="F56" s="264"/>
      <c r="G56" s="254">
        <f t="shared" si="1"/>
        <v>6202.5</v>
      </c>
    </row>
    <row r="57" spans="1:7" ht="12.75">
      <c r="A57" s="239" t="s">
        <v>160</v>
      </c>
      <c r="B57" s="58"/>
      <c r="C57" s="492">
        <v>9732</v>
      </c>
      <c r="D57" s="264"/>
      <c r="E57" s="264"/>
      <c r="F57" s="264"/>
      <c r="G57" s="254">
        <f t="shared" si="1"/>
        <v>9732</v>
      </c>
    </row>
    <row r="58" spans="1:7" ht="12.75">
      <c r="A58" s="239" t="s">
        <v>146</v>
      </c>
      <c r="B58" s="58"/>
      <c r="C58" s="492">
        <v>20000</v>
      </c>
      <c r="D58" s="264"/>
      <c r="E58" s="264"/>
      <c r="F58" s="264"/>
      <c r="G58" s="254">
        <f t="shared" si="1"/>
        <v>20000</v>
      </c>
    </row>
    <row r="59" spans="1:7" ht="12.75">
      <c r="A59" s="239" t="s">
        <v>163</v>
      </c>
      <c r="B59" s="58"/>
      <c r="C59" s="492">
        <f>115248-523.65</f>
        <v>114724.35</v>
      </c>
      <c r="D59" s="264"/>
      <c r="E59" s="264"/>
      <c r="F59" s="264"/>
      <c r="G59" s="254">
        <f t="shared" si="1"/>
        <v>114724.35</v>
      </c>
    </row>
    <row r="60" spans="1:7" ht="12.75">
      <c r="A60" s="239" t="s">
        <v>164</v>
      </c>
      <c r="B60" s="58"/>
      <c r="C60" s="492">
        <f>70059.12+37963.5</f>
        <v>108022.62</v>
      </c>
      <c r="D60" s="264"/>
      <c r="E60" s="264"/>
      <c r="F60" s="264"/>
      <c r="G60" s="254">
        <f t="shared" si="1"/>
        <v>108022.62</v>
      </c>
    </row>
    <row r="61" spans="1:7" ht="12.75">
      <c r="A61" s="239" t="s">
        <v>275</v>
      </c>
      <c r="B61" s="58"/>
      <c r="C61" s="492">
        <v>50010.03</v>
      </c>
      <c r="D61" s="264"/>
      <c r="E61" s="264"/>
      <c r="F61" s="264"/>
      <c r="G61" s="254">
        <f t="shared" si="1"/>
        <v>50010.03</v>
      </c>
    </row>
    <row r="62" spans="1:7" ht="12.75">
      <c r="A62" s="239" t="s">
        <v>167</v>
      </c>
      <c r="B62" s="58"/>
      <c r="C62" s="492">
        <v>20000</v>
      </c>
      <c r="D62" s="264"/>
      <c r="E62" s="264"/>
      <c r="F62" s="264"/>
      <c r="G62" s="254">
        <f t="shared" si="1"/>
        <v>20000</v>
      </c>
    </row>
    <row r="63" spans="1:7" ht="12.75">
      <c r="A63" s="239" t="s">
        <v>169</v>
      </c>
      <c r="B63" s="58"/>
      <c r="C63" s="492">
        <v>1095</v>
      </c>
      <c r="D63" s="264"/>
      <c r="E63" s="264"/>
      <c r="F63" s="264"/>
      <c r="G63" s="254">
        <f t="shared" si="1"/>
        <v>1095</v>
      </c>
    </row>
    <row r="64" spans="1:7" ht="12.75">
      <c r="A64" s="239" t="s">
        <v>171</v>
      </c>
      <c r="B64" s="58"/>
      <c r="C64" s="492">
        <v>3500</v>
      </c>
      <c r="D64" s="264"/>
      <c r="E64" s="264"/>
      <c r="F64" s="264"/>
      <c r="G64" s="254">
        <f t="shared" si="1"/>
        <v>3500</v>
      </c>
    </row>
    <row r="65" spans="1:7" ht="12.75">
      <c r="A65" s="239" t="s">
        <v>151</v>
      </c>
      <c r="B65" s="58"/>
      <c r="C65" s="492">
        <v>2190</v>
      </c>
      <c r="D65" s="264"/>
      <c r="E65" s="264"/>
      <c r="F65" s="264"/>
      <c r="G65" s="254">
        <f t="shared" si="1"/>
        <v>2190</v>
      </c>
    </row>
    <row r="66" spans="1:7" ht="12.75">
      <c r="A66" s="239" t="s">
        <v>174</v>
      </c>
      <c r="B66" s="58"/>
      <c r="C66" s="264">
        <v>20000</v>
      </c>
      <c r="D66" s="264"/>
      <c r="E66" s="264"/>
      <c r="F66" s="264"/>
      <c r="G66" s="254">
        <f>SUM(C66:F66)</f>
        <v>20000</v>
      </c>
    </row>
    <row r="67" spans="1:7" ht="12.75">
      <c r="A67" s="239" t="s">
        <v>272</v>
      </c>
      <c r="B67" s="58"/>
      <c r="C67" s="492"/>
      <c r="D67" s="264"/>
      <c r="E67" s="264">
        <v>25000</v>
      </c>
      <c r="F67" s="264"/>
      <c r="G67" s="254">
        <f t="shared" si="1"/>
        <v>25000</v>
      </c>
    </row>
    <row r="68" spans="1:7" ht="12.75">
      <c r="A68" s="239" t="s">
        <v>273</v>
      </c>
      <c r="B68" s="58"/>
      <c r="C68" s="492"/>
      <c r="D68" s="264"/>
      <c r="E68" s="264">
        <f>8000+22500</f>
        <v>30500</v>
      </c>
      <c r="F68" s="264"/>
      <c r="G68" s="254">
        <f t="shared" si="1"/>
        <v>30500</v>
      </c>
    </row>
    <row r="69" spans="1:7" ht="12.75">
      <c r="A69" s="239" t="s">
        <v>530</v>
      </c>
      <c r="B69" s="58"/>
      <c r="C69" s="264">
        <v>750</v>
      </c>
      <c r="D69" s="260">
        <v>750</v>
      </c>
      <c r="E69" s="260">
        <v>750</v>
      </c>
      <c r="F69" s="254">
        <v>750</v>
      </c>
      <c r="G69" s="254">
        <f>SUM(C69:F69)</f>
        <v>3000</v>
      </c>
    </row>
    <row r="70" spans="1:9" ht="12.75">
      <c r="A70" s="249" t="s">
        <v>531</v>
      </c>
      <c r="B70" s="491">
        <v>3500</v>
      </c>
      <c r="C70" s="264">
        <v>875</v>
      </c>
      <c r="D70" s="264">
        <v>875</v>
      </c>
      <c r="E70" s="264">
        <v>875</v>
      </c>
      <c r="F70" s="264">
        <v>875</v>
      </c>
      <c r="G70" s="254">
        <f aca="true" t="shared" si="2" ref="G70:G75">SUM(C70:F70)</f>
        <v>3500</v>
      </c>
      <c r="I70" s="247"/>
    </row>
    <row r="71" spans="1:9" ht="12.75">
      <c r="A71" s="249" t="s">
        <v>532</v>
      </c>
      <c r="B71" s="491">
        <v>3000</v>
      </c>
      <c r="C71" s="264">
        <v>750</v>
      </c>
      <c r="D71" s="264">
        <v>750</v>
      </c>
      <c r="E71" s="264">
        <v>750</v>
      </c>
      <c r="F71" s="264">
        <v>750</v>
      </c>
      <c r="G71" s="254">
        <f t="shared" si="2"/>
        <v>3000</v>
      </c>
      <c r="H71" s="254"/>
      <c r="I71" s="276"/>
    </row>
    <row r="72" spans="1:7" ht="12.75">
      <c r="A72" s="249" t="s">
        <v>533</v>
      </c>
      <c r="B72" s="491">
        <v>3500</v>
      </c>
      <c r="C72" s="264">
        <v>875</v>
      </c>
      <c r="D72" s="264">
        <v>875</v>
      </c>
      <c r="E72" s="264">
        <v>875</v>
      </c>
      <c r="F72" s="264">
        <v>875</v>
      </c>
      <c r="G72" s="254">
        <f t="shared" si="2"/>
        <v>3500</v>
      </c>
    </row>
    <row r="73" spans="1:15" ht="12.75">
      <c r="A73" s="249" t="s">
        <v>534</v>
      </c>
      <c r="B73" s="491">
        <v>7000</v>
      </c>
      <c r="C73" s="264">
        <v>1750</v>
      </c>
      <c r="D73" s="264">
        <v>1750</v>
      </c>
      <c r="E73" s="264">
        <v>1750</v>
      </c>
      <c r="F73" s="264">
        <v>1750</v>
      </c>
      <c r="G73" s="254">
        <f t="shared" si="2"/>
        <v>7000</v>
      </c>
      <c r="I73" s="249"/>
      <c r="J73" s="337"/>
      <c r="K73" s="264"/>
      <c r="L73" s="260"/>
      <c r="M73" s="260"/>
      <c r="N73" s="254"/>
      <c r="O73" s="254"/>
    </row>
    <row r="74" spans="1:10" ht="12.75">
      <c r="A74" s="249" t="s">
        <v>535</v>
      </c>
      <c r="B74" s="491">
        <v>1000</v>
      </c>
      <c r="C74" s="264">
        <v>250</v>
      </c>
      <c r="D74" s="264">
        <v>250</v>
      </c>
      <c r="E74" s="264">
        <v>250</v>
      </c>
      <c r="F74" s="264">
        <v>250</v>
      </c>
      <c r="G74" s="254">
        <f t="shared" si="2"/>
        <v>1000</v>
      </c>
      <c r="I74" s="249"/>
      <c r="J74" s="337"/>
    </row>
    <row r="75" spans="1:15" ht="12.75">
      <c r="A75" s="249" t="s">
        <v>536</v>
      </c>
      <c r="B75" s="491">
        <v>1000</v>
      </c>
      <c r="C75" s="264">
        <v>250</v>
      </c>
      <c r="D75" s="264">
        <v>250</v>
      </c>
      <c r="E75" s="264">
        <v>250</v>
      </c>
      <c r="F75" s="264">
        <v>250</v>
      </c>
      <c r="G75" s="254">
        <f t="shared" si="2"/>
        <v>1000</v>
      </c>
      <c r="I75" s="249"/>
      <c r="J75" s="337"/>
      <c r="K75" s="264"/>
      <c r="L75" s="260"/>
      <c r="M75" s="260"/>
      <c r="N75" s="254"/>
      <c r="O75" s="254"/>
    </row>
    <row r="76" spans="1:15" ht="12.75">
      <c r="A76" s="489" t="s">
        <v>537</v>
      </c>
      <c r="B76" s="286"/>
      <c r="C76" s="264">
        <v>600000</v>
      </c>
      <c r="D76" s="260">
        <v>600000</v>
      </c>
      <c r="E76" s="260">
        <v>300000</v>
      </c>
      <c r="F76" s="254">
        <v>150000</v>
      </c>
      <c r="G76" s="254">
        <f>SUM(C76:F76)</f>
        <v>1650000</v>
      </c>
      <c r="I76" s="249"/>
      <c r="J76" s="337"/>
      <c r="K76" s="264"/>
      <c r="L76" s="260"/>
      <c r="M76" s="260"/>
      <c r="N76" s="254"/>
      <c r="O76" s="254"/>
    </row>
    <row r="77" spans="1:15" ht="13.5" thickBot="1">
      <c r="A77" s="26" t="s">
        <v>21</v>
      </c>
      <c r="B77" s="58">
        <f>93767.15+1582889.52+470171.89</f>
        <v>2146828.56</v>
      </c>
      <c r="C77" s="254">
        <f>SUM(C53:C76)</f>
        <v>986403.56</v>
      </c>
      <c r="D77" s="254">
        <f>SUM(D53:D76)</f>
        <v>618975</v>
      </c>
      <c r="E77" s="254">
        <f>SUM(E53:E76)</f>
        <v>373475</v>
      </c>
      <c r="F77" s="254">
        <f>SUM(F53:F76)</f>
        <v>167975</v>
      </c>
      <c r="G77" s="254">
        <f>SUM(G53:G76)</f>
        <v>2146828.56</v>
      </c>
      <c r="I77" s="249"/>
      <c r="J77" s="337"/>
      <c r="K77" s="264"/>
      <c r="L77" s="260"/>
      <c r="M77" s="260"/>
      <c r="N77" s="254"/>
      <c r="O77" s="254"/>
    </row>
    <row r="78" spans="1:10" ht="13.5" thickBot="1">
      <c r="A78" s="261" t="s">
        <v>11</v>
      </c>
      <c r="B78" s="291"/>
      <c r="C78" s="260"/>
      <c r="D78" s="260"/>
      <c r="E78" s="260"/>
      <c r="F78" s="254"/>
      <c r="G78" s="254"/>
      <c r="I78" s="249"/>
      <c r="J78" s="337"/>
    </row>
    <row r="79" spans="1:10" ht="12.75">
      <c r="A79" s="238" t="s">
        <v>270</v>
      </c>
      <c r="B79" s="291"/>
      <c r="C79" s="264"/>
      <c r="D79" s="277"/>
      <c r="E79" s="260"/>
      <c r="F79" s="254"/>
      <c r="G79" s="254"/>
      <c r="H79" s="254"/>
      <c r="I79" s="249"/>
      <c r="J79" s="337"/>
    </row>
    <row r="80" spans="1:15" ht="12.75">
      <c r="A80" s="239" t="s">
        <v>134</v>
      </c>
      <c r="B80" s="291"/>
      <c r="C80" s="264">
        <f>6589.79+300.09</f>
        <v>6889.88</v>
      </c>
      <c r="D80" s="264">
        <v>6589.79</v>
      </c>
      <c r="E80" s="264">
        <v>6589.8</v>
      </c>
      <c r="F80" s="264">
        <v>6289.8</v>
      </c>
      <c r="G80" s="254">
        <f>SUM(C80:F80)</f>
        <v>26359.27</v>
      </c>
      <c r="I80" s="249"/>
      <c r="J80" s="491"/>
      <c r="K80" s="264"/>
      <c r="L80" s="260"/>
      <c r="M80" s="260"/>
      <c r="N80" s="254"/>
      <c r="O80" s="254"/>
    </row>
    <row r="81" spans="1:15" ht="12.75">
      <c r="A81" s="239" t="s">
        <v>161</v>
      </c>
      <c r="B81" s="291"/>
      <c r="C81" s="264">
        <v>44000</v>
      </c>
      <c r="D81" s="264"/>
      <c r="E81" s="264"/>
      <c r="F81" s="264"/>
      <c r="G81" s="254">
        <f>SUM(C81:F81)</f>
        <v>44000</v>
      </c>
      <c r="I81" s="249"/>
      <c r="J81" s="491"/>
      <c r="K81" s="264"/>
      <c r="L81" s="260"/>
      <c r="M81" s="260"/>
      <c r="N81" s="254"/>
      <c r="O81" s="254"/>
    </row>
    <row r="82" spans="1:15" ht="12.75">
      <c r="A82" s="239" t="s">
        <v>162</v>
      </c>
      <c r="B82" s="291"/>
      <c r="C82" s="264">
        <v>6041</v>
      </c>
      <c r="D82" s="264"/>
      <c r="E82" s="264"/>
      <c r="F82" s="264"/>
      <c r="G82" s="254">
        <f>SUM(C82:F82)</f>
        <v>6041</v>
      </c>
      <c r="I82" s="249"/>
      <c r="J82" s="491"/>
      <c r="K82" s="264"/>
      <c r="L82" s="264"/>
      <c r="M82" s="264"/>
      <c r="N82" s="264"/>
      <c r="O82" s="254"/>
    </row>
    <row r="83" spans="1:15" ht="12.75">
      <c r="A83" s="239" t="s">
        <v>165</v>
      </c>
      <c r="B83" s="291"/>
      <c r="C83" s="264">
        <v>7000</v>
      </c>
      <c r="D83" s="264"/>
      <c r="E83" s="264"/>
      <c r="F83" s="264"/>
      <c r="G83" s="254">
        <f>SUM(C83:F83)</f>
        <v>7000</v>
      </c>
      <c r="I83" s="249"/>
      <c r="J83" s="491"/>
      <c r="K83" s="264"/>
      <c r="L83" s="264"/>
      <c r="M83" s="264"/>
      <c r="N83" s="264"/>
      <c r="O83" s="254"/>
    </row>
    <row r="84" spans="1:15" ht="12.75">
      <c r="A84" s="239" t="s">
        <v>172</v>
      </c>
      <c r="B84" s="291"/>
      <c r="C84" s="264">
        <v>3670.82</v>
      </c>
      <c r="D84" s="264"/>
      <c r="E84" s="264"/>
      <c r="F84" s="264"/>
      <c r="G84" s="254">
        <f>SUM(C84:F84)</f>
        <v>3670.82</v>
      </c>
      <c r="H84" s="254"/>
      <c r="I84" s="249"/>
      <c r="J84" s="491"/>
      <c r="K84" s="264"/>
      <c r="L84" s="264"/>
      <c r="M84" s="264"/>
      <c r="N84" s="264"/>
      <c r="O84" s="254"/>
    </row>
    <row r="85" spans="1:15" ht="12.75">
      <c r="A85" s="26" t="s">
        <v>14</v>
      </c>
      <c r="B85" s="58"/>
      <c r="C85" s="35"/>
      <c r="D85" s="277"/>
      <c r="E85" s="260"/>
      <c r="F85" s="254"/>
      <c r="G85" s="254">
        <f>SUM(C85:F85)</f>
        <v>0</v>
      </c>
      <c r="I85" s="249"/>
      <c r="J85" s="491"/>
      <c r="K85" s="264"/>
      <c r="L85" s="264"/>
      <c r="M85" s="264"/>
      <c r="N85" s="264"/>
      <c r="O85" s="254"/>
    </row>
    <row r="86" spans="1:15" ht="12.75">
      <c r="A86" s="26" t="s">
        <v>21</v>
      </c>
      <c r="B86" s="58">
        <v>87071.09</v>
      </c>
      <c r="C86" s="32">
        <f>SUM(C80:C85)</f>
        <v>67601.7</v>
      </c>
      <c r="D86" s="32">
        <f>SUM(D80:D85)</f>
        <v>6589.79</v>
      </c>
      <c r="E86" s="32">
        <f>SUM(E80:E85)</f>
        <v>6589.8</v>
      </c>
      <c r="F86" s="32">
        <f>SUM(F80:F85)</f>
        <v>6289.8</v>
      </c>
      <c r="G86" s="32">
        <f>SUM(G80:G85)</f>
        <v>87071.09000000001</v>
      </c>
      <c r="I86" s="249"/>
      <c r="J86" s="491"/>
      <c r="K86" s="264"/>
      <c r="L86" s="264"/>
      <c r="M86" s="264"/>
      <c r="N86" s="264"/>
      <c r="O86" s="254"/>
    </row>
    <row r="87" spans="1:15" s="252" customFormat="1" ht="12.75">
      <c r="A87" s="256" t="s">
        <v>12</v>
      </c>
      <c r="B87" s="285"/>
      <c r="C87" s="35"/>
      <c r="D87" s="277"/>
      <c r="E87" s="260"/>
      <c r="F87" s="254"/>
      <c r="G87" s="254"/>
      <c r="I87" s="249"/>
      <c r="J87" s="491"/>
      <c r="K87" s="264"/>
      <c r="L87" s="264"/>
      <c r="M87" s="264"/>
      <c r="N87" s="264"/>
      <c r="O87" s="254"/>
    </row>
    <row r="88" spans="1:15" s="252" customFormat="1" ht="12.75">
      <c r="A88" s="238" t="s">
        <v>270</v>
      </c>
      <c r="B88" s="291"/>
      <c r="C88" s="264"/>
      <c r="D88" s="260"/>
      <c r="E88" s="260"/>
      <c r="F88" s="254"/>
      <c r="G88" s="254"/>
      <c r="I88" s="249"/>
      <c r="J88" s="491"/>
      <c r="K88" s="264"/>
      <c r="L88" s="264"/>
      <c r="M88" s="264"/>
      <c r="N88" s="264"/>
      <c r="O88" s="254"/>
    </row>
    <row r="89" spans="1:15" s="252" customFormat="1" ht="12.75">
      <c r="A89" s="26"/>
      <c r="B89" s="58"/>
      <c r="C89" s="264"/>
      <c r="D89" s="260"/>
      <c r="E89" s="260"/>
      <c r="F89" s="254"/>
      <c r="G89" s="254">
        <f>SUM(C89:F89)</f>
        <v>0</v>
      </c>
      <c r="I89" s="249"/>
      <c r="J89" s="246"/>
      <c r="K89" s="264"/>
      <c r="L89" s="260"/>
      <c r="M89" s="260"/>
      <c r="N89" s="254"/>
      <c r="O89" s="254"/>
    </row>
    <row r="90" spans="1:15" s="252" customFormat="1" ht="12.75">
      <c r="A90" s="26"/>
      <c r="B90" s="58"/>
      <c r="C90" s="36"/>
      <c r="D90" s="260"/>
      <c r="E90" s="260"/>
      <c r="F90" s="254"/>
      <c r="G90" s="254">
        <f>SUM(C90:F90)</f>
        <v>0</v>
      </c>
      <c r="I90" s="26"/>
      <c r="J90" s="26"/>
      <c r="K90" s="254"/>
      <c r="L90" s="254"/>
      <c r="M90" s="254"/>
      <c r="N90" s="254"/>
      <c r="O90" s="254"/>
    </row>
    <row r="91" spans="1:15" s="252" customFormat="1" ht="12.75">
      <c r="A91" s="26" t="s">
        <v>21</v>
      </c>
      <c r="B91" s="58"/>
      <c r="C91" s="32">
        <f>SUM(C89:C90)</f>
        <v>0</v>
      </c>
      <c r="D91" s="32">
        <f>SUM(D89:D90)</f>
        <v>0</v>
      </c>
      <c r="E91" s="32">
        <f>SUM(E89:E90)</f>
        <v>0</v>
      </c>
      <c r="F91" s="32">
        <f>SUM(F89:F90)</f>
        <v>0</v>
      </c>
      <c r="G91" s="32">
        <f>SUM(G89:G90)</f>
        <v>0</v>
      </c>
      <c r="I91" s="482"/>
      <c r="J91" s="247"/>
      <c r="K91" s="247"/>
      <c r="L91" s="247"/>
      <c r="M91" s="247"/>
      <c r="N91" s="247"/>
      <c r="O91" s="247"/>
    </row>
    <row r="92" spans="1:9" s="1" customFormat="1" ht="12.75">
      <c r="A92" s="280" t="s">
        <v>13</v>
      </c>
      <c r="B92" s="291"/>
      <c r="C92" s="253"/>
      <c r="D92" s="28"/>
      <c r="E92" s="31"/>
      <c r="F92" s="254"/>
      <c r="G92" s="254"/>
      <c r="H92" s="32"/>
      <c r="I92" s="49"/>
    </row>
    <row r="93" spans="1:9" s="1" customFormat="1" ht="12.75">
      <c r="A93" s="238" t="s">
        <v>270</v>
      </c>
      <c r="B93" s="291"/>
      <c r="C93" s="253"/>
      <c r="D93" s="277"/>
      <c r="E93" s="253"/>
      <c r="F93" s="254"/>
      <c r="G93" s="254"/>
      <c r="H93" s="32"/>
      <c r="I93" s="49"/>
    </row>
    <row r="94" spans="1:8" ht="12.75">
      <c r="A94" s="239" t="s">
        <v>134</v>
      </c>
      <c r="B94" s="286"/>
      <c r="C94" s="264">
        <v>12000</v>
      </c>
      <c r="D94" s="255">
        <v>6000</v>
      </c>
      <c r="E94" s="281">
        <v>8000</v>
      </c>
      <c r="F94" s="269">
        <v>1596.38</v>
      </c>
      <c r="G94" s="269">
        <f>SUM(C94:F94)</f>
        <v>27596.38</v>
      </c>
      <c r="H94" s="254"/>
    </row>
    <row r="95" spans="1:9" s="1" customFormat="1" ht="12.75">
      <c r="A95" s="239" t="s">
        <v>170</v>
      </c>
      <c r="B95" s="286"/>
      <c r="C95" s="264">
        <f>5694+5694</f>
        <v>11388</v>
      </c>
      <c r="D95" s="255"/>
      <c r="E95" s="281"/>
      <c r="F95" s="269"/>
      <c r="G95" s="269">
        <f>SUM(C95:F95)</f>
        <v>11388</v>
      </c>
      <c r="H95" s="32"/>
      <c r="I95" s="49"/>
    </row>
    <row r="96" spans="1:7" ht="12.75">
      <c r="A96" s="239" t="s">
        <v>173</v>
      </c>
      <c r="B96" s="286"/>
      <c r="C96" s="264">
        <v>115.62</v>
      </c>
      <c r="D96" s="255"/>
      <c r="E96" s="281"/>
      <c r="F96" s="269"/>
      <c r="G96" s="269">
        <f>SUM(C96:F96)</f>
        <v>115.62</v>
      </c>
    </row>
    <row r="97" spans="1:7" ht="12.75">
      <c r="A97" s="239"/>
      <c r="B97" s="286"/>
      <c r="C97" s="264"/>
      <c r="D97" s="255"/>
      <c r="E97" s="281"/>
      <c r="F97" s="269"/>
      <c r="G97" s="269">
        <f>SUM(C97:F97)</f>
        <v>0</v>
      </c>
    </row>
    <row r="98" spans="1:7" ht="12.75">
      <c r="A98" s="27"/>
      <c r="B98" s="57"/>
      <c r="C98" s="30"/>
      <c r="D98" s="255"/>
      <c r="E98" s="282"/>
      <c r="F98" s="269"/>
      <c r="G98" s="269">
        <f>SUM(C98:F98)</f>
        <v>0</v>
      </c>
    </row>
    <row r="99" spans="1:7" ht="12.75">
      <c r="A99" s="26" t="s">
        <v>21</v>
      </c>
      <c r="B99" s="58">
        <f>14100+25000</f>
        <v>39100</v>
      </c>
      <c r="C99" s="32">
        <f>SUM(C94:C98)</f>
        <v>23503.62</v>
      </c>
      <c r="D99" s="32">
        <f>SUM(D94:D98)</f>
        <v>6000</v>
      </c>
      <c r="E99" s="32">
        <f>SUM(E94:E98)</f>
        <v>8000</v>
      </c>
      <c r="F99" s="32">
        <f>SUM(F94:F98)</f>
        <v>1596.38</v>
      </c>
      <c r="G99" s="32">
        <f>SUM(G94:G98)</f>
        <v>39100.00000000001</v>
      </c>
    </row>
    <row r="100" spans="1:7" ht="13.5" thickBot="1">
      <c r="A100" s="26"/>
      <c r="B100" s="58"/>
      <c r="C100" s="32"/>
      <c r="D100" s="32"/>
      <c r="E100" s="32"/>
      <c r="F100" s="32"/>
      <c r="G100" s="32"/>
    </row>
    <row r="101" spans="1:7" ht="16.5" thickBot="1">
      <c r="A101" s="17" t="s">
        <v>23</v>
      </c>
      <c r="B101" s="59">
        <f>B99+B91+B86+B77+B50+B45+B40</f>
        <v>2377679.9699999997</v>
      </c>
      <c r="C101" s="30">
        <f>C99+C91+C86+C77+C50+C45+C40</f>
        <v>1112592.4000000001</v>
      </c>
      <c r="D101" s="30">
        <f>D99+D91+D86+D77+D50+D45+D40</f>
        <v>631564.79</v>
      </c>
      <c r="E101" s="30">
        <f>E99+E91+E86+E77+E50+E45+E40</f>
        <v>422862.8</v>
      </c>
      <c r="F101" s="30">
        <f>F99+F91+F86+F77+F50+F45+F40</f>
        <v>210659.18</v>
      </c>
      <c r="G101" s="30">
        <f>G99+G91+G86+G77+G50+G45+G40+1</f>
        <v>2377680.17</v>
      </c>
    </row>
    <row r="102" spans="1:7" ht="12.75">
      <c r="A102" s="26"/>
      <c r="B102" s="58"/>
      <c r="C102" s="32"/>
      <c r="D102" s="32"/>
      <c r="E102" s="32"/>
      <c r="F102" s="32"/>
      <c r="G102" s="32"/>
    </row>
    <row r="103" spans="1:7" ht="18">
      <c r="A103" s="39" t="s">
        <v>539</v>
      </c>
      <c r="B103" s="60">
        <f aca="true" t="shared" si="3" ref="B103:G103">B101+B29</f>
        <v>12733494.059999999</v>
      </c>
      <c r="C103" s="41">
        <f t="shared" si="3"/>
        <v>3701545.9225000003</v>
      </c>
      <c r="D103" s="41">
        <f t="shared" si="3"/>
        <v>3220518.3125</v>
      </c>
      <c r="E103" s="41">
        <f t="shared" si="3"/>
        <v>3011816.3225</v>
      </c>
      <c r="F103" s="41">
        <f t="shared" si="3"/>
        <v>2799612.7025</v>
      </c>
      <c r="G103" s="42">
        <f t="shared" si="3"/>
        <v>12733494.26</v>
      </c>
    </row>
    <row r="107" spans="1:4" ht="12.75">
      <c r="A107" s="26"/>
      <c r="B107" s="58"/>
      <c r="C107" s="250"/>
      <c r="D107" s="250"/>
    </row>
  </sheetData>
  <sheetProtection/>
  <printOptions gridLines="1" horizontalCentered="1"/>
  <pageMargins left="0.27" right="0.25" top="0.6" bottom="0.56" header="0.27" footer="0.21"/>
  <pageSetup fitToHeight="0" fitToWidth="1" horizontalDpi="600" verticalDpi="600" orientation="landscape" scale="78" r:id="rId1"/>
  <headerFooter>
    <oddFooter>&amp;L&amp;F&amp;RPage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80" sqref="A80"/>
      <selection pane="topRight" activeCell="A80" sqref="A80"/>
      <selection pane="bottomLeft" activeCell="A80" sqref="A80"/>
      <selection pane="bottomRight" activeCell="A4" sqref="A4"/>
    </sheetView>
  </sheetViews>
  <sheetFormatPr defaultColWidth="9.140625" defaultRowHeight="12.75"/>
  <cols>
    <col min="1" max="1" width="62.8515625" style="247" bestFit="1" customWidth="1"/>
    <col min="2" max="2" width="16.8515625" style="247" bestFit="1" customWidth="1"/>
    <col min="3" max="4" width="16.7109375" style="245" customWidth="1"/>
    <col min="5" max="5" width="16.7109375" style="246" customWidth="1"/>
    <col min="6" max="7" width="16.7109375" style="247" customWidth="1"/>
    <col min="8" max="8" width="10.7109375" style="247" bestFit="1" customWidth="1"/>
    <col min="9" max="16384" width="9.140625" style="247" customWidth="1"/>
  </cols>
  <sheetData>
    <row r="1" spans="1:2" ht="12.75">
      <c r="A1" s="1" t="s">
        <v>26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135</v>
      </c>
      <c r="B3" s="5"/>
      <c r="C3" s="6"/>
      <c r="D3" s="6"/>
      <c r="E3" s="7"/>
    </row>
    <row r="4" spans="2:7" s="9" customFormat="1" ht="39" thickBot="1">
      <c r="B4" s="48" t="s">
        <v>373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1" customFormat="1" ht="13.5" thickBot="1">
      <c r="A8" s="248" t="s">
        <v>0</v>
      </c>
      <c r="B8" s="249"/>
      <c r="D8" s="250"/>
      <c r="E8" s="246"/>
    </row>
    <row r="9" spans="2:12" ht="12.75">
      <c r="B9" s="252"/>
      <c r="C9" s="254">
        <v>1061783.46</v>
      </c>
      <c r="D9" s="255">
        <v>1061783.46</v>
      </c>
      <c r="E9" s="253">
        <v>1061783.46</v>
      </c>
      <c r="F9" s="254">
        <v>1061783.46</v>
      </c>
      <c r="G9" s="254">
        <f>SUM(C9:F9)</f>
        <v>4247133.84</v>
      </c>
      <c r="L9" s="251"/>
    </row>
    <row r="10" spans="2:12" ht="12.75">
      <c r="B10" s="252"/>
      <c r="C10" s="253"/>
      <c r="D10" s="255"/>
      <c r="E10" s="253"/>
      <c r="F10" s="254"/>
      <c r="G10" s="254">
        <f>SUM(C10:F10)</f>
        <v>0</v>
      </c>
      <c r="L10" s="251"/>
    </row>
    <row r="11" spans="1:12" ht="12.75">
      <c r="A11" s="26"/>
      <c r="B11" s="27"/>
      <c r="C11" s="28"/>
      <c r="D11" s="29"/>
      <c r="E11" s="253"/>
      <c r="F11" s="254"/>
      <c r="G11" s="254">
        <f>SUM(C11:F11)</f>
        <v>0</v>
      </c>
      <c r="L11" s="251"/>
    </row>
    <row r="12" spans="1:7" ht="12.75">
      <c r="A12" s="26" t="s">
        <v>21</v>
      </c>
      <c r="B12" s="495">
        <f>G12</f>
        <v>4247133.84</v>
      </c>
      <c r="C12" s="254">
        <f>SUM(C9:C11)</f>
        <v>1061783.46</v>
      </c>
      <c r="D12" s="254">
        <f>SUM(D9:D11)</f>
        <v>1061783.46</v>
      </c>
      <c r="E12" s="254">
        <f>SUM(E9:E11)</f>
        <v>1061783.46</v>
      </c>
      <c r="F12" s="254">
        <f>SUM(F9:F11)</f>
        <v>1061783.46</v>
      </c>
      <c r="G12" s="254">
        <f>SUM(G9:G11)</f>
        <v>4247133.84</v>
      </c>
    </row>
    <row r="13" spans="1:5" ht="12.75">
      <c r="A13" s="256" t="s">
        <v>1</v>
      </c>
      <c r="B13" s="249"/>
      <c r="C13" s="250"/>
      <c r="D13" s="257"/>
      <c r="E13" s="258"/>
    </row>
    <row r="14" spans="2:7" ht="12.75">
      <c r="B14" s="252"/>
      <c r="C14" s="253"/>
      <c r="D14" s="255"/>
      <c r="E14" s="253"/>
      <c r="F14" s="254"/>
      <c r="G14" s="254">
        <f>SUM(C14:F14)</f>
        <v>0</v>
      </c>
    </row>
    <row r="15" spans="1:7" ht="12.75">
      <c r="A15" s="26"/>
      <c r="B15" s="27"/>
      <c r="C15" s="28"/>
      <c r="D15" s="255"/>
      <c r="E15" s="253"/>
      <c r="F15" s="254"/>
      <c r="G15" s="254">
        <f>SUM(C15:F15)</f>
        <v>0</v>
      </c>
    </row>
    <row r="16" spans="2:7" ht="12.75">
      <c r="B16" s="252"/>
      <c r="C16" s="253"/>
      <c r="D16" s="255"/>
      <c r="E16" s="253"/>
      <c r="F16" s="254"/>
      <c r="G16" s="254">
        <f>SUM(C16:F16)</f>
        <v>0</v>
      </c>
    </row>
    <row r="17" spans="1:7" ht="12.75">
      <c r="A17" s="246" t="s">
        <v>21</v>
      </c>
      <c r="B17" s="259"/>
      <c r="C17" s="254">
        <f>SUM(C14:C16)</f>
        <v>0</v>
      </c>
      <c r="D17" s="254">
        <f>SUM(D14:D16)</f>
        <v>0</v>
      </c>
      <c r="E17" s="254">
        <f>SUM(E14:E16)</f>
        <v>0</v>
      </c>
      <c r="F17" s="254">
        <f>SUM(F14:F16)</f>
        <v>0</v>
      </c>
      <c r="G17" s="254">
        <f>SUM(G14:G16)</f>
        <v>0</v>
      </c>
    </row>
    <row r="18" spans="1:7" ht="12.75">
      <c r="A18" s="256" t="s">
        <v>2</v>
      </c>
      <c r="B18" s="249"/>
      <c r="C18" s="253"/>
      <c r="D18" s="255"/>
      <c r="E18" s="253"/>
      <c r="F18" s="254"/>
      <c r="G18" s="254"/>
    </row>
    <row r="19" spans="2:7" ht="12.75">
      <c r="B19" s="252"/>
      <c r="C19" s="253"/>
      <c r="D19" s="255"/>
      <c r="E19" s="253"/>
      <c r="F19" s="254"/>
      <c r="G19" s="254">
        <f>SUM(C19:F19)</f>
        <v>0</v>
      </c>
    </row>
    <row r="20" spans="1:7" ht="12.75">
      <c r="A20" s="26"/>
      <c r="B20" s="27"/>
      <c r="C20" s="28"/>
      <c r="D20" s="255"/>
      <c r="E20" s="253"/>
      <c r="F20" s="254"/>
      <c r="G20" s="254">
        <f>SUM(C20:F20)</f>
        <v>0</v>
      </c>
    </row>
    <row r="21" spans="2:7" ht="12.75">
      <c r="B21" s="252"/>
      <c r="C21" s="253"/>
      <c r="D21" s="255"/>
      <c r="E21" s="253"/>
      <c r="F21" s="254"/>
      <c r="G21" s="254">
        <f>SUM(C21:F21)</f>
        <v>0</v>
      </c>
    </row>
    <row r="22" spans="1:7" ht="12.75">
      <c r="A22" s="26"/>
      <c r="B22" s="27"/>
      <c r="C22" s="30"/>
      <c r="D22" s="255"/>
      <c r="E22" s="260"/>
      <c r="F22" s="254"/>
      <c r="G22" s="254">
        <f>SUM(C22:F22)</f>
        <v>0</v>
      </c>
    </row>
    <row r="23" spans="1:7" ht="13.5" thickBot="1">
      <c r="A23" s="26" t="s">
        <v>21</v>
      </c>
      <c r="B23" s="27"/>
      <c r="C23" s="254">
        <f>SUM(C20:C22)</f>
        <v>0</v>
      </c>
      <c r="D23" s="254">
        <f>SUM(D20:D22)</f>
        <v>0</v>
      </c>
      <c r="E23" s="254">
        <f>SUM(E20:E22)</f>
        <v>0</v>
      </c>
      <c r="F23" s="254">
        <f>SUM(F20:F22)</f>
        <v>0</v>
      </c>
      <c r="G23" s="254">
        <f>SUM(G20:G22)</f>
        <v>0</v>
      </c>
    </row>
    <row r="24" spans="1:7" s="1" customFormat="1" ht="13.5" thickBot="1">
      <c r="A24" s="261" t="s">
        <v>4</v>
      </c>
      <c r="B24" s="238"/>
      <c r="C24" s="260"/>
      <c r="D24" s="253"/>
      <c r="E24" s="31"/>
      <c r="F24" s="32"/>
      <c r="G24" s="32"/>
    </row>
    <row r="25" spans="1:7" s="1" customFormat="1" ht="12.75">
      <c r="A25" s="247"/>
      <c r="B25" s="252"/>
      <c r="C25" s="254">
        <v>258324.3425</v>
      </c>
      <c r="D25" s="254">
        <v>258324.3425</v>
      </c>
      <c r="E25" s="254">
        <v>258324.3425</v>
      </c>
      <c r="F25" s="254">
        <v>258324.3425</v>
      </c>
      <c r="G25" s="254"/>
    </row>
    <row r="26" spans="1:7" s="1" customFormat="1" ht="12.75">
      <c r="A26" s="26" t="s">
        <v>21</v>
      </c>
      <c r="B26" s="495">
        <f>G26</f>
        <v>1033297.37</v>
      </c>
      <c r="C26" s="254">
        <f>SUM(C24:C25)</f>
        <v>258324.3425</v>
      </c>
      <c r="D26" s="254">
        <f>SUM(D24:D25)</f>
        <v>258324.3425</v>
      </c>
      <c r="E26" s="254">
        <f>SUM(E24:E25)</f>
        <v>258324.3425</v>
      </c>
      <c r="F26" s="254">
        <f>SUM(F24:F25)</f>
        <v>258324.3425</v>
      </c>
      <c r="G26" s="254">
        <f>SUM(C26:F26)</f>
        <v>1033297.37</v>
      </c>
    </row>
    <row r="27" spans="1:7" s="1" customFormat="1" ht="12.75">
      <c r="A27" s="256" t="s">
        <v>3</v>
      </c>
      <c r="B27" s="249"/>
      <c r="C27" s="262"/>
      <c r="D27" s="253"/>
      <c r="E27" s="31"/>
      <c r="F27" s="32"/>
      <c r="G27" s="32"/>
    </row>
    <row r="28" spans="2:7" ht="12.75">
      <c r="B28" s="252"/>
      <c r="C28" s="254"/>
      <c r="D28" s="254"/>
      <c r="E28" s="260"/>
      <c r="F28" s="254"/>
      <c r="G28" s="254"/>
    </row>
    <row r="29" spans="1:7" ht="12.75">
      <c r="A29" s="26" t="s">
        <v>21</v>
      </c>
      <c r="B29" s="27"/>
      <c r="C29" s="254">
        <f>SUM(C27:C28)</f>
        <v>0</v>
      </c>
      <c r="D29" s="254">
        <f>SUM(D27:D28)</f>
        <v>0</v>
      </c>
      <c r="E29" s="254">
        <f>SUM(E27:E28)</f>
        <v>0</v>
      </c>
      <c r="F29" s="254">
        <f>SUM(F27:F28)</f>
        <v>0</v>
      </c>
      <c r="G29" s="254">
        <f>SUM(C29:F29)</f>
        <v>0</v>
      </c>
    </row>
    <row r="30" spans="1:7" ht="13.5" thickBot="1">
      <c r="A30" s="26"/>
      <c r="B30" s="27"/>
      <c r="C30" s="254"/>
      <c r="D30" s="254"/>
      <c r="E30" s="254"/>
      <c r="F30" s="254"/>
      <c r="G30" s="254"/>
    </row>
    <row r="31" spans="1:8" ht="16.5" thickBot="1">
      <c r="A31" s="17" t="s">
        <v>22</v>
      </c>
      <c r="B31" s="496">
        <f>B12+B26</f>
        <v>5280431.21</v>
      </c>
      <c r="C31" s="263">
        <f>C29+C26+C23+C17+C12</f>
        <v>1320107.8025</v>
      </c>
      <c r="D31" s="263">
        <f>D29+D26+D23+D17+D12</f>
        <v>1320107.8025</v>
      </c>
      <c r="E31" s="263">
        <f>E29+E26+E23+E17+E12</f>
        <v>1320107.8025</v>
      </c>
      <c r="F31" s="263">
        <f>F29+F26+F23+F17+F12</f>
        <v>1320107.8025</v>
      </c>
      <c r="G31" s="263">
        <f>G29+G26+G23+G17+G12</f>
        <v>5280431.21</v>
      </c>
      <c r="H31" s="254">
        <f>SUM(C31:F31)</f>
        <v>5280431.21</v>
      </c>
    </row>
    <row r="32" spans="1:7" ht="13.5" thickBot="1">
      <c r="A32" s="26"/>
      <c r="B32" s="27"/>
      <c r="C32" s="254"/>
      <c r="D32" s="254"/>
      <c r="E32" s="254"/>
      <c r="F32" s="254"/>
      <c r="G32" s="254"/>
    </row>
    <row r="33" spans="1:5" ht="16.5" thickBot="1">
      <c r="A33" s="17" t="s">
        <v>5</v>
      </c>
      <c r="B33" s="18"/>
      <c r="C33" s="247"/>
      <c r="D33" s="247"/>
      <c r="E33" s="247"/>
    </row>
    <row r="34" spans="1:7" ht="16.5" thickBot="1">
      <c r="A34" s="33"/>
      <c r="B34" s="18"/>
      <c r="C34" s="262"/>
      <c r="D34" s="253"/>
      <c r="E34" s="260"/>
      <c r="F34" s="254"/>
      <c r="G34" s="254"/>
    </row>
    <row r="35" spans="1:7" ht="13.5" thickBot="1">
      <c r="A35" s="261" t="s">
        <v>7</v>
      </c>
      <c r="B35" s="238"/>
      <c r="C35" s="253"/>
      <c r="D35" s="253"/>
      <c r="E35" s="260"/>
      <c r="F35" s="254"/>
      <c r="G35" s="254"/>
    </row>
    <row r="36" spans="1:7" ht="12.75">
      <c r="A36" s="238" t="s">
        <v>20</v>
      </c>
      <c r="B36" s="238"/>
      <c r="C36" s="253"/>
      <c r="D36" s="260"/>
      <c r="E36" s="264"/>
      <c r="F36" s="254"/>
      <c r="G36" s="254"/>
    </row>
    <row r="37" spans="3:7" ht="12.75">
      <c r="C37" s="253"/>
      <c r="D37" s="253"/>
      <c r="E37" s="260"/>
      <c r="F37" s="254"/>
      <c r="G37" s="254">
        <f aca="true" t="shared" si="0" ref="G37:G42">SUM(C37:F37)</f>
        <v>0</v>
      </c>
    </row>
    <row r="38" spans="3:7" ht="12.75">
      <c r="C38" s="253"/>
      <c r="D38" s="253"/>
      <c r="E38" s="260"/>
      <c r="F38" s="254"/>
      <c r="G38" s="254">
        <f t="shared" si="0"/>
        <v>0</v>
      </c>
    </row>
    <row r="39" spans="3:7" ht="12.75">
      <c r="C39" s="253"/>
      <c r="D39" s="253"/>
      <c r="E39" s="260"/>
      <c r="F39" s="254"/>
      <c r="G39" s="254">
        <f t="shared" si="0"/>
        <v>0</v>
      </c>
    </row>
    <row r="40" spans="3:7" ht="12.75">
      <c r="C40" s="253"/>
      <c r="D40" s="253"/>
      <c r="E40" s="260"/>
      <c r="F40" s="254"/>
      <c r="G40" s="254">
        <f t="shared" si="0"/>
        <v>0</v>
      </c>
    </row>
    <row r="41" spans="1:7" ht="12.75">
      <c r="A41" s="26"/>
      <c r="B41" s="31">
        <f>G41</f>
        <v>20400</v>
      </c>
      <c r="C41" s="262">
        <v>5100</v>
      </c>
      <c r="D41" s="253">
        <v>5100</v>
      </c>
      <c r="E41" s="260">
        <v>5100</v>
      </c>
      <c r="F41" s="254">
        <v>5100</v>
      </c>
      <c r="G41" s="254">
        <f t="shared" si="0"/>
        <v>20400</v>
      </c>
    </row>
    <row r="42" spans="1:7" ht="12.75">
      <c r="A42" s="26"/>
      <c r="B42" s="26"/>
      <c r="C42" s="35"/>
      <c r="D42" s="253"/>
      <c r="E42" s="260"/>
      <c r="F42" s="254"/>
      <c r="G42" s="254">
        <f t="shared" si="0"/>
        <v>0</v>
      </c>
    </row>
    <row r="43" spans="1:8" ht="13.5" thickBot="1">
      <c r="A43" s="26" t="s">
        <v>21</v>
      </c>
      <c r="B43" s="31">
        <f>B41</f>
        <v>20400</v>
      </c>
      <c r="C43" s="254">
        <f>SUM(C37:C42)</f>
        <v>5100</v>
      </c>
      <c r="D43" s="254">
        <f>SUM(D37:D42)</f>
        <v>5100</v>
      </c>
      <c r="E43" s="254">
        <f>SUM(E37:E42)</f>
        <v>5100</v>
      </c>
      <c r="F43" s="254">
        <f>SUM(F37:F42)</f>
        <v>5100</v>
      </c>
      <c r="G43" s="254">
        <f>SUM(G37:G42)</f>
        <v>20400</v>
      </c>
      <c r="H43" s="254">
        <f>SUM(C43:F43)</f>
        <v>20400</v>
      </c>
    </row>
    <row r="44" spans="1:7" ht="13.5" thickBot="1">
      <c r="A44" s="261" t="s">
        <v>9</v>
      </c>
      <c r="B44" s="238"/>
      <c r="C44" s="260"/>
      <c r="D44" s="260"/>
      <c r="E44" s="260"/>
      <c r="F44" s="254"/>
      <c r="G44" s="254"/>
    </row>
    <row r="45" spans="1:7" ht="12.75">
      <c r="A45" s="238" t="s">
        <v>20</v>
      </c>
      <c r="B45" s="238"/>
      <c r="C45" s="260"/>
      <c r="D45" s="260"/>
      <c r="E45" s="260"/>
      <c r="F45" s="254"/>
      <c r="G45" s="254">
        <f>SUM(C45:F45)</f>
        <v>0</v>
      </c>
    </row>
    <row r="46" spans="1:7" ht="12.75">
      <c r="A46" s="26"/>
      <c r="B46" s="26"/>
      <c r="C46" s="260"/>
      <c r="D46" s="260"/>
      <c r="E46" s="260"/>
      <c r="F46" s="254"/>
      <c r="G46" s="254">
        <f>SUM(C46:F46)</f>
        <v>0</v>
      </c>
    </row>
    <row r="47" spans="1:7" ht="12.75">
      <c r="A47" s="26"/>
      <c r="B47" s="26"/>
      <c r="C47" s="31"/>
      <c r="D47" s="260"/>
      <c r="E47" s="260"/>
      <c r="F47" s="254"/>
      <c r="G47" s="254">
        <f>SUM(C47:F47)</f>
        <v>0</v>
      </c>
    </row>
    <row r="48" spans="1:8" ht="13.5" thickBot="1">
      <c r="A48" s="26" t="s">
        <v>21</v>
      </c>
      <c r="B48" s="26"/>
      <c r="C48" s="254">
        <f>SUM(C45:C47)</f>
        <v>0</v>
      </c>
      <c r="D48" s="254">
        <f>SUM(D45:D47)</f>
        <v>0</v>
      </c>
      <c r="E48" s="254">
        <f>SUM(E45:E47)</f>
        <v>0</v>
      </c>
      <c r="F48" s="254">
        <f>SUM(F45:F47)</f>
        <v>0</v>
      </c>
      <c r="G48" s="254">
        <f>SUM(G45:G47)</f>
        <v>0</v>
      </c>
      <c r="H48" s="254">
        <f>SUM(C48:F48)</f>
        <v>0</v>
      </c>
    </row>
    <row r="49" spans="1:7" ht="13.5" thickBot="1">
      <c r="A49" s="261" t="s">
        <v>8</v>
      </c>
      <c r="B49" s="238"/>
      <c r="C49" s="260"/>
      <c r="D49" s="260"/>
      <c r="E49" s="260"/>
      <c r="F49" s="254"/>
      <c r="G49" s="254"/>
    </row>
    <row r="50" spans="1:7" ht="12.75">
      <c r="A50" s="238" t="s">
        <v>20</v>
      </c>
      <c r="B50" s="238"/>
      <c r="C50" s="260"/>
      <c r="D50" s="260"/>
      <c r="E50" s="260"/>
      <c r="F50" s="254"/>
      <c r="G50" s="254">
        <f aca="true" t="shared" si="1" ref="G50:G61">SUM(C50:F50)</f>
        <v>0</v>
      </c>
    </row>
    <row r="51" spans="1:7" ht="12.75">
      <c r="A51" s="26"/>
      <c r="B51" s="26"/>
      <c r="C51" s="260"/>
      <c r="D51" s="260"/>
      <c r="E51" s="260"/>
      <c r="F51" s="254"/>
      <c r="G51" s="254">
        <f t="shared" si="1"/>
        <v>0</v>
      </c>
    </row>
    <row r="52" spans="1:7" ht="12.75">
      <c r="A52" s="26"/>
      <c r="B52" s="26"/>
      <c r="C52" s="260"/>
      <c r="D52" s="260"/>
      <c r="E52" s="260"/>
      <c r="F52" s="254"/>
      <c r="G52" s="254">
        <f t="shared" si="1"/>
        <v>0</v>
      </c>
    </row>
    <row r="53" spans="1:7" ht="12.75">
      <c r="A53" s="26"/>
      <c r="B53" s="26"/>
      <c r="C53" s="260"/>
      <c r="D53" s="260"/>
      <c r="E53" s="260"/>
      <c r="F53" s="254"/>
      <c r="G53" s="254">
        <f t="shared" si="1"/>
        <v>0</v>
      </c>
    </row>
    <row r="54" spans="1:7" ht="12.75">
      <c r="A54" s="26"/>
      <c r="B54" s="26"/>
      <c r="C54" s="260"/>
      <c r="D54" s="260"/>
      <c r="E54" s="260"/>
      <c r="F54" s="254"/>
      <c r="G54" s="254">
        <f t="shared" si="1"/>
        <v>0</v>
      </c>
    </row>
    <row r="55" spans="1:7" ht="12.75">
      <c r="A55" s="26"/>
      <c r="B55" s="26"/>
      <c r="C55" s="260"/>
      <c r="D55" s="260"/>
      <c r="E55" s="260"/>
      <c r="F55" s="254"/>
      <c r="G55" s="254">
        <f t="shared" si="1"/>
        <v>0</v>
      </c>
    </row>
    <row r="56" spans="1:7" ht="12.75">
      <c r="A56" s="26"/>
      <c r="B56" s="26"/>
      <c r="C56" s="260"/>
      <c r="D56" s="260"/>
      <c r="E56" s="260"/>
      <c r="F56" s="254"/>
      <c r="G56" s="254">
        <f t="shared" si="1"/>
        <v>0</v>
      </c>
    </row>
    <row r="57" spans="1:7" ht="12.75">
      <c r="A57" s="26"/>
      <c r="B57" s="26"/>
      <c r="C57" s="260"/>
      <c r="D57" s="260"/>
      <c r="E57" s="260"/>
      <c r="F57" s="254"/>
      <c r="G57" s="254">
        <f t="shared" si="1"/>
        <v>0</v>
      </c>
    </row>
    <row r="58" spans="1:7" ht="12.75">
      <c r="A58" s="26"/>
      <c r="B58" s="26"/>
      <c r="C58" s="260"/>
      <c r="D58" s="260"/>
      <c r="E58" s="260"/>
      <c r="F58" s="254"/>
      <c r="G58" s="254">
        <f t="shared" si="1"/>
        <v>0</v>
      </c>
    </row>
    <row r="59" spans="1:7" ht="12.75">
      <c r="A59" s="26"/>
      <c r="B59" s="26"/>
      <c r="C59" s="260"/>
      <c r="D59" s="260"/>
      <c r="E59" s="260"/>
      <c r="F59" s="254"/>
      <c r="G59" s="254">
        <f t="shared" si="1"/>
        <v>0</v>
      </c>
    </row>
    <row r="60" spans="1:7" ht="12.75">
      <c r="A60" s="26"/>
      <c r="B60" s="26"/>
      <c r="C60" s="260"/>
      <c r="D60" s="260"/>
      <c r="E60" s="260"/>
      <c r="F60" s="254"/>
      <c r="G60" s="254">
        <f t="shared" si="1"/>
        <v>0</v>
      </c>
    </row>
    <row r="61" spans="1:7" ht="12.75">
      <c r="A61" s="26"/>
      <c r="B61" s="26"/>
      <c r="C61" s="31"/>
      <c r="D61" s="260"/>
      <c r="E61" s="260"/>
      <c r="F61" s="254"/>
      <c r="G61" s="254">
        <f t="shared" si="1"/>
        <v>0</v>
      </c>
    </row>
    <row r="62" spans="1:7" ht="13.5" thickBot="1">
      <c r="A62" s="26" t="s">
        <v>21</v>
      </c>
      <c r="B62" s="26"/>
      <c r="C62" s="254">
        <f>SUM(C50:C61)</f>
        <v>0</v>
      </c>
      <c r="D62" s="254">
        <f>SUM(D50:D61)</f>
        <v>0</v>
      </c>
      <c r="E62" s="254">
        <f>SUM(E50:E61)</f>
        <v>0</v>
      </c>
      <c r="F62" s="254">
        <f>SUM(F50:F61)</f>
        <v>0</v>
      </c>
      <c r="G62" s="254">
        <f>SUM(G50:G61)</f>
        <v>0</v>
      </c>
    </row>
    <row r="63" spans="1:7" ht="13.5" thickBot="1">
      <c r="A63" s="261" t="s">
        <v>10</v>
      </c>
      <c r="B63" s="238"/>
      <c r="C63" s="260"/>
      <c r="D63" s="260"/>
      <c r="E63" s="260"/>
      <c r="F63" s="254"/>
      <c r="G63" s="254"/>
    </row>
    <row r="64" spans="1:7" ht="12.75">
      <c r="A64" s="238" t="s">
        <v>20</v>
      </c>
      <c r="B64" s="238"/>
      <c r="C64" s="264"/>
      <c r="D64" s="260"/>
      <c r="E64" s="260"/>
      <c r="F64" s="254"/>
      <c r="G64" s="254"/>
    </row>
    <row r="65" spans="1:7" ht="12.75">
      <c r="A65" s="238"/>
      <c r="B65" s="238"/>
      <c r="C65" s="264"/>
      <c r="D65" s="260"/>
      <c r="E65" s="260"/>
      <c r="F65" s="254"/>
      <c r="G65" s="254">
        <f>SUM(C65:F65)</f>
        <v>0</v>
      </c>
    </row>
    <row r="66" spans="1:7" ht="12.75">
      <c r="A66" s="238"/>
      <c r="B66" s="238"/>
      <c r="C66" s="264"/>
      <c r="D66" s="260"/>
      <c r="E66" s="260"/>
      <c r="F66" s="254"/>
      <c r="G66" s="254">
        <f aca="true" t="shared" si="2" ref="G66:G73">SUM(C66:F66)</f>
        <v>0</v>
      </c>
    </row>
    <row r="67" spans="1:7" ht="12.75">
      <c r="A67" s="238"/>
      <c r="B67" s="238"/>
      <c r="C67" s="264"/>
      <c r="D67" s="260"/>
      <c r="E67" s="260"/>
      <c r="F67" s="254"/>
      <c r="G67" s="254">
        <f t="shared" si="2"/>
        <v>0</v>
      </c>
    </row>
    <row r="68" spans="1:7" ht="12.75">
      <c r="A68" s="238"/>
      <c r="B68" s="238"/>
      <c r="C68" s="264"/>
      <c r="D68" s="260"/>
      <c r="E68" s="260"/>
      <c r="F68" s="254"/>
      <c r="G68" s="254">
        <f t="shared" si="2"/>
        <v>0</v>
      </c>
    </row>
    <row r="69" spans="1:7" ht="12.75">
      <c r="A69" s="238"/>
      <c r="B69" s="238"/>
      <c r="C69" s="264"/>
      <c r="D69" s="260"/>
      <c r="E69" s="260"/>
      <c r="F69" s="254"/>
      <c r="G69" s="254">
        <f t="shared" si="2"/>
        <v>0</v>
      </c>
    </row>
    <row r="70" spans="1:7" ht="12.75">
      <c r="A70" s="238"/>
      <c r="B70" s="238"/>
      <c r="C70" s="264"/>
      <c r="D70" s="260"/>
      <c r="E70" s="260"/>
      <c r="F70" s="254"/>
      <c r="G70" s="254">
        <f t="shared" si="2"/>
        <v>0</v>
      </c>
    </row>
    <row r="71" spans="1:7" ht="12.75">
      <c r="A71" s="238" t="s">
        <v>542</v>
      </c>
      <c r="B71" s="31">
        <f>G71</f>
        <v>68000</v>
      </c>
      <c r="C71" s="264">
        <v>0</v>
      </c>
      <c r="D71" s="260">
        <v>34000</v>
      </c>
      <c r="E71" s="260">
        <v>34000</v>
      </c>
      <c r="F71" s="254">
        <v>0</v>
      </c>
      <c r="G71" s="254">
        <f t="shared" si="2"/>
        <v>68000</v>
      </c>
    </row>
    <row r="72" spans="1:7" ht="12.75">
      <c r="A72" s="238" t="s">
        <v>543</v>
      </c>
      <c r="B72" s="31">
        <f>G72</f>
        <v>434026</v>
      </c>
      <c r="C72" s="264">
        <v>108506</v>
      </c>
      <c r="D72" s="260">
        <v>108507</v>
      </c>
      <c r="E72" s="260">
        <v>108506</v>
      </c>
      <c r="F72" s="254">
        <v>108507</v>
      </c>
      <c r="G72" s="254">
        <f t="shared" si="2"/>
        <v>434026</v>
      </c>
    </row>
    <row r="73" spans="3:7" ht="12.75">
      <c r="C73" s="260"/>
      <c r="D73" s="260"/>
      <c r="E73" s="260"/>
      <c r="F73" s="254"/>
      <c r="G73" s="254">
        <f t="shared" si="2"/>
        <v>0</v>
      </c>
    </row>
    <row r="74" spans="1:8" ht="13.5" thickBot="1">
      <c r="A74" s="26" t="s">
        <v>21</v>
      </c>
      <c r="B74" s="31">
        <f>B71+B72</f>
        <v>502026</v>
      </c>
      <c r="C74" s="32">
        <f>SUM(C65:C73)</f>
        <v>108506</v>
      </c>
      <c r="D74" s="32">
        <f>SUM(D65:D73)</f>
        <v>142507</v>
      </c>
      <c r="E74" s="32">
        <f>SUM(E65:E73)</f>
        <v>142506</v>
      </c>
      <c r="F74" s="32">
        <f>SUM(F65:F73)</f>
        <v>108507</v>
      </c>
      <c r="G74" s="32">
        <f>SUM(G65:G73)</f>
        <v>502026</v>
      </c>
      <c r="H74" s="254">
        <f>SUM(C74:F74)</f>
        <v>502026</v>
      </c>
    </row>
    <row r="75" spans="1:7" ht="13.5" thickBot="1">
      <c r="A75" s="261" t="s">
        <v>11</v>
      </c>
      <c r="B75" s="238"/>
      <c r="C75" s="260"/>
      <c r="D75" s="260"/>
      <c r="E75" s="260"/>
      <c r="F75" s="254"/>
      <c r="G75" s="254"/>
    </row>
    <row r="76" spans="1:7" ht="12.75">
      <c r="A76" s="238" t="s">
        <v>20</v>
      </c>
      <c r="B76" s="238"/>
      <c r="C76" s="264"/>
      <c r="D76" s="277"/>
      <c r="E76" s="260"/>
      <c r="F76" s="254"/>
      <c r="G76" s="254"/>
    </row>
    <row r="77" spans="1:7" ht="12.75">
      <c r="A77" s="238"/>
      <c r="B77" s="238"/>
      <c r="C77" s="264"/>
      <c r="D77" s="277"/>
      <c r="E77" s="260"/>
      <c r="F77" s="254"/>
      <c r="G77" s="254">
        <f>SUM(C77:F77)</f>
        <v>0</v>
      </c>
    </row>
    <row r="78" spans="1:7" ht="12.75">
      <c r="A78" s="238"/>
      <c r="B78" s="238"/>
      <c r="C78" s="264"/>
      <c r="D78" s="277"/>
      <c r="E78" s="260"/>
      <c r="F78" s="254"/>
      <c r="G78" s="254">
        <f aca="true" t="shared" si="3" ref="G78:G108">SUM(C78:F78)</f>
        <v>0</v>
      </c>
    </row>
    <row r="79" spans="1:7" ht="12.75">
      <c r="A79" s="238"/>
      <c r="B79" s="238"/>
      <c r="C79" s="264"/>
      <c r="D79" s="277"/>
      <c r="E79" s="260"/>
      <c r="F79" s="254"/>
      <c r="G79" s="254">
        <f t="shared" si="3"/>
        <v>0</v>
      </c>
    </row>
    <row r="80" spans="1:7" ht="12.75">
      <c r="A80" s="238"/>
      <c r="B80" s="238"/>
      <c r="C80" s="264"/>
      <c r="D80" s="277"/>
      <c r="E80" s="260"/>
      <c r="F80" s="254"/>
      <c r="G80" s="254">
        <f t="shared" si="3"/>
        <v>0</v>
      </c>
    </row>
    <row r="81" spans="1:7" ht="12.75">
      <c r="A81" s="238"/>
      <c r="B81" s="238"/>
      <c r="C81" s="264"/>
      <c r="D81" s="277"/>
      <c r="E81" s="260"/>
      <c r="F81" s="254"/>
      <c r="G81" s="254">
        <f t="shared" si="3"/>
        <v>0</v>
      </c>
    </row>
    <row r="82" spans="1:7" ht="12.75">
      <c r="A82" s="238"/>
      <c r="B82" s="238"/>
      <c r="C82" s="264"/>
      <c r="D82" s="277"/>
      <c r="E82" s="260"/>
      <c r="F82" s="254"/>
      <c r="G82" s="254">
        <f t="shared" si="3"/>
        <v>0</v>
      </c>
    </row>
    <row r="83" spans="1:7" ht="12.75">
      <c r="A83" s="238"/>
      <c r="B83" s="238"/>
      <c r="C83" s="264"/>
      <c r="D83" s="277"/>
      <c r="E83" s="260"/>
      <c r="F83" s="254"/>
      <c r="G83" s="254">
        <f t="shared" si="3"/>
        <v>0</v>
      </c>
    </row>
    <row r="84" spans="1:7" ht="12.75">
      <c r="A84" s="238"/>
      <c r="B84" s="238"/>
      <c r="C84" s="264"/>
      <c r="D84" s="277"/>
      <c r="E84" s="260"/>
      <c r="F84" s="254"/>
      <c r="G84" s="254">
        <f t="shared" si="3"/>
        <v>0</v>
      </c>
    </row>
    <row r="85" spans="1:7" ht="12.75">
      <c r="A85" s="238"/>
      <c r="B85" s="238"/>
      <c r="C85" s="264"/>
      <c r="D85" s="277"/>
      <c r="E85" s="260"/>
      <c r="F85" s="254"/>
      <c r="G85" s="254">
        <f t="shared" si="3"/>
        <v>0</v>
      </c>
    </row>
    <row r="86" spans="1:7" ht="12.75">
      <c r="A86" s="238"/>
      <c r="B86" s="238"/>
      <c r="C86" s="264"/>
      <c r="D86" s="277"/>
      <c r="E86" s="260"/>
      <c r="F86" s="254"/>
      <c r="G86" s="254">
        <f t="shared" si="3"/>
        <v>0</v>
      </c>
    </row>
    <row r="87" spans="1:7" ht="12.75">
      <c r="A87" s="238"/>
      <c r="B87" s="238"/>
      <c r="C87" s="264"/>
      <c r="D87" s="277"/>
      <c r="E87" s="260"/>
      <c r="F87" s="254"/>
      <c r="G87" s="254">
        <f t="shared" si="3"/>
        <v>0</v>
      </c>
    </row>
    <row r="88" spans="1:7" ht="12.75">
      <c r="A88" s="238"/>
      <c r="B88" s="238"/>
      <c r="C88" s="264"/>
      <c r="D88" s="277"/>
      <c r="E88" s="260"/>
      <c r="F88" s="254"/>
      <c r="G88" s="254">
        <f t="shared" si="3"/>
        <v>0</v>
      </c>
    </row>
    <row r="89" spans="1:7" ht="12.75">
      <c r="A89" s="238"/>
      <c r="B89" s="238"/>
      <c r="C89" s="264"/>
      <c r="D89" s="277"/>
      <c r="E89" s="260"/>
      <c r="F89" s="254"/>
      <c r="G89" s="254">
        <f t="shared" si="3"/>
        <v>0</v>
      </c>
    </row>
    <row r="90" spans="1:7" ht="12.75">
      <c r="A90" s="238"/>
      <c r="B90" s="238"/>
      <c r="C90" s="264"/>
      <c r="D90" s="277"/>
      <c r="E90" s="260"/>
      <c r="F90" s="254"/>
      <c r="G90" s="254">
        <f t="shared" si="3"/>
        <v>0</v>
      </c>
    </row>
    <row r="91" spans="1:7" ht="12.75">
      <c r="A91" s="238"/>
      <c r="B91" s="238"/>
      <c r="C91" s="264"/>
      <c r="D91" s="277"/>
      <c r="E91" s="260"/>
      <c r="F91" s="254"/>
      <c r="G91" s="254">
        <f t="shared" si="3"/>
        <v>0</v>
      </c>
    </row>
    <row r="92" spans="1:7" ht="12.75">
      <c r="A92" s="238"/>
      <c r="B92" s="238"/>
      <c r="C92" s="264"/>
      <c r="D92" s="277"/>
      <c r="E92" s="260"/>
      <c r="F92" s="254"/>
      <c r="G92" s="254">
        <f t="shared" si="3"/>
        <v>0</v>
      </c>
    </row>
    <row r="93" spans="1:7" ht="12.75">
      <c r="A93" s="238"/>
      <c r="B93" s="238"/>
      <c r="C93" s="264"/>
      <c r="D93" s="277"/>
      <c r="E93" s="260"/>
      <c r="F93" s="254"/>
      <c r="G93" s="254">
        <f t="shared" si="3"/>
        <v>0</v>
      </c>
    </row>
    <row r="94" spans="1:7" ht="12.75">
      <c r="A94" s="238"/>
      <c r="B94" s="238"/>
      <c r="C94" s="264"/>
      <c r="D94" s="277"/>
      <c r="E94" s="260"/>
      <c r="F94" s="254"/>
      <c r="G94" s="254">
        <f t="shared" si="3"/>
        <v>0</v>
      </c>
    </row>
    <row r="95" spans="1:7" ht="12.75">
      <c r="A95" s="238"/>
      <c r="B95" s="238"/>
      <c r="C95" s="264"/>
      <c r="D95" s="277"/>
      <c r="E95" s="260"/>
      <c r="F95" s="254"/>
      <c r="G95" s="254">
        <f t="shared" si="3"/>
        <v>0</v>
      </c>
    </row>
    <row r="96" spans="1:7" ht="12.75">
      <c r="A96" s="238"/>
      <c r="B96" s="238"/>
      <c r="C96" s="264"/>
      <c r="D96" s="277"/>
      <c r="E96" s="260"/>
      <c r="F96" s="254"/>
      <c r="G96" s="254">
        <f t="shared" si="3"/>
        <v>0</v>
      </c>
    </row>
    <row r="97" spans="1:7" ht="12.75">
      <c r="A97" s="238"/>
      <c r="B97" s="238"/>
      <c r="C97" s="264"/>
      <c r="D97" s="277"/>
      <c r="E97" s="260"/>
      <c r="F97" s="254"/>
      <c r="G97" s="254">
        <f t="shared" si="3"/>
        <v>0</v>
      </c>
    </row>
    <row r="98" spans="1:7" ht="12.75">
      <c r="A98" s="238"/>
      <c r="B98" s="238"/>
      <c r="C98" s="264"/>
      <c r="D98" s="277"/>
      <c r="E98" s="260"/>
      <c r="F98" s="254"/>
      <c r="G98" s="254">
        <f t="shared" si="3"/>
        <v>0</v>
      </c>
    </row>
    <row r="99" spans="1:7" ht="12.75">
      <c r="A99" s="238"/>
      <c r="B99" s="238"/>
      <c r="C99" s="264"/>
      <c r="D99" s="277"/>
      <c r="E99" s="260"/>
      <c r="F99" s="254"/>
      <c r="G99" s="254">
        <f t="shared" si="3"/>
        <v>0</v>
      </c>
    </row>
    <row r="100" spans="1:7" ht="12.75">
      <c r="A100" s="238"/>
      <c r="B100" s="238"/>
      <c r="C100" s="264"/>
      <c r="D100" s="277"/>
      <c r="E100" s="260"/>
      <c r="F100" s="254"/>
      <c r="G100" s="254">
        <f t="shared" si="3"/>
        <v>0</v>
      </c>
    </row>
    <row r="101" spans="1:7" ht="12.75">
      <c r="A101" s="238"/>
      <c r="B101" s="238"/>
      <c r="C101" s="264"/>
      <c r="D101" s="277"/>
      <c r="E101" s="260"/>
      <c r="F101" s="254"/>
      <c r="G101" s="254">
        <f t="shared" si="3"/>
        <v>0</v>
      </c>
    </row>
    <row r="102" spans="1:7" ht="12.75">
      <c r="A102" s="238"/>
      <c r="B102" s="238"/>
      <c r="C102" s="264"/>
      <c r="D102" s="277"/>
      <c r="E102" s="260"/>
      <c r="F102" s="254"/>
      <c r="G102" s="254">
        <f t="shared" si="3"/>
        <v>0</v>
      </c>
    </row>
    <row r="103" spans="1:7" ht="12.75">
      <c r="A103" s="238"/>
      <c r="B103" s="238"/>
      <c r="C103" s="264"/>
      <c r="D103" s="277"/>
      <c r="E103" s="260"/>
      <c r="F103" s="254"/>
      <c r="G103" s="254">
        <f t="shared" si="3"/>
        <v>0</v>
      </c>
    </row>
    <row r="104" spans="1:7" ht="12.75">
      <c r="A104" s="238"/>
      <c r="B104" s="238"/>
      <c r="C104" s="264"/>
      <c r="D104" s="277"/>
      <c r="E104" s="260"/>
      <c r="F104" s="254"/>
      <c r="G104" s="254">
        <f t="shared" si="3"/>
        <v>0</v>
      </c>
    </row>
    <row r="105" spans="1:7" ht="12.75">
      <c r="A105" s="238"/>
      <c r="B105" s="238"/>
      <c r="C105" s="264"/>
      <c r="D105" s="277"/>
      <c r="E105" s="260"/>
      <c r="F105" s="254"/>
      <c r="G105" s="254">
        <f t="shared" si="3"/>
        <v>0</v>
      </c>
    </row>
    <row r="106" spans="1:7" ht="12.75">
      <c r="A106" s="238"/>
      <c r="B106" s="238"/>
      <c r="C106" s="264"/>
      <c r="D106" s="277"/>
      <c r="E106" s="260"/>
      <c r="F106" s="254"/>
      <c r="G106" s="254">
        <f t="shared" si="3"/>
        <v>0</v>
      </c>
    </row>
    <row r="107" spans="1:7" ht="12.75">
      <c r="A107" s="26"/>
      <c r="B107" s="26"/>
      <c r="C107" s="264"/>
      <c r="D107" s="277"/>
      <c r="E107" s="260"/>
      <c r="F107" s="254"/>
      <c r="G107" s="254">
        <f t="shared" si="3"/>
        <v>0</v>
      </c>
    </row>
    <row r="108" spans="1:7" ht="12.75">
      <c r="A108" s="26" t="s">
        <v>14</v>
      </c>
      <c r="B108" s="26"/>
      <c r="C108" s="35"/>
      <c r="D108" s="277"/>
      <c r="E108" s="260"/>
      <c r="F108" s="254"/>
      <c r="G108" s="254">
        <f t="shared" si="3"/>
        <v>0</v>
      </c>
    </row>
    <row r="109" spans="1:8" ht="12.75">
      <c r="A109" s="26" t="s">
        <v>21</v>
      </c>
      <c r="B109" s="26"/>
      <c r="C109" s="32">
        <f>SUM(C77:C108)</f>
        <v>0</v>
      </c>
      <c r="D109" s="32">
        <f>SUM(D77:D108)</f>
        <v>0</v>
      </c>
      <c r="E109" s="32">
        <f>SUM(E77:E108)</f>
        <v>0</v>
      </c>
      <c r="F109" s="32">
        <f>SUM(F77:F108)</f>
        <v>0</v>
      </c>
      <c r="G109" s="32">
        <f>SUM(G77:G108)</f>
        <v>0</v>
      </c>
      <c r="H109" s="254">
        <f>SUM(C109:F109)</f>
        <v>0</v>
      </c>
    </row>
    <row r="110" spans="1:7" ht="12.75">
      <c r="A110" s="256" t="s">
        <v>12</v>
      </c>
      <c r="B110" s="249"/>
      <c r="C110" s="35"/>
      <c r="D110" s="277"/>
      <c r="E110" s="260"/>
      <c r="F110" s="254"/>
      <c r="G110" s="254"/>
    </row>
    <row r="111" spans="1:7" ht="12.75">
      <c r="A111" s="238" t="s">
        <v>20</v>
      </c>
      <c r="B111" s="238"/>
      <c r="C111" s="264"/>
      <c r="D111" s="260"/>
      <c r="E111" s="260"/>
      <c r="F111" s="254"/>
      <c r="G111" s="254"/>
    </row>
    <row r="112" spans="1:7" ht="12.75">
      <c r="A112" s="26"/>
      <c r="B112" s="26"/>
      <c r="C112" s="264"/>
      <c r="D112" s="260"/>
      <c r="E112" s="260"/>
      <c r="F112" s="254"/>
      <c r="G112" s="254">
        <f>SUM(C112:F112)</f>
        <v>0</v>
      </c>
    </row>
    <row r="113" spans="1:7" ht="12.75">
      <c r="A113" s="26"/>
      <c r="B113" s="26"/>
      <c r="C113" s="264"/>
      <c r="D113" s="260"/>
      <c r="E113" s="260"/>
      <c r="F113" s="254"/>
      <c r="G113" s="254">
        <f>SUM(C113:F113)</f>
        <v>0</v>
      </c>
    </row>
    <row r="114" spans="1:7" ht="12.75">
      <c r="A114" s="26"/>
      <c r="B114" s="26"/>
      <c r="C114" s="264"/>
      <c r="D114" s="260"/>
      <c r="E114" s="260"/>
      <c r="F114" s="254"/>
      <c r="G114" s="254">
        <f>SUM(C114:F114)</f>
        <v>0</v>
      </c>
    </row>
    <row r="115" spans="1:7" ht="12.75">
      <c r="A115" s="26"/>
      <c r="B115" s="26"/>
      <c r="C115" s="264"/>
      <c r="D115" s="260"/>
      <c r="E115" s="260"/>
      <c r="F115" s="254"/>
      <c r="G115" s="254">
        <f>SUM(C115:F115)</f>
        <v>0</v>
      </c>
    </row>
    <row r="116" spans="1:7" ht="12.75">
      <c r="A116" s="26"/>
      <c r="B116" s="26"/>
      <c r="C116" s="36"/>
      <c r="D116" s="260"/>
      <c r="E116" s="260"/>
      <c r="F116" s="254"/>
      <c r="G116" s="254">
        <f>SUM(C116:F116)</f>
        <v>0</v>
      </c>
    </row>
    <row r="117" spans="1:8" ht="12.75">
      <c r="A117" s="26" t="s">
        <v>21</v>
      </c>
      <c r="B117" s="26"/>
      <c r="C117" s="32">
        <f>SUM(C112:C116)</f>
        <v>0</v>
      </c>
      <c r="D117" s="32">
        <f>SUM(D112:D116)</f>
        <v>0</v>
      </c>
      <c r="E117" s="32">
        <f>SUM(E112:E116)</f>
        <v>0</v>
      </c>
      <c r="F117" s="32">
        <f>SUM(F112:F116)</f>
        <v>0</v>
      </c>
      <c r="G117" s="32">
        <f>SUM(G112:G116)</f>
        <v>0</v>
      </c>
      <c r="H117" s="254">
        <f>SUM(C117:F117)</f>
        <v>0</v>
      </c>
    </row>
    <row r="118" spans="1:7" ht="12.75">
      <c r="A118" s="280" t="s">
        <v>13</v>
      </c>
      <c r="B118" s="238"/>
      <c r="C118" s="253"/>
      <c r="D118" s="28"/>
      <c r="E118" s="31"/>
      <c r="F118" s="254"/>
      <c r="G118" s="254"/>
    </row>
    <row r="119" spans="1:7" ht="12.75">
      <c r="A119" s="238" t="s">
        <v>20</v>
      </c>
      <c r="B119" s="238"/>
      <c r="C119" s="253"/>
      <c r="D119" s="277"/>
      <c r="E119" s="253"/>
      <c r="F119" s="254"/>
      <c r="G119" s="254"/>
    </row>
    <row r="120" spans="3:7" s="252" customFormat="1" ht="12.75">
      <c r="C120" s="281"/>
      <c r="D120" s="255"/>
      <c r="E120" s="281"/>
      <c r="F120" s="269"/>
      <c r="G120" s="269">
        <f>SUM(C120:F120)</f>
        <v>0</v>
      </c>
    </row>
    <row r="121" spans="3:7" s="252" customFormat="1" ht="12.75">
      <c r="C121" s="281"/>
      <c r="D121" s="255"/>
      <c r="E121" s="281"/>
      <c r="F121" s="269"/>
      <c r="G121" s="269">
        <f aca="true" t="shared" si="4" ref="G121:G132">SUM(C121:F121)</f>
        <v>0</v>
      </c>
    </row>
    <row r="122" spans="3:7" s="252" customFormat="1" ht="12.75">
      <c r="C122" s="281"/>
      <c r="D122" s="255"/>
      <c r="E122" s="281"/>
      <c r="F122" s="269"/>
      <c r="G122" s="269">
        <f t="shared" si="4"/>
        <v>0</v>
      </c>
    </row>
    <row r="123" spans="3:7" s="252" customFormat="1" ht="12.75">
      <c r="C123" s="281"/>
      <c r="D123" s="255"/>
      <c r="E123" s="281"/>
      <c r="F123" s="269"/>
      <c r="G123" s="269">
        <f t="shared" si="4"/>
        <v>0</v>
      </c>
    </row>
    <row r="124" spans="3:7" s="252" customFormat="1" ht="12.75">
      <c r="C124" s="281"/>
      <c r="D124" s="255"/>
      <c r="E124" s="281"/>
      <c r="F124" s="269"/>
      <c r="G124" s="269">
        <f t="shared" si="4"/>
        <v>0</v>
      </c>
    </row>
    <row r="125" spans="3:7" s="252" customFormat="1" ht="12.75">
      <c r="C125" s="281"/>
      <c r="D125" s="255"/>
      <c r="E125" s="281"/>
      <c r="F125" s="269"/>
      <c r="G125" s="269">
        <f t="shared" si="4"/>
        <v>0</v>
      </c>
    </row>
    <row r="126" spans="3:7" s="252" customFormat="1" ht="12.75">
      <c r="C126" s="281"/>
      <c r="D126" s="255"/>
      <c r="E126" s="281"/>
      <c r="F126" s="269"/>
      <c r="G126" s="269">
        <f t="shared" si="4"/>
        <v>0</v>
      </c>
    </row>
    <row r="127" spans="3:7" s="252" customFormat="1" ht="12.75">
      <c r="C127" s="281"/>
      <c r="D127" s="255"/>
      <c r="E127" s="281"/>
      <c r="F127" s="269"/>
      <c r="G127" s="269">
        <f t="shared" si="4"/>
        <v>0</v>
      </c>
    </row>
    <row r="128" spans="3:7" s="252" customFormat="1" ht="12.75">
      <c r="C128" s="281"/>
      <c r="D128" s="255"/>
      <c r="E128" s="281"/>
      <c r="F128" s="269"/>
      <c r="G128" s="269">
        <f t="shared" si="4"/>
        <v>0</v>
      </c>
    </row>
    <row r="129" spans="3:7" s="252" customFormat="1" ht="12.75">
      <c r="C129" s="281"/>
      <c r="D129" s="255"/>
      <c r="E129" s="281"/>
      <c r="F129" s="269"/>
      <c r="G129" s="269">
        <f t="shared" si="4"/>
        <v>0</v>
      </c>
    </row>
    <row r="130" spans="1:7" s="252" customFormat="1" ht="12.75">
      <c r="A130" s="27"/>
      <c r="B130" s="27"/>
      <c r="C130" s="263"/>
      <c r="D130" s="255"/>
      <c r="E130" s="282"/>
      <c r="F130" s="269"/>
      <c r="G130" s="269">
        <f t="shared" si="4"/>
        <v>0</v>
      </c>
    </row>
    <row r="131" spans="1:7" s="252" customFormat="1" ht="12.75">
      <c r="A131" s="27"/>
      <c r="B131" s="495">
        <f>G131</f>
        <v>15300</v>
      </c>
      <c r="C131" s="263">
        <v>3825</v>
      </c>
      <c r="D131" s="255">
        <v>3825</v>
      </c>
      <c r="E131" s="282">
        <v>3825</v>
      </c>
      <c r="F131" s="269">
        <v>3825</v>
      </c>
      <c r="G131" s="269">
        <f t="shared" si="4"/>
        <v>15300</v>
      </c>
    </row>
    <row r="132" spans="1:7" s="252" customFormat="1" ht="12.75">
      <c r="A132" s="27"/>
      <c r="B132" s="27"/>
      <c r="C132" s="30"/>
      <c r="D132" s="255"/>
      <c r="E132" s="282"/>
      <c r="F132" s="269"/>
      <c r="G132" s="269">
        <f t="shared" si="4"/>
        <v>0</v>
      </c>
    </row>
    <row r="133" spans="1:8" s="1" customFormat="1" ht="12.75">
      <c r="A133" s="26" t="s">
        <v>21</v>
      </c>
      <c r="B133" s="31">
        <f>B131</f>
        <v>15300</v>
      </c>
      <c r="C133" s="32">
        <f>SUM(C120:C132)</f>
        <v>3825</v>
      </c>
      <c r="D133" s="32">
        <f>SUM(D120:D132)</f>
        <v>3825</v>
      </c>
      <c r="E133" s="32">
        <f>SUM(E120:E132)</f>
        <v>3825</v>
      </c>
      <c r="F133" s="32">
        <f>SUM(F120:F132)</f>
        <v>3825</v>
      </c>
      <c r="G133" s="32">
        <f>SUM(G120:G132)</f>
        <v>15300</v>
      </c>
      <c r="H133" s="32">
        <f>SUM(C133:F133)</f>
        <v>15300</v>
      </c>
    </row>
    <row r="134" spans="1:8" s="1" customFormat="1" ht="13.5" thickBot="1">
      <c r="A134" s="26"/>
      <c r="B134" s="26"/>
      <c r="C134" s="32"/>
      <c r="D134" s="32"/>
      <c r="E134" s="32"/>
      <c r="F134" s="32"/>
      <c r="G134" s="32"/>
      <c r="H134" s="32"/>
    </row>
    <row r="135" spans="1:8" ht="16.5" thickBot="1">
      <c r="A135" s="17" t="s">
        <v>23</v>
      </c>
      <c r="B135" s="497">
        <f>B43+B74+B133</f>
        <v>537726</v>
      </c>
      <c r="C135" s="30">
        <f>C133+C117+C109+C74+C62+C48+C43</f>
        <v>117431</v>
      </c>
      <c r="D135" s="30">
        <f>D133+D117+D109+D74+D62+D48+D43</f>
        <v>151432</v>
      </c>
      <c r="E135" s="30">
        <f>E133+E117+E109+E74+E62+E48+E43</f>
        <v>151431</v>
      </c>
      <c r="F135" s="30">
        <f>F133+F117+F109+F74+F62+F48+F43</f>
        <v>117432</v>
      </c>
      <c r="G135" s="30">
        <f>G133+G117+G109+G74+G62+G48+G43</f>
        <v>537726</v>
      </c>
      <c r="H135" s="254"/>
    </row>
    <row r="136" spans="1:8" s="1" customFormat="1" ht="12.75">
      <c r="A136" s="26"/>
      <c r="B136" s="26"/>
      <c r="C136" s="32"/>
      <c r="D136" s="32"/>
      <c r="E136" s="32"/>
      <c r="F136" s="32"/>
      <c r="G136" s="32"/>
      <c r="H136" s="32"/>
    </row>
    <row r="137" spans="1:8" ht="18">
      <c r="A137" s="39" t="s">
        <v>544</v>
      </c>
      <c r="B137" s="498">
        <f>B31+B135</f>
        <v>5818157.21</v>
      </c>
      <c r="C137" s="41">
        <f>C135+C31</f>
        <v>1437538.8025</v>
      </c>
      <c r="D137" s="41">
        <f>D135+D31</f>
        <v>1471539.8025</v>
      </c>
      <c r="E137" s="41">
        <f>E135+E31</f>
        <v>1471538.8025</v>
      </c>
      <c r="F137" s="41">
        <f>F135+F31</f>
        <v>1437539.8025</v>
      </c>
      <c r="G137" s="42">
        <f>G135+G31</f>
        <v>5818157.21</v>
      </c>
      <c r="H137" s="254"/>
    </row>
    <row r="141" spans="1:4" ht="12.75">
      <c r="A141" s="26"/>
      <c r="B141" s="26"/>
      <c r="C141" s="250"/>
      <c r="D141" s="250"/>
    </row>
  </sheetData>
  <sheetProtection/>
  <printOptions gridLines="1" horizontalCentered="1"/>
  <pageMargins left="0.02" right="0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1" max="1" width="62.8515625" style="247" bestFit="1" customWidth="1"/>
    <col min="2" max="2" width="20.7109375" style="247" bestFit="1" customWidth="1"/>
    <col min="3" max="4" width="16.28125" style="245" bestFit="1" customWidth="1"/>
    <col min="5" max="5" width="16.28125" style="246" bestFit="1" customWidth="1"/>
    <col min="6" max="7" width="16.28125" style="247" bestFit="1" customWidth="1"/>
    <col min="8" max="8" width="10.7109375" style="247" bestFit="1" customWidth="1"/>
    <col min="9" max="16384" width="9.140625" style="247" customWidth="1"/>
  </cols>
  <sheetData>
    <row r="1" spans="1:2" ht="12.75">
      <c r="A1" s="1" t="s">
        <v>26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135</v>
      </c>
      <c r="B3" s="5"/>
      <c r="C3" s="6"/>
      <c r="D3" s="6"/>
      <c r="E3" s="7"/>
    </row>
    <row r="4" spans="2:7" s="9" customFormat="1" ht="26.25" thickBot="1">
      <c r="B4" s="48" t="s">
        <v>277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1" customFormat="1" ht="13.5" thickBot="1">
      <c r="A8" s="248" t="s">
        <v>0</v>
      </c>
      <c r="B8" s="249"/>
      <c r="C8" s="250"/>
      <c r="D8" s="250"/>
      <c r="E8" s="246"/>
    </row>
    <row r="9" spans="2:7" ht="12.75">
      <c r="B9" s="252"/>
      <c r="C9" s="254">
        <v>1063654.9875</v>
      </c>
      <c r="D9" s="255">
        <v>1063654.9875</v>
      </c>
      <c r="E9" s="253">
        <v>1063654.9875</v>
      </c>
      <c r="F9" s="254">
        <v>1063654.9875</v>
      </c>
      <c r="G9" s="254">
        <f>SUM(C9:F9)</f>
        <v>4254619.95</v>
      </c>
    </row>
    <row r="10" spans="2:7" ht="12.75">
      <c r="B10" s="252"/>
      <c r="C10" s="253"/>
      <c r="D10" s="255"/>
      <c r="E10" s="253"/>
      <c r="F10" s="254"/>
      <c r="G10" s="254">
        <f>SUM(C10:F10)</f>
        <v>0</v>
      </c>
    </row>
    <row r="11" spans="1:7" ht="12.75">
      <c r="A11" s="26"/>
      <c r="B11" s="27"/>
      <c r="C11" s="28"/>
      <c r="D11" s="29"/>
      <c r="E11" s="253"/>
      <c r="F11" s="254"/>
      <c r="G11" s="254">
        <f>SUM(C11:F11)</f>
        <v>0</v>
      </c>
    </row>
    <row r="12" spans="1:7" ht="12.75">
      <c r="A12" s="26" t="s">
        <v>21</v>
      </c>
      <c r="B12" s="495">
        <f>G12</f>
        <v>4254619.95</v>
      </c>
      <c r="C12" s="254">
        <f>SUM(C9:C11)</f>
        <v>1063654.9875</v>
      </c>
      <c r="D12" s="254">
        <f>SUM(D9:D11)</f>
        <v>1063654.9875</v>
      </c>
      <c r="E12" s="254">
        <f>SUM(E9:E11)</f>
        <v>1063654.9875</v>
      </c>
      <c r="F12" s="254">
        <f>SUM(F9:F11)</f>
        <v>1063654.9875</v>
      </c>
      <c r="G12" s="254">
        <f>SUM(G9:G11)</f>
        <v>4254619.95</v>
      </c>
    </row>
    <row r="13" spans="1:5" ht="12.75">
      <c r="A13" s="256" t="s">
        <v>1</v>
      </c>
      <c r="B13" s="249"/>
      <c r="C13" s="250"/>
      <c r="D13" s="257"/>
      <c r="E13" s="258"/>
    </row>
    <row r="14" spans="2:7" ht="12.75">
      <c r="B14" s="252"/>
      <c r="C14" s="253"/>
      <c r="D14" s="255"/>
      <c r="E14" s="253"/>
      <c r="F14" s="254"/>
      <c r="G14" s="254">
        <f>SUM(C14:F14)</f>
        <v>0</v>
      </c>
    </row>
    <row r="15" spans="1:7" ht="12.75">
      <c r="A15" s="26"/>
      <c r="B15" s="27"/>
      <c r="C15" s="28"/>
      <c r="D15" s="255"/>
      <c r="E15" s="253"/>
      <c r="F15" s="254"/>
      <c r="G15" s="254">
        <f>SUM(C15:F15)</f>
        <v>0</v>
      </c>
    </row>
    <row r="16" spans="2:7" ht="12.75">
      <c r="B16" s="252"/>
      <c r="C16" s="253"/>
      <c r="D16" s="255"/>
      <c r="E16" s="253"/>
      <c r="F16" s="254"/>
      <c r="G16" s="254">
        <f>SUM(C16:F16)</f>
        <v>0</v>
      </c>
    </row>
    <row r="17" spans="1:7" ht="12.75">
      <c r="A17" s="246" t="s">
        <v>21</v>
      </c>
      <c r="B17" s="259"/>
      <c r="C17" s="254">
        <f>SUM(C14:C16)</f>
        <v>0</v>
      </c>
      <c r="D17" s="254">
        <f>SUM(D14:D16)</f>
        <v>0</v>
      </c>
      <c r="E17" s="254">
        <f>SUM(E14:E16)</f>
        <v>0</v>
      </c>
      <c r="F17" s="254">
        <f>SUM(F14:F16)</f>
        <v>0</v>
      </c>
      <c r="G17" s="254">
        <f>SUM(G14:G16)</f>
        <v>0</v>
      </c>
    </row>
    <row r="18" spans="1:7" ht="12.75">
      <c r="A18" s="256" t="s">
        <v>2</v>
      </c>
      <c r="B18" s="249"/>
      <c r="C18" s="253"/>
      <c r="D18" s="255"/>
      <c r="E18" s="253"/>
      <c r="F18" s="254"/>
      <c r="G18" s="254"/>
    </row>
    <row r="19" spans="2:7" ht="12.75">
      <c r="B19" s="252"/>
      <c r="C19" s="253"/>
      <c r="D19" s="255"/>
      <c r="E19" s="253"/>
      <c r="F19" s="254"/>
      <c r="G19" s="254">
        <f>SUM(C19:F19)</f>
        <v>0</v>
      </c>
    </row>
    <row r="20" spans="1:7" ht="12.75">
      <c r="A20" s="26"/>
      <c r="B20" s="27"/>
      <c r="C20" s="28"/>
      <c r="D20" s="255"/>
      <c r="E20" s="253"/>
      <c r="F20" s="254"/>
      <c r="G20" s="254">
        <f>SUM(C20:F20)</f>
        <v>0</v>
      </c>
    </row>
    <row r="21" spans="2:7" ht="12.75">
      <c r="B21" s="252"/>
      <c r="C21" s="253"/>
      <c r="D21" s="255"/>
      <c r="E21" s="253"/>
      <c r="F21" s="254"/>
      <c r="G21" s="254">
        <f>SUM(C21:F21)</f>
        <v>0</v>
      </c>
    </row>
    <row r="22" spans="1:7" ht="12.75">
      <c r="A22" s="26"/>
      <c r="B22" s="27"/>
      <c r="C22" s="30"/>
      <c r="D22" s="255"/>
      <c r="E22" s="260"/>
      <c r="F22" s="254"/>
      <c r="G22" s="254">
        <f>SUM(C22:F22)</f>
        <v>0</v>
      </c>
    </row>
    <row r="23" spans="1:7" ht="13.5" thickBot="1">
      <c r="A23" s="26" t="s">
        <v>21</v>
      </c>
      <c r="B23" s="27"/>
      <c r="C23" s="254">
        <f>SUM(C20:C22)</f>
        <v>0</v>
      </c>
      <c r="D23" s="254">
        <f>SUM(D20:D22)</f>
        <v>0</v>
      </c>
      <c r="E23" s="254">
        <f>SUM(E20:E22)</f>
        <v>0</v>
      </c>
      <c r="F23" s="254">
        <f>SUM(F20:F22)</f>
        <v>0</v>
      </c>
      <c r="G23" s="254">
        <f>SUM(G20:G22)</f>
        <v>0</v>
      </c>
    </row>
    <row r="24" spans="1:7" s="1" customFormat="1" ht="13.5" thickBot="1">
      <c r="A24" s="261" t="s">
        <v>4</v>
      </c>
      <c r="B24" s="238"/>
      <c r="C24" s="260"/>
      <c r="D24" s="253"/>
      <c r="E24" s="31"/>
      <c r="F24" s="32"/>
      <c r="G24" s="32"/>
    </row>
    <row r="25" spans="1:7" s="1" customFormat="1" ht="12.75">
      <c r="A25" s="247"/>
      <c r="B25" s="252"/>
      <c r="C25" s="254">
        <v>267302.4375</v>
      </c>
      <c r="D25" s="254">
        <v>267302.4375</v>
      </c>
      <c r="E25" s="254">
        <v>267302.4375</v>
      </c>
      <c r="F25" s="254">
        <v>267302.4375</v>
      </c>
      <c r="G25" s="254"/>
    </row>
    <row r="26" spans="1:7" s="1" customFormat="1" ht="12.75">
      <c r="A26" s="26" t="s">
        <v>21</v>
      </c>
      <c r="B26" s="495">
        <f>G26</f>
        <v>1069209.75</v>
      </c>
      <c r="C26" s="254">
        <f>SUM(C24:C25)</f>
        <v>267302.4375</v>
      </c>
      <c r="D26" s="254">
        <f>SUM(D24:D25)</f>
        <v>267302.4375</v>
      </c>
      <c r="E26" s="254">
        <f>SUM(E24:E25)</f>
        <v>267302.4375</v>
      </c>
      <c r="F26" s="254">
        <f>SUM(F24:F25)</f>
        <v>267302.4375</v>
      </c>
      <c r="G26" s="254">
        <f>SUM(C26:F26)</f>
        <v>1069209.75</v>
      </c>
    </row>
    <row r="27" spans="1:7" s="1" customFormat="1" ht="12.75">
      <c r="A27" s="256" t="s">
        <v>3</v>
      </c>
      <c r="B27" s="249"/>
      <c r="C27" s="262"/>
      <c r="D27" s="253"/>
      <c r="E27" s="31"/>
      <c r="F27" s="32"/>
      <c r="G27" s="32"/>
    </row>
    <row r="28" spans="2:7" ht="12.75">
      <c r="B28" s="252"/>
      <c r="C28" s="254"/>
      <c r="D28" s="254"/>
      <c r="E28" s="260"/>
      <c r="F28" s="254"/>
      <c r="G28" s="254"/>
    </row>
    <row r="29" spans="1:7" ht="12.75">
      <c r="A29" s="26" t="s">
        <v>21</v>
      </c>
      <c r="B29" s="27"/>
      <c r="C29" s="254">
        <f>SUM(C27:C28)</f>
        <v>0</v>
      </c>
      <c r="D29" s="254">
        <f>SUM(D27:D28)</f>
        <v>0</v>
      </c>
      <c r="E29" s="254">
        <f>SUM(E27:E28)</f>
        <v>0</v>
      </c>
      <c r="F29" s="254">
        <f>SUM(F27:F28)</f>
        <v>0</v>
      </c>
      <c r="G29" s="254">
        <f>SUM(C29:F29)</f>
        <v>0</v>
      </c>
    </row>
    <row r="30" spans="1:7" ht="13.5" thickBot="1">
      <c r="A30" s="26"/>
      <c r="B30" s="27"/>
      <c r="C30" s="254"/>
      <c r="D30" s="254"/>
      <c r="E30" s="254"/>
      <c r="F30" s="254"/>
      <c r="G30" s="254"/>
    </row>
    <row r="31" spans="1:8" ht="16.5" thickBot="1">
      <c r="A31" s="17" t="s">
        <v>22</v>
      </c>
      <c r="B31" s="496">
        <f>B12+B26</f>
        <v>5323829.7</v>
      </c>
      <c r="C31" s="263">
        <f>C29+C26+C23+C17+C12</f>
        <v>1330957.425</v>
      </c>
      <c r="D31" s="263">
        <f>D29+D26+D23+D17+D12</f>
        <v>1330957.425</v>
      </c>
      <c r="E31" s="263">
        <f>E29+E26+E23+E17+E12</f>
        <v>1330957.425</v>
      </c>
      <c r="F31" s="263">
        <f>F29+F26+F23+F17+F12</f>
        <v>1330957.425</v>
      </c>
      <c r="G31" s="263">
        <f>G29+G26+G23+G17+G12</f>
        <v>5323829.7</v>
      </c>
      <c r="H31" s="254">
        <f>SUM(C31:F31)</f>
        <v>5323829.7</v>
      </c>
    </row>
    <row r="32" spans="1:7" ht="13.5" thickBot="1">
      <c r="A32" s="26"/>
      <c r="B32" s="27"/>
      <c r="C32" s="254"/>
      <c r="D32" s="254"/>
      <c r="E32" s="254"/>
      <c r="F32" s="254"/>
      <c r="G32" s="254"/>
    </row>
    <row r="33" spans="1:5" ht="16.5" thickBot="1">
      <c r="A33" s="17" t="s">
        <v>5</v>
      </c>
      <c r="B33" s="18"/>
      <c r="C33" s="247"/>
      <c r="D33" s="247"/>
      <c r="E33" s="247"/>
    </row>
    <row r="34" spans="1:7" ht="16.5" thickBot="1">
      <c r="A34" s="33"/>
      <c r="B34" s="18"/>
      <c r="C34" s="262"/>
      <c r="D34" s="253"/>
      <c r="E34" s="260"/>
      <c r="F34" s="254"/>
      <c r="G34" s="254"/>
    </row>
    <row r="35" spans="1:7" ht="13.5" thickBot="1">
      <c r="A35" s="261" t="s">
        <v>7</v>
      </c>
      <c r="B35" s="238"/>
      <c r="C35" s="253"/>
      <c r="D35" s="253"/>
      <c r="E35" s="260"/>
      <c r="F35" s="254"/>
      <c r="G35" s="254"/>
    </row>
    <row r="36" spans="1:7" ht="12.75">
      <c r="A36" s="238" t="s">
        <v>20</v>
      </c>
      <c r="B36" s="238"/>
      <c r="C36" s="253"/>
      <c r="D36" s="260"/>
      <c r="E36" s="264"/>
      <c r="F36" s="254"/>
      <c r="G36" s="254"/>
    </row>
    <row r="37" spans="3:7" ht="12.75">
      <c r="C37" s="253"/>
      <c r="D37" s="253"/>
      <c r="E37" s="260"/>
      <c r="F37" s="254"/>
      <c r="G37" s="254">
        <f aca="true" t="shared" si="0" ref="G37:G42">SUM(C37:F37)</f>
        <v>0</v>
      </c>
    </row>
    <row r="38" spans="3:7" ht="12.75">
      <c r="C38" s="253"/>
      <c r="D38" s="253"/>
      <c r="E38" s="260"/>
      <c r="F38" s="254"/>
      <c r="G38" s="254">
        <f t="shared" si="0"/>
        <v>0</v>
      </c>
    </row>
    <row r="39" spans="3:7" ht="12.75">
      <c r="C39" s="253"/>
      <c r="D39" s="253"/>
      <c r="E39" s="260"/>
      <c r="F39" s="254"/>
      <c r="G39" s="254">
        <f t="shared" si="0"/>
        <v>0</v>
      </c>
    </row>
    <row r="40" spans="3:7" ht="12.75">
      <c r="C40" s="253"/>
      <c r="D40" s="253"/>
      <c r="E40" s="260"/>
      <c r="F40" s="254"/>
      <c r="G40" s="254">
        <f t="shared" si="0"/>
        <v>0</v>
      </c>
    </row>
    <row r="41" spans="1:7" ht="12.75">
      <c r="A41" s="26"/>
      <c r="B41" s="31">
        <f>G41</f>
        <v>20890</v>
      </c>
      <c r="C41" s="262">
        <v>5222</v>
      </c>
      <c r="D41" s="253">
        <v>5223</v>
      </c>
      <c r="E41" s="260">
        <v>5222</v>
      </c>
      <c r="F41" s="254">
        <v>5223</v>
      </c>
      <c r="G41" s="254">
        <f t="shared" si="0"/>
        <v>20890</v>
      </c>
    </row>
    <row r="42" spans="1:7" ht="12.75">
      <c r="A42" s="26"/>
      <c r="B42" s="26"/>
      <c r="C42" s="35"/>
      <c r="D42" s="253"/>
      <c r="E42" s="260"/>
      <c r="F42" s="254"/>
      <c r="G42" s="254">
        <f t="shared" si="0"/>
        <v>0</v>
      </c>
    </row>
    <row r="43" spans="1:8" ht="13.5" thickBot="1">
      <c r="A43" s="26" t="s">
        <v>21</v>
      </c>
      <c r="B43" s="31">
        <f>B41</f>
        <v>20890</v>
      </c>
      <c r="C43" s="254">
        <f>SUM(C37:C42)</f>
        <v>5222</v>
      </c>
      <c r="D43" s="254">
        <f>SUM(D37:D42)</f>
        <v>5223</v>
      </c>
      <c r="E43" s="254">
        <f>SUM(E37:E42)</f>
        <v>5222</v>
      </c>
      <c r="F43" s="254">
        <f>SUM(F37:F42)</f>
        <v>5223</v>
      </c>
      <c r="G43" s="254">
        <f>SUM(G37:G42)</f>
        <v>20890</v>
      </c>
      <c r="H43" s="254">
        <f>SUM(C43:F43)</f>
        <v>20890</v>
      </c>
    </row>
    <row r="44" spans="1:7" ht="13.5" thickBot="1">
      <c r="A44" s="261" t="s">
        <v>9</v>
      </c>
      <c r="B44" s="238"/>
      <c r="C44" s="260"/>
      <c r="D44" s="260"/>
      <c r="E44" s="260"/>
      <c r="F44" s="254"/>
      <c r="G44" s="254"/>
    </row>
    <row r="45" spans="1:7" ht="12.75">
      <c r="A45" s="238" t="s">
        <v>20</v>
      </c>
      <c r="B45" s="238"/>
      <c r="C45" s="260"/>
      <c r="D45" s="260"/>
      <c r="E45" s="260"/>
      <c r="F45" s="254"/>
      <c r="G45" s="254">
        <f>SUM(C45:F45)</f>
        <v>0</v>
      </c>
    </row>
    <row r="46" spans="1:7" ht="12.75">
      <c r="A46" s="26"/>
      <c r="B46" s="26"/>
      <c r="C46" s="260"/>
      <c r="D46" s="260"/>
      <c r="E46" s="260"/>
      <c r="F46" s="254"/>
      <c r="G46" s="254">
        <f>SUM(C46:F46)</f>
        <v>0</v>
      </c>
    </row>
    <row r="47" spans="1:7" ht="12.75">
      <c r="A47" s="26"/>
      <c r="B47" s="26"/>
      <c r="C47" s="31"/>
      <c r="E47" s="260"/>
      <c r="F47" s="254"/>
      <c r="G47" s="254">
        <f>SUM(C47:F47)</f>
        <v>0</v>
      </c>
    </row>
    <row r="48" spans="1:8" ht="13.5" thickBot="1">
      <c r="A48" s="26" t="s">
        <v>21</v>
      </c>
      <c r="B48" s="26"/>
      <c r="C48" s="254">
        <f>SUM(C45:C47)</f>
        <v>0</v>
      </c>
      <c r="D48" s="254">
        <f>SUM(D45:D47)</f>
        <v>0</v>
      </c>
      <c r="E48" s="254">
        <f>SUM(E45:E47)</f>
        <v>0</v>
      </c>
      <c r="F48" s="254">
        <f>SUM(F45:F47)</f>
        <v>0</v>
      </c>
      <c r="G48" s="254">
        <f>SUM(G45:G47)</f>
        <v>0</v>
      </c>
      <c r="H48" s="254">
        <f>SUM(C48:F48)</f>
        <v>0</v>
      </c>
    </row>
    <row r="49" spans="1:7" ht="13.5" thickBot="1">
      <c r="A49" s="261" t="s">
        <v>8</v>
      </c>
      <c r="B49" s="238"/>
      <c r="C49" s="260"/>
      <c r="D49" s="260"/>
      <c r="E49" s="260"/>
      <c r="F49" s="254"/>
      <c r="G49" s="254"/>
    </row>
    <row r="50" spans="1:7" ht="12.75">
      <c r="A50" s="238" t="s">
        <v>20</v>
      </c>
      <c r="B50" s="238"/>
      <c r="C50" s="260"/>
      <c r="D50" s="260"/>
      <c r="E50" s="260"/>
      <c r="F50" s="254"/>
      <c r="G50" s="254">
        <f aca="true" t="shared" si="1" ref="G50:G61">SUM(C50:F50)</f>
        <v>0</v>
      </c>
    </row>
    <row r="51" spans="1:7" ht="12.75">
      <c r="A51" s="26"/>
      <c r="B51" s="26"/>
      <c r="C51" s="260"/>
      <c r="D51" s="260"/>
      <c r="E51" s="260"/>
      <c r="F51" s="254"/>
      <c r="G51" s="254">
        <f t="shared" si="1"/>
        <v>0</v>
      </c>
    </row>
    <row r="52" spans="1:7" ht="12.75">
      <c r="A52" s="26"/>
      <c r="B52" s="26"/>
      <c r="C52" s="260"/>
      <c r="D52" s="260"/>
      <c r="E52" s="260"/>
      <c r="F52" s="254"/>
      <c r="G52" s="254">
        <f t="shared" si="1"/>
        <v>0</v>
      </c>
    </row>
    <row r="53" spans="1:7" ht="12.75">
      <c r="A53" s="26"/>
      <c r="B53" s="26"/>
      <c r="C53" s="260"/>
      <c r="D53" s="260"/>
      <c r="E53" s="260"/>
      <c r="F53" s="254"/>
      <c r="G53" s="254">
        <f t="shared" si="1"/>
        <v>0</v>
      </c>
    </row>
    <row r="54" spans="1:7" ht="12.75">
      <c r="A54" s="26"/>
      <c r="B54" s="26"/>
      <c r="C54" s="260"/>
      <c r="D54" s="260"/>
      <c r="E54" s="260"/>
      <c r="F54" s="254"/>
      <c r="G54" s="254">
        <f t="shared" si="1"/>
        <v>0</v>
      </c>
    </row>
    <row r="55" spans="1:7" ht="12.75">
      <c r="A55" s="26"/>
      <c r="B55" s="26"/>
      <c r="C55" s="260"/>
      <c r="D55" s="260"/>
      <c r="E55" s="260"/>
      <c r="F55" s="254"/>
      <c r="G55" s="254">
        <f t="shared" si="1"/>
        <v>0</v>
      </c>
    </row>
    <row r="56" spans="1:7" ht="12.75">
      <c r="A56" s="26"/>
      <c r="B56" s="26"/>
      <c r="C56" s="260"/>
      <c r="D56" s="260"/>
      <c r="E56" s="260"/>
      <c r="F56" s="254"/>
      <c r="G56" s="254">
        <f t="shared" si="1"/>
        <v>0</v>
      </c>
    </row>
    <row r="57" spans="1:7" ht="12.75">
      <c r="A57" s="26"/>
      <c r="B57" s="26"/>
      <c r="C57" s="260"/>
      <c r="D57" s="260"/>
      <c r="E57" s="260"/>
      <c r="F57" s="254"/>
      <c r="G57" s="254">
        <f t="shared" si="1"/>
        <v>0</v>
      </c>
    </row>
    <row r="58" spans="1:7" ht="12.75">
      <c r="A58" s="26"/>
      <c r="B58" s="26"/>
      <c r="C58" s="260"/>
      <c r="D58" s="260"/>
      <c r="E58" s="260"/>
      <c r="F58" s="254"/>
      <c r="G58" s="254">
        <f t="shared" si="1"/>
        <v>0</v>
      </c>
    </row>
    <row r="59" spans="1:7" ht="12.75">
      <c r="A59" s="26"/>
      <c r="B59" s="26"/>
      <c r="C59" s="260"/>
      <c r="D59" s="260"/>
      <c r="E59" s="260"/>
      <c r="F59" s="254"/>
      <c r="G59" s="254">
        <f t="shared" si="1"/>
        <v>0</v>
      </c>
    </row>
    <row r="60" spans="1:7" ht="12.75">
      <c r="A60" s="26"/>
      <c r="B60" s="26"/>
      <c r="C60" s="260"/>
      <c r="D60" s="260"/>
      <c r="E60" s="260"/>
      <c r="F60" s="254"/>
      <c r="G60" s="254">
        <f t="shared" si="1"/>
        <v>0</v>
      </c>
    </row>
    <row r="61" spans="1:7" ht="12.75">
      <c r="A61" s="26"/>
      <c r="B61" s="26"/>
      <c r="C61" s="31"/>
      <c r="D61" s="260"/>
      <c r="E61" s="260"/>
      <c r="F61" s="254"/>
      <c r="G61" s="254">
        <f t="shared" si="1"/>
        <v>0</v>
      </c>
    </row>
    <row r="62" spans="1:7" ht="13.5" thickBot="1">
      <c r="A62" s="26" t="s">
        <v>21</v>
      </c>
      <c r="B62" s="26"/>
      <c r="C62" s="254">
        <f>SUM(C50:C61)</f>
        <v>0</v>
      </c>
      <c r="D62" s="254">
        <f>SUM(D50:D61)</f>
        <v>0</v>
      </c>
      <c r="E62" s="254">
        <f>SUM(E50:E61)</f>
        <v>0</v>
      </c>
      <c r="F62" s="254">
        <f>SUM(F50:F61)</f>
        <v>0</v>
      </c>
      <c r="G62" s="254">
        <f>SUM(G50:G61)</f>
        <v>0</v>
      </c>
    </row>
    <row r="63" spans="1:7" ht="13.5" thickBot="1">
      <c r="A63" s="261" t="s">
        <v>10</v>
      </c>
      <c r="B63" s="238"/>
      <c r="C63" s="260"/>
      <c r="D63" s="260"/>
      <c r="E63" s="260"/>
      <c r="F63" s="254"/>
      <c r="G63" s="254"/>
    </row>
    <row r="64" spans="1:7" ht="12.75">
      <c r="A64" s="238" t="s">
        <v>20</v>
      </c>
      <c r="B64" s="238"/>
      <c r="C64" s="264"/>
      <c r="D64" s="260"/>
      <c r="E64" s="260"/>
      <c r="F64" s="254"/>
      <c r="G64" s="254"/>
    </row>
    <row r="65" spans="1:7" ht="12.75">
      <c r="A65" s="238"/>
      <c r="B65" s="238"/>
      <c r="C65" s="264"/>
      <c r="D65" s="260"/>
      <c r="E65" s="260"/>
      <c r="F65" s="254"/>
      <c r="G65" s="254">
        <f>SUM(C65:F65)</f>
        <v>0</v>
      </c>
    </row>
    <row r="66" spans="1:7" ht="12.75">
      <c r="A66" s="238"/>
      <c r="B66" s="238"/>
      <c r="C66" s="264"/>
      <c r="D66" s="260"/>
      <c r="E66" s="260"/>
      <c r="F66" s="254"/>
      <c r="G66" s="254">
        <f aca="true" t="shared" si="2" ref="G66:G73">SUM(C66:F66)</f>
        <v>0</v>
      </c>
    </row>
    <row r="67" spans="1:7" ht="12.75">
      <c r="A67" s="238"/>
      <c r="B67" s="238"/>
      <c r="C67" s="264"/>
      <c r="D67" s="260"/>
      <c r="E67" s="260"/>
      <c r="F67" s="254"/>
      <c r="G67" s="254">
        <f t="shared" si="2"/>
        <v>0</v>
      </c>
    </row>
    <row r="68" spans="1:7" ht="12.75">
      <c r="A68" s="238"/>
      <c r="B68" s="238"/>
      <c r="C68" s="264"/>
      <c r="D68" s="260"/>
      <c r="E68" s="260"/>
      <c r="F68" s="254"/>
      <c r="G68" s="254">
        <f t="shared" si="2"/>
        <v>0</v>
      </c>
    </row>
    <row r="69" spans="1:7" ht="12.75">
      <c r="A69" s="238"/>
      <c r="B69" s="238"/>
      <c r="C69" s="264"/>
      <c r="D69" s="260"/>
      <c r="E69" s="260"/>
      <c r="F69" s="254"/>
      <c r="G69" s="254">
        <f t="shared" si="2"/>
        <v>0</v>
      </c>
    </row>
    <row r="70" spans="1:7" ht="12.75">
      <c r="A70" s="238"/>
      <c r="B70" s="238"/>
      <c r="C70" s="264"/>
      <c r="D70" s="260"/>
      <c r="E70" s="260"/>
      <c r="F70" s="254"/>
      <c r="G70" s="254">
        <f t="shared" si="2"/>
        <v>0</v>
      </c>
    </row>
    <row r="71" spans="1:7" ht="12.75">
      <c r="A71" s="238" t="s">
        <v>542</v>
      </c>
      <c r="B71" s="486">
        <f>G71</f>
        <v>68000</v>
      </c>
      <c r="C71" s="264">
        <v>0</v>
      </c>
      <c r="D71" s="260">
        <v>34000</v>
      </c>
      <c r="E71" s="260">
        <v>34000</v>
      </c>
      <c r="F71" s="254">
        <v>0</v>
      </c>
      <c r="G71" s="254">
        <f t="shared" si="2"/>
        <v>68000</v>
      </c>
    </row>
    <row r="72" spans="1:7" ht="12.75">
      <c r="A72" s="238" t="s">
        <v>543</v>
      </c>
      <c r="B72" s="260">
        <f>G72</f>
        <v>446075</v>
      </c>
      <c r="C72" s="264">
        <v>111519</v>
      </c>
      <c r="D72" s="260">
        <v>111519</v>
      </c>
      <c r="E72" s="260">
        <v>111519</v>
      </c>
      <c r="F72" s="254">
        <v>111518</v>
      </c>
      <c r="G72" s="254">
        <f t="shared" si="2"/>
        <v>446075</v>
      </c>
    </row>
    <row r="73" spans="3:7" ht="12.75">
      <c r="C73" s="260"/>
      <c r="D73" s="260"/>
      <c r="E73" s="260"/>
      <c r="F73" s="254"/>
      <c r="G73" s="254">
        <f t="shared" si="2"/>
        <v>0</v>
      </c>
    </row>
    <row r="74" spans="1:8" ht="13.5" thickBot="1">
      <c r="A74" s="26" t="s">
        <v>21</v>
      </c>
      <c r="B74" s="31">
        <f>B71+B72</f>
        <v>514075</v>
      </c>
      <c r="C74" s="254">
        <f>SUM(C65:C73)</f>
        <v>111519</v>
      </c>
      <c r="D74" s="254">
        <f>SUM(D65:D73)</f>
        <v>145519</v>
      </c>
      <c r="E74" s="254">
        <f>SUM(E65:E73)</f>
        <v>145519</v>
      </c>
      <c r="F74" s="254">
        <f>SUM(F65:F73)</f>
        <v>111518</v>
      </c>
      <c r="G74" s="254">
        <f>SUM(G65:G73)</f>
        <v>514075</v>
      </c>
      <c r="H74" s="254">
        <f>SUM(C74:F74)</f>
        <v>514075</v>
      </c>
    </row>
    <row r="75" spans="1:7" ht="13.5" thickBot="1">
      <c r="A75" s="261" t="s">
        <v>11</v>
      </c>
      <c r="B75" s="238"/>
      <c r="C75" s="260"/>
      <c r="D75" s="260"/>
      <c r="E75" s="260"/>
      <c r="F75" s="254"/>
      <c r="G75" s="254"/>
    </row>
    <row r="76" spans="1:7" ht="12.75">
      <c r="A76" s="238" t="s">
        <v>20</v>
      </c>
      <c r="B76" s="238"/>
      <c r="C76" s="264"/>
      <c r="D76" s="277"/>
      <c r="E76" s="260"/>
      <c r="F76" s="254"/>
      <c r="G76" s="254"/>
    </row>
    <row r="77" spans="1:7" ht="12.75">
      <c r="A77" s="238"/>
      <c r="B77" s="238"/>
      <c r="C77" s="264"/>
      <c r="D77" s="277"/>
      <c r="E77" s="260"/>
      <c r="F77" s="254"/>
      <c r="G77" s="254">
        <f>SUM(C77:F77)</f>
        <v>0</v>
      </c>
    </row>
    <row r="78" spans="1:7" ht="12.75">
      <c r="A78" s="238"/>
      <c r="B78" s="238"/>
      <c r="C78" s="264"/>
      <c r="D78" s="277"/>
      <c r="E78" s="260"/>
      <c r="F78" s="254"/>
      <c r="G78" s="254">
        <f aca="true" t="shared" si="3" ref="G78:G108">SUM(C78:F78)</f>
        <v>0</v>
      </c>
    </row>
    <row r="79" spans="1:7" ht="12.75">
      <c r="A79" s="238"/>
      <c r="B79" s="238"/>
      <c r="C79" s="264"/>
      <c r="D79" s="277"/>
      <c r="E79" s="260"/>
      <c r="F79" s="254"/>
      <c r="G79" s="254">
        <f t="shared" si="3"/>
        <v>0</v>
      </c>
    </row>
    <row r="80" spans="1:7" ht="12.75">
      <c r="A80" s="238"/>
      <c r="B80" s="238"/>
      <c r="C80" s="264"/>
      <c r="D80" s="277"/>
      <c r="E80" s="260"/>
      <c r="F80" s="254"/>
      <c r="G80" s="254">
        <f t="shared" si="3"/>
        <v>0</v>
      </c>
    </row>
    <row r="81" spans="1:7" ht="12.75">
      <c r="A81" s="238"/>
      <c r="B81" s="238"/>
      <c r="C81" s="264"/>
      <c r="D81" s="277"/>
      <c r="E81" s="260"/>
      <c r="F81" s="254"/>
      <c r="G81" s="254">
        <f t="shared" si="3"/>
        <v>0</v>
      </c>
    </row>
    <row r="82" spans="1:7" ht="12.75">
      <c r="A82" s="238"/>
      <c r="B82" s="238"/>
      <c r="C82" s="264"/>
      <c r="D82" s="277"/>
      <c r="E82" s="260"/>
      <c r="F82" s="254"/>
      <c r="G82" s="254">
        <f t="shared" si="3"/>
        <v>0</v>
      </c>
    </row>
    <row r="83" spans="1:7" ht="12.75">
      <c r="A83" s="238"/>
      <c r="B83" s="238"/>
      <c r="C83" s="264"/>
      <c r="D83" s="277"/>
      <c r="E83" s="260"/>
      <c r="F83" s="254"/>
      <c r="G83" s="254">
        <f t="shared" si="3"/>
        <v>0</v>
      </c>
    </row>
    <row r="84" spans="1:7" ht="12.75">
      <c r="A84" s="238"/>
      <c r="B84" s="238"/>
      <c r="C84" s="264"/>
      <c r="D84" s="277"/>
      <c r="E84" s="260"/>
      <c r="F84" s="254"/>
      <c r="G84" s="254">
        <f t="shared" si="3"/>
        <v>0</v>
      </c>
    </row>
    <row r="85" spans="1:7" ht="12.75">
      <c r="A85" s="238"/>
      <c r="B85" s="238"/>
      <c r="C85" s="264"/>
      <c r="D85" s="277"/>
      <c r="E85" s="260"/>
      <c r="F85" s="254"/>
      <c r="G85" s="254">
        <f t="shared" si="3"/>
        <v>0</v>
      </c>
    </row>
    <row r="86" spans="1:7" ht="12.75">
      <c r="A86" s="238"/>
      <c r="B86" s="238"/>
      <c r="C86" s="264"/>
      <c r="D86" s="277"/>
      <c r="E86" s="260"/>
      <c r="F86" s="254"/>
      <c r="G86" s="254">
        <f t="shared" si="3"/>
        <v>0</v>
      </c>
    </row>
    <row r="87" spans="1:7" ht="12.75">
      <c r="A87" s="238"/>
      <c r="B87" s="238"/>
      <c r="C87" s="264"/>
      <c r="D87" s="277"/>
      <c r="E87" s="260"/>
      <c r="F87" s="254"/>
      <c r="G87" s="254">
        <f t="shared" si="3"/>
        <v>0</v>
      </c>
    </row>
    <row r="88" spans="1:7" ht="12.75">
      <c r="A88" s="238"/>
      <c r="B88" s="238"/>
      <c r="C88" s="264"/>
      <c r="D88" s="277"/>
      <c r="E88" s="260"/>
      <c r="F88" s="254"/>
      <c r="G88" s="254">
        <f t="shared" si="3"/>
        <v>0</v>
      </c>
    </row>
    <row r="89" spans="1:7" ht="12.75">
      <c r="A89" s="238"/>
      <c r="B89" s="238"/>
      <c r="C89" s="264"/>
      <c r="D89" s="277"/>
      <c r="E89" s="260"/>
      <c r="F89" s="254"/>
      <c r="G89" s="254">
        <f t="shared" si="3"/>
        <v>0</v>
      </c>
    </row>
    <row r="90" spans="1:7" ht="12.75">
      <c r="A90" s="238"/>
      <c r="B90" s="238"/>
      <c r="C90" s="264"/>
      <c r="D90" s="277"/>
      <c r="E90" s="260"/>
      <c r="F90" s="254"/>
      <c r="G90" s="254">
        <f t="shared" si="3"/>
        <v>0</v>
      </c>
    </row>
    <row r="91" spans="1:7" ht="12.75">
      <c r="A91" s="238"/>
      <c r="B91" s="238"/>
      <c r="C91" s="264"/>
      <c r="D91" s="277"/>
      <c r="E91" s="260"/>
      <c r="F91" s="254"/>
      <c r="G91" s="254">
        <f t="shared" si="3"/>
        <v>0</v>
      </c>
    </row>
    <row r="92" spans="1:7" ht="12.75">
      <c r="A92" s="238"/>
      <c r="B92" s="238"/>
      <c r="C92" s="264"/>
      <c r="D92" s="277"/>
      <c r="E92" s="260"/>
      <c r="F92" s="254"/>
      <c r="G92" s="254">
        <f t="shared" si="3"/>
        <v>0</v>
      </c>
    </row>
    <row r="93" spans="1:7" ht="12.75">
      <c r="A93" s="238"/>
      <c r="B93" s="238"/>
      <c r="C93" s="264"/>
      <c r="D93" s="277"/>
      <c r="E93" s="260"/>
      <c r="F93" s="254"/>
      <c r="G93" s="254">
        <f t="shared" si="3"/>
        <v>0</v>
      </c>
    </row>
    <row r="94" spans="1:7" ht="12.75">
      <c r="A94" s="238"/>
      <c r="B94" s="238"/>
      <c r="C94" s="264"/>
      <c r="D94" s="277"/>
      <c r="E94" s="260"/>
      <c r="F94" s="254"/>
      <c r="G94" s="254">
        <f t="shared" si="3"/>
        <v>0</v>
      </c>
    </row>
    <row r="95" spans="1:7" ht="12.75">
      <c r="A95" s="238"/>
      <c r="B95" s="238"/>
      <c r="C95" s="264"/>
      <c r="D95" s="277"/>
      <c r="E95" s="260"/>
      <c r="F95" s="254"/>
      <c r="G95" s="254">
        <f t="shared" si="3"/>
        <v>0</v>
      </c>
    </row>
    <row r="96" spans="1:7" ht="12.75">
      <c r="A96" s="238"/>
      <c r="B96" s="238"/>
      <c r="C96" s="264"/>
      <c r="D96" s="277"/>
      <c r="E96" s="260"/>
      <c r="F96" s="254"/>
      <c r="G96" s="254">
        <f t="shared" si="3"/>
        <v>0</v>
      </c>
    </row>
    <row r="97" spans="1:7" ht="12.75">
      <c r="A97" s="238"/>
      <c r="B97" s="238"/>
      <c r="C97" s="264"/>
      <c r="D97" s="277"/>
      <c r="E97" s="260"/>
      <c r="F97" s="254"/>
      <c r="G97" s="254">
        <f t="shared" si="3"/>
        <v>0</v>
      </c>
    </row>
    <row r="98" spans="1:7" ht="12.75">
      <c r="A98" s="238"/>
      <c r="B98" s="238"/>
      <c r="C98" s="264"/>
      <c r="D98" s="277"/>
      <c r="E98" s="260"/>
      <c r="F98" s="254"/>
      <c r="G98" s="254">
        <f t="shared" si="3"/>
        <v>0</v>
      </c>
    </row>
    <row r="99" spans="1:7" ht="12.75">
      <c r="A99" s="238"/>
      <c r="B99" s="238"/>
      <c r="C99" s="264"/>
      <c r="D99" s="277"/>
      <c r="E99" s="260"/>
      <c r="F99" s="254"/>
      <c r="G99" s="254">
        <f t="shared" si="3"/>
        <v>0</v>
      </c>
    </row>
    <row r="100" spans="1:7" ht="12.75">
      <c r="A100" s="238"/>
      <c r="B100" s="238"/>
      <c r="C100" s="264"/>
      <c r="D100" s="277"/>
      <c r="E100" s="260"/>
      <c r="F100" s="254"/>
      <c r="G100" s="254">
        <f t="shared" si="3"/>
        <v>0</v>
      </c>
    </row>
    <row r="101" spans="1:7" ht="12.75">
      <c r="A101" s="238"/>
      <c r="B101" s="238"/>
      <c r="C101" s="264"/>
      <c r="D101" s="277"/>
      <c r="E101" s="260"/>
      <c r="F101" s="254"/>
      <c r="G101" s="254">
        <f t="shared" si="3"/>
        <v>0</v>
      </c>
    </row>
    <row r="102" spans="1:7" ht="12.75">
      <c r="A102" s="238"/>
      <c r="B102" s="238"/>
      <c r="C102" s="264"/>
      <c r="D102" s="277"/>
      <c r="E102" s="260"/>
      <c r="F102" s="254"/>
      <c r="G102" s="254">
        <f t="shared" si="3"/>
        <v>0</v>
      </c>
    </row>
    <row r="103" spans="1:7" ht="12.75">
      <c r="A103" s="238"/>
      <c r="B103" s="238"/>
      <c r="C103" s="264"/>
      <c r="D103" s="277"/>
      <c r="E103" s="260"/>
      <c r="F103" s="254"/>
      <c r="G103" s="254">
        <f t="shared" si="3"/>
        <v>0</v>
      </c>
    </row>
    <row r="104" spans="1:7" ht="12.75">
      <c r="A104" s="238"/>
      <c r="B104" s="238"/>
      <c r="C104" s="264"/>
      <c r="D104" s="277"/>
      <c r="E104" s="260"/>
      <c r="F104" s="254"/>
      <c r="G104" s="254">
        <f t="shared" si="3"/>
        <v>0</v>
      </c>
    </row>
    <row r="105" spans="1:7" ht="12.75">
      <c r="A105" s="238"/>
      <c r="B105" s="238"/>
      <c r="C105" s="264"/>
      <c r="D105" s="277"/>
      <c r="E105" s="260"/>
      <c r="F105" s="254"/>
      <c r="G105" s="254">
        <f t="shared" si="3"/>
        <v>0</v>
      </c>
    </row>
    <row r="106" spans="1:7" ht="12.75">
      <c r="A106" s="238"/>
      <c r="B106" s="238"/>
      <c r="C106" s="264"/>
      <c r="D106" s="277"/>
      <c r="E106" s="260"/>
      <c r="F106" s="254"/>
      <c r="G106" s="254">
        <f t="shared" si="3"/>
        <v>0</v>
      </c>
    </row>
    <row r="107" spans="1:7" ht="12.75">
      <c r="A107" s="26"/>
      <c r="B107" s="26"/>
      <c r="C107" s="264"/>
      <c r="D107" s="277"/>
      <c r="E107" s="260"/>
      <c r="F107" s="254"/>
      <c r="G107" s="254">
        <f t="shared" si="3"/>
        <v>0</v>
      </c>
    </row>
    <row r="108" spans="1:7" ht="12.75">
      <c r="A108" s="26" t="s">
        <v>14</v>
      </c>
      <c r="B108" s="26"/>
      <c r="C108" s="35"/>
      <c r="D108" s="277"/>
      <c r="E108" s="260"/>
      <c r="F108" s="254"/>
      <c r="G108" s="254">
        <f t="shared" si="3"/>
        <v>0</v>
      </c>
    </row>
    <row r="109" spans="1:8" ht="12.75">
      <c r="A109" s="26" t="s">
        <v>21</v>
      </c>
      <c r="B109" s="26"/>
      <c r="C109" s="32">
        <f>SUM(C77:C108)</f>
        <v>0</v>
      </c>
      <c r="D109" s="32">
        <f>SUM(D77:D108)</f>
        <v>0</v>
      </c>
      <c r="E109" s="32">
        <f>SUM(E77:E108)</f>
        <v>0</v>
      </c>
      <c r="F109" s="32">
        <f>SUM(F77:F108)</f>
        <v>0</v>
      </c>
      <c r="G109" s="32">
        <f>SUM(G77:G108)</f>
        <v>0</v>
      </c>
      <c r="H109" s="254">
        <f>SUM(C109:F109)</f>
        <v>0</v>
      </c>
    </row>
    <row r="110" spans="1:7" ht="12.75">
      <c r="A110" s="256" t="s">
        <v>12</v>
      </c>
      <c r="B110" s="249"/>
      <c r="C110" s="35"/>
      <c r="D110" s="277"/>
      <c r="E110" s="260"/>
      <c r="F110" s="254"/>
      <c r="G110" s="254"/>
    </row>
    <row r="111" spans="1:7" ht="12.75">
      <c r="A111" s="238"/>
      <c r="B111" s="238"/>
      <c r="C111" s="264"/>
      <c r="D111" s="260"/>
      <c r="E111" s="260"/>
      <c r="F111" s="254"/>
      <c r="G111" s="254"/>
    </row>
    <row r="112" spans="1:7" ht="12.75">
      <c r="A112" s="26"/>
      <c r="B112" s="26"/>
      <c r="C112" s="264"/>
      <c r="D112" s="260"/>
      <c r="E112" s="260"/>
      <c r="F112" s="254"/>
      <c r="G112" s="254">
        <f>SUM(C112:F112)</f>
        <v>0</v>
      </c>
    </row>
    <row r="113" spans="1:7" ht="12.75">
      <c r="A113" s="26"/>
      <c r="B113" s="26"/>
      <c r="C113" s="264"/>
      <c r="D113" s="260"/>
      <c r="E113" s="260"/>
      <c r="F113" s="254"/>
      <c r="G113" s="254">
        <f>SUM(C113:F113)</f>
        <v>0</v>
      </c>
    </row>
    <row r="114" spans="1:7" ht="12.75">
      <c r="A114" s="26"/>
      <c r="B114" s="26"/>
      <c r="C114" s="264"/>
      <c r="D114" s="260"/>
      <c r="E114" s="260"/>
      <c r="F114" s="254"/>
      <c r="G114" s="254">
        <f>SUM(C114:F114)</f>
        <v>0</v>
      </c>
    </row>
    <row r="115" spans="1:7" ht="12.75">
      <c r="A115" s="26"/>
      <c r="B115" s="26"/>
      <c r="C115" s="264"/>
      <c r="D115" s="260"/>
      <c r="E115" s="260"/>
      <c r="F115" s="254"/>
      <c r="G115" s="254">
        <f>SUM(C115:F115)</f>
        <v>0</v>
      </c>
    </row>
    <row r="116" spans="1:7" ht="12.75">
      <c r="A116" s="26"/>
      <c r="B116" s="26"/>
      <c r="C116" s="36"/>
      <c r="D116" s="260"/>
      <c r="E116" s="260"/>
      <c r="F116" s="254"/>
      <c r="G116" s="254">
        <f>SUM(C116:F116)</f>
        <v>0</v>
      </c>
    </row>
    <row r="117" spans="1:8" ht="12.75">
      <c r="A117" s="26" t="s">
        <v>21</v>
      </c>
      <c r="B117" s="26"/>
      <c r="C117" s="32">
        <f>SUM(C112:C116)</f>
        <v>0</v>
      </c>
      <c r="D117" s="32">
        <f>SUM(D112:D116)</f>
        <v>0</v>
      </c>
      <c r="E117" s="32">
        <f>SUM(E112:E116)</f>
        <v>0</v>
      </c>
      <c r="F117" s="32">
        <f>SUM(F112:F116)</f>
        <v>0</v>
      </c>
      <c r="G117" s="32">
        <f>SUM(G112:G116)</f>
        <v>0</v>
      </c>
      <c r="H117" s="254">
        <f>SUM(C117:F117)</f>
        <v>0</v>
      </c>
    </row>
    <row r="118" spans="1:7" ht="12.75">
      <c r="A118" s="280" t="s">
        <v>13</v>
      </c>
      <c r="B118" s="238"/>
      <c r="C118" s="253"/>
      <c r="D118" s="28"/>
      <c r="E118" s="31"/>
      <c r="F118" s="254"/>
      <c r="G118" s="254"/>
    </row>
    <row r="119" spans="1:7" ht="12.75">
      <c r="A119" s="238" t="s">
        <v>20</v>
      </c>
      <c r="B119" s="238"/>
      <c r="C119" s="253"/>
      <c r="D119" s="277"/>
      <c r="E119" s="253"/>
      <c r="F119" s="254"/>
      <c r="G119" s="254"/>
    </row>
    <row r="120" spans="3:7" s="252" customFormat="1" ht="12.75">
      <c r="C120" s="281"/>
      <c r="D120" s="255"/>
      <c r="E120" s="281"/>
      <c r="F120" s="269"/>
      <c r="G120" s="269">
        <f>SUM(C120:F120)</f>
        <v>0</v>
      </c>
    </row>
    <row r="121" spans="3:7" s="252" customFormat="1" ht="12.75">
      <c r="C121" s="281"/>
      <c r="D121" s="255"/>
      <c r="E121" s="281"/>
      <c r="F121" s="269"/>
      <c r="G121" s="269">
        <f aca="true" t="shared" si="4" ref="G121:G132">SUM(C121:F121)</f>
        <v>0</v>
      </c>
    </row>
    <row r="122" spans="3:7" s="252" customFormat="1" ht="12.75">
      <c r="C122" s="281"/>
      <c r="D122" s="255"/>
      <c r="E122" s="281"/>
      <c r="F122" s="269"/>
      <c r="G122" s="269">
        <f t="shared" si="4"/>
        <v>0</v>
      </c>
    </row>
    <row r="123" spans="3:7" s="252" customFormat="1" ht="12.75">
      <c r="C123" s="281"/>
      <c r="D123" s="255"/>
      <c r="E123" s="281"/>
      <c r="F123" s="269"/>
      <c r="G123" s="269">
        <f t="shared" si="4"/>
        <v>0</v>
      </c>
    </row>
    <row r="124" spans="3:7" s="252" customFormat="1" ht="12.75">
      <c r="C124" s="281"/>
      <c r="D124" s="255"/>
      <c r="E124" s="281"/>
      <c r="F124" s="269"/>
      <c r="G124" s="269">
        <f t="shared" si="4"/>
        <v>0</v>
      </c>
    </row>
    <row r="125" spans="3:7" s="252" customFormat="1" ht="12.75">
      <c r="C125" s="281"/>
      <c r="D125" s="255"/>
      <c r="E125" s="281"/>
      <c r="F125" s="269"/>
      <c r="G125" s="269">
        <f t="shared" si="4"/>
        <v>0</v>
      </c>
    </row>
    <row r="126" spans="3:7" s="252" customFormat="1" ht="12.75">
      <c r="C126" s="281"/>
      <c r="D126" s="255"/>
      <c r="E126" s="281"/>
      <c r="F126" s="269"/>
      <c r="G126" s="269">
        <f t="shared" si="4"/>
        <v>0</v>
      </c>
    </row>
    <row r="127" spans="3:7" s="252" customFormat="1" ht="12.75">
      <c r="C127" s="281"/>
      <c r="D127" s="255"/>
      <c r="E127" s="281"/>
      <c r="F127" s="269"/>
      <c r="G127" s="269">
        <f t="shared" si="4"/>
        <v>0</v>
      </c>
    </row>
    <row r="128" spans="3:7" s="252" customFormat="1" ht="12.75">
      <c r="C128" s="281"/>
      <c r="D128" s="255"/>
      <c r="E128" s="281"/>
      <c r="F128" s="269"/>
      <c r="G128" s="269">
        <f t="shared" si="4"/>
        <v>0</v>
      </c>
    </row>
    <row r="129" spans="3:7" s="252" customFormat="1" ht="12.75">
      <c r="C129" s="281"/>
      <c r="D129" s="255"/>
      <c r="E129" s="281"/>
      <c r="F129" s="269"/>
      <c r="G129" s="269">
        <f t="shared" si="4"/>
        <v>0</v>
      </c>
    </row>
    <row r="130" spans="1:7" s="252" customFormat="1" ht="12.75">
      <c r="A130" s="27"/>
      <c r="B130" s="27"/>
      <c r="C130" s="263"/>
      <c r="D130" s="255"/>
      <c r="E130" s="282"/>
      <c r="F130" s="269"/>
      <c r="G130" s="269">
        <f t="shared" si="4"/>
        <v>0</v>
      </c>
    </row>
    <row r="131" spans="1:7" s="252" customFormat="1" ht="12.75">
      <c r="A131" s="27"/>
      <c r="B131" s="495">
        <f>G131</f>
        <v>15666</v>
      </c>
      <c r="C131" s="30">
        <v>3917</v>
      </c>
      <c r="D131" s="255">
        <v>3916</v>
      </c>
      <c r="E131" s="282">
        <v>3917</v>
      </c>
      <c r="F131" s="269">
        <v>3916</v>
      </c>
      <c r="G131" s="269">
        <f t="shared" si="4"/>
        <v>15666</v>
      </c>
    </row>
    <row r="132" spans="1:7" s="252" customFormat="1" ht="12.75">
      <c r="A132" s="27"/>
      <c r="B132" s="27"/>
      <c r="C132" s="30"/>
      <c r="D132" s="255"/>
      <c r="E132" s="282"/>
      <c r="F132" s="269"/>
      <c r="G132" s="269">
        <f t="shared" si="4"/>
        <v>0</v>
      </c>
    </row>
    <row r="133" spans="1:8" s="1" customFormat="1" ht="12.75">
      <c r="A133" s="26" t="s">
        <v>21</v>
      </c>
      <c r="B133" s="31">
        <f>B131</f>
        <v>15666</v>
      </c>
      <c r="C133" s="32">
        <f>SUM(C120:C132)</f>
        <v>3917</v>
      </c>
      <c r="D133" s="32">
        <f>SUM(D120:D132)</f>
        <v>3916</v>
      </c>
      <c r="E133" s="32">
        <f>SUM(E120:E132)</f>
        <v>3917</v>
      </c>
      <c r="F133" s="32">
        <f>SUM(F120:F132)</f>
        <v>3916</v>
      </c>
      <c r="G133" s="32">
        <f>SUM(G120:G132)</f>
        <v>15666</v>
      </c>
      <c r="H133" s="32">
        <f>SUM(C133:F133)</f>
        <v>15666</v>
      </c>
    </row>
    <row r="134" spans="1:8" s="1" customFormat="1" ht="13.5" thickBot="1">
      <c r="A134" s="26"/>
      <c r="B134" s="26"/>
      <c r="C134" s="32"/>
      <c r="D134" s="32"/>
      <c r="E134" s="32"/>
      <c r="F134" s="32"/>
      <c r="G134" s="32"/>
      <c r="H134" s="32"/>
    </row>
    <row r="135" spans="1:8" ht="16.5" thickBot="1">
      <c r="A135" s="17" t="s">
        <v>23</v>
      </c>
      <c r="B135" s="497">
        <f>B43+B74+B133</f>
        <v>550631</v>
      </c>
      <c r="C135" s="30">
        <f>C133+C117+C109+C74+C62+C48+C43</f>
        <v>120658</v>
      </c>
      <c r="D135" s="30">
        <f>D133+D117+D109+D74+D62+D48+D43</f>
        <v>154658</v>
      </c>
      <c r="E135" s="30">
        <f>E133+E117+E109+E74+E62+E48+E43</f>
        <v>154658</v>
      </c>
      <c r="F135" s="30">
        <f>F133+F117+F109+F74+F62+F48+F43</f>
        <v>120657</v>
      </c>
      <c r="G135" s="30">
        <f>G133+G117+G109+G74+G62+G48+G43</f>
        <v>550631</v>
      </c>
      <c r="H135" s="254"/>
    </row>
    <row r="136" spans="1:8" s="1" customFormat="1" ht="12.75">
      <c r="A136" s="26"/>
      <c r="B136" s="26"/>
      <c r="C136" s="32"/>
      <c r="D136" s="32"/>
      <c r="E136" s="32"/>
      <c r="F136" s="32"/>
      <c r="G136" s="32"/>
      <c r="H136" s="32"/>
    </row>
    <row r="137" spans="1:7" ht="18">
      <c r="A137" s="39" t="s">
        <v>480</v>
      </c>
      <c r="B137" s="498">
        <f>B31+B135</f>
        <v>5874460.7</v>
      </c>
      <c r="C137" s="41">
        <f>C135+C31</f>
        <v>1451615.425</v>
      </c>
      <c r="D137" s="41">
        <f>D135+D31</f>
        <v>1485615.425</v>
      </c>
      <c r="E137" s="41">
        <f>E135+E31</f>
        <v>1485615.425</v>
      </c>
      <c r="F137" s="41">
        <f>F135+F31</f>
        <v>1451614.425</v>
      </c>
      <c r="G137" s="42">
        <f>G135+G31</f>
        <v>5874460.7</v>
      </c>
    </row>
    <row r="141" spans="1:4" ht="12.75">
      <c r="A141" s="26"/>
      <c r="B141" s="26"/>
      <c r="C141" s="250"/>
      <c r="D141" s="250"/>
    </row>
  </sheetData>
  <sheetProtection/>
  <printOptions gridLines="1" horizontalCentered="1"/>
  <pageMargins left="0.27" right="0.25" top="0.6" bottom="0.56" header="0.27" footer="0.21"/>
  <pageSetup fitToHeight="0" fitToWidth="1" horizontalDpi="600" verticalDpi="600" orientation="landscape" scale="78" r:id="rId1"/>
  <headerFooter>
    <oddFooter>&amp;L&amp;F&amp;RPage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="75" zoomScaleNormal="75" zoomScalePageLayoutView="0" workbookViewId="0" topLeftCell="A1">
      <pane xSplit="1" ySplit="4" topLeftCell="B5" activePane="bottomRight" state="frozen"/>
      <selection pane="topLeft" activeCell="A80" sqref="A80"/>
      <selection pane="topRight" activeCell="A80" sqref="A80"/>
      <selection pane="bottomLeft" activeCell="A80" sqref="A80"/>
      <selection pane="bottomRight" activeCell="B4" sqref="B4"/>
    </sheetView>
  </sheetViews>
  <sheetFormatPr defaultColWidth="9.140625" defaultRowHeight="12.75"/>
  <cols>
    <col min="1" max="1" width="61.421875" style="4" customWidth="1"/>
    <col min="2" max="2" width="20.7109375" style="4" bestFit="1" customWidth="1"/>
    <col min="3" max="4" width="18.28125" style="2" customWidth="1"/>
    <col min="5" max="5" width="18.28125" style="3" customWidth="1"/>
    <col min="6" max="7" width="18.28125" style="4" customWidth="1"/>
    <col min="8" max="8" width="10.7109375" style="4" customWidth="1"/>
    <col min="9" max="16384" width="9.140625" style="4" customWidth="1"/>
  </cols>
  <sheetData>
    <row r="1" spans="1:7" ht="12.75">
      <c r="A1" s="62" t="s">
        <v>26</v>
      </c>
      <c r="B1" s="62"/>
      <c r="C1" s="61"/>
      <c r="D1" s="61"/>
      <c r="E1" s="61"/>
      <c r="F1" s="61"/>
      <c r="G1" s="61"/>
    </row>
    <row r="2" spans="1:7" ht="12.75">
      <c r="A2" s="62"/>
      <c r="B2" s="62"/>
      <c r="C2" s="61"/>
      <c r="D2" s="61"/>
      <c r="E2" s="61"/>
      <c r="F2" s="61"/>
      <c r="G2" s="61"/>
    </row>
    <row r="3" spans="1:7" s="8" customFormat="1" ht="20.25" customHeight="1" thickBot="1">
      <c r="A3" s="65" t="s">
        <v>136</v>
      </c>
      <c r="B3" s="65"/>
      <c r="C3" s="66"/>
      <c r="D3" s="66"/>
      <c r="E3" s="67"/>
      <c r="F3" s="68"/>
      <c r="G3" s="68"/>
    </row>
    <row r="4" spans="1:7" s="9" customFormat="1" ht="13.5" thickBot="1">
      <c r="A4" s="69"/>
      <c r="B4" s="53" t="s">
        <v>25</v>
      </c>
      <c r="C4" s="70" t="s">
        <v>15</v>
      </c>
      <c r="D4" s="71" t="s">
        <v>16</v>
      </c>
      <c r="E4" s="72" t="s">
        <v>17</v>
      </c>
      <c r="F4" s="73" t="s">
        <v>18</v>
      </c>
      <c r="G4" s="73" t="s">
        <v>19</v>
      </c>
    </row>
    <row r="5" spans="1:7" s="9" customFormat="1" ht="13.5" thickBot="1">
      <c r="A5" s="69"/>
      <c r="B5" s="74"/>
      <c r="C5" s="75"/>
      <c r="D5" s="75"/>
      <c r="E5" s="76"/>
      <c r="F5" s="76"/>
      <c r="G5" s="76"/>
    </row>
    <row r="6" spans="1:7" s="9" customFormat="1" ht="16.5" thickBot="1">
      <c r="A6" s="77" t="s">
        <v>6</v>
      </c>
      <c r="B6" s="78"/>
      <c r="C6" s="79"/>
      <c r="D6" s="79"/>
      <c r="E6" s="80"/>
      <c r="F6" s="69"/>
      <c r="G6" s="69"/>
    </row>
    <row r="7" spans="1:7" s="9" customFormat="1" ht="16.5" thickBot="1">
      <c r="A7" s="81"/>
      <c r="B7" s="69"/>
      <c r="C7" s="69"/>
      <c r="D7" s="69"/>
      <c r="E7" s="69"/>
      <c r="F7" s="69"/>
      <c r="G7" s="69"/>
    </row>
    <row r="8" spans="1:7" s="23" customFormat="1" ht="13.5" thickBot="1">
      <c r="A8" s="82" t="s">
        <v>0</v>
      </c>
      <c r="B8" s="83"/>
      <c r="C8" s="84"/>
      <c r="D8" s="84"/>
      <c r="E8" s="63"/>
      <c r="F8" s="85"/>
      <c r="G8" s="85"/>
    </row>
    <row r="9" spans="1:7" ht="12.75">
      <c r="A9" s="61"/>
      <c r="B9" s="86"/>
      <c r="C9" s="87">
        <v>633228.25</v>
      </c>
      <c r="D9" s="88">
        <v>633228.25</v>
      </c>
      <c r="E9" s="87">
        <v>633228.25</v>
      </c>
      <c r="F9" s="89">
        <v>633228.25</v>
      </c>
      <c r="G9" s="89">
        <v>2532913</v>
      </c>
    </row>
    <row r="10" spans="1:7" ht="12.75">
      <c r="A10" s="61"/>
      <c r="B10" s="86"/>
      <c r="C10" s="87"/>
      <c r="D10" s="88"/>
      <c r="E10" s="87"/>
      <c r="F10" s="89"/>
      <c r="G10" s="89">
        <v>0</v>
      </c>
    </row>
    <row r="11" spans="1:7" ht="12.75">
      <c r="A11" s="90"/>
      <c r="B11" s="91"/>
      <c r="C11" s="92"/>
      <c r="D11" s="93"/>
      <c r="E11" s="87"/>
      <c r="F11" s="89"/>
      <c r="G11" s="89">
        <v>0</v>
      </c>
    </row>
    <row r="12" spans="1:7" ht="12.75">
      <c r="A12" s="90" t="s">
        <v>21</v>
      </c>
      <c r="B12" s="119">
        <v>2532913</v>
      </c>
      <c r="C12" s="89">
        <v>633228.25</v>
      </c>
      <c r="D12" s="89">
        <v>633228.25</v>
      </c>
      <c r="E12" s="89">
        <v>633228.25</v>
      </c>
      <c r="F12" s="89">
        <v>633228.25</v>
      </c>
      <c r="G12" s="89">
        <v>2532913</v>
      </c>
    </row>
    <row r="13" spans="1:7" ht="12.75">
      <c r="A13" s="94" t="s">
        <v>1</v>
      </c>
      <c r="B13" s="83"/>
      <c r="C13" s="84"/>
      <c r="D13" s="95"/>
      <c r="E13" s="96"/>
      <c r="F13" s="61"/>
      <c r="G13" s="61"/>
    </row>
    <row r="14" spans="1:7" ht="12.75">
      <c r="A14" s="61"/>
      <c r="B14" s="86"/>
      <c r="C14" s="87">
        <v>75990.5</v>
      </c>
      <c r="D14" s="88">
        <v>75990.5</v>
      </c>
      <c r="E14" s="88">
        <v>75990.5</v>
      </c>
      <c r="F14" s="88">
        <v>75990.5</v>
      </c>
      <c r="G14" s="89">
        <v>303962</v>
      </c>
    </row>
    <row r="15" spans="1:7" ht="12.75">
      <c r="A15" s="90"/>
      <c r="B15" s="91"/>
      <c r="C15" s="92"/>
      <c r="D15" s="88"/>
      <c r="E15" s="87"/>
      <c r="F15" s="89"/>
      <c r="G15" s="89">
        <v>0</v>
      </c>
    </row>
    <row r="16" spans="1:7" ht="12.75">
      <c r="A16" s="61"/>
      <c r="B16" s="86"/>
      <c r="C16" s="87"/>
      <c r="D16" s="88"/>
      <c r="E16" s="87"/>
      <c r="F16" s="89"/>
      <c r="G16" s="89">
        <v>0</v>
      </c>
    </row>
    <row r="17" spans="1:8" ht="12.75">
      <c r="A17" s="63" t="s">
        <v>21</v>
      </c>
      <c r="B17" s="119">
        <v>303962</v>
      </c>
      <c r="C17" s="89">
        <v>75990.5</v>
      </c>
      <c r="D17" s="89">
        <v>75990.5</v>
      </c>
      <c r="E17" s="89">
        <v>75990.5</v>
      </c>
      <c r="F17" s="89">
        <v>75990.5</v>
      </c>
      <c r="G17" s="89">
        <v>303962</v>
      </c>
      <c r="H17" s="61"/>
    </row>
    <row r="18" spans="1:8" ht="12.75">
      <c r="A18" s="94" t="s">
        <v>2</v>
      </c>
      <c r="B18" s="83"/>
      <c r="C18" s="87"/>
      <c r="D18" s="88"/>
      <c r="E18" s="87"/>
      <c r="F18" s="89"/>
      <c r="G18" s="89"/>
      <c r="H18" s="61"/>
    </row>
    <row r="19" spans="1:8" ht="12.75">
      <c r="A19" s="61"/>
      <c r="B19" s="86"/>
      <c r="C19" s="87"/>
      <c r="D19" s="88"/>
      <c r="E19" s="87"/>
      <c r="F19" s="89"/>
      <c r="G19" s="89">
        <v>0</v>
      </c>
      <c r="H19" s="61"/>
    </row>
    <row r="20" spans="1:8" ht="12.75">
      <c r="A20" s="90"/>
      <c r="B20" s="91"/>
      <c r="C20" s="92"/>
      <c r="D20" s="88"/>
      <c r="E20" s="87"/>
      <c r="F20" s="89"/>
      <c r="G20" s="89">
        <v>0</v>
      </c>
      <c r="H20" s="61"/>
    </row>
    <row r="21" spans="1:8" ht="12.75">
      <c r="A21" s="61"/>
      <c r="B21" s="86"/>
      <c r="C21" s="87"/>
      <c r="D21" s="88"/>
      <c r="E21" s="87"/>
      <c r="F21" s="89"/>
      <c r="G21" s="89">
        <v>0</v>
      </c>
      <c r="H21" s="61"/>
    </row>
    <row r="22" spans="1:8" ht="12.75">
      <c r="A22" s="90"/>
      <c r="B22" s="91"/>
      <c r="C22" s="97"/>
      <c r="D22" s="88"/>
      <c r="E22" s="98"/>
      <c r="F22" s="89"/>
      <c r="G22" s="89">
        <v>0</v>
      </c>
      <c r="H22" s="61"/>
    </row>
    <row r="23" spans="1:8" ht="13.5" thickBot="1">
      <c r="A23" s="90" t="s">
        <v>21</v>
      </c>
      <c r="B23" s="91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61"/>
    </row>
    <row r="24" spans="1:8" s="1" customFormat="1" ht="13.5" thickBot="1">
      <c r="A24" s="99" t="s">
        <v>4</v>
      </c>
      <c r="B24" s="100"/>
      <c r="C24" s="98"/>
      <c r="D24" s="87"/>
      <c r="E24" s="101"/>
      <c r="F24" s="102"/>
      <c r="G24" s="102"/>
      <c r="H24" s="62"/>
    </row>
    <row r="25" spans="1:8" s="1" customFormat="1" ht="12.75">
      <c r="A25" s="64"/>
      <c r="B25" s="86"/>
      <c r="C25" s="102">
        <v>169209.9225</v>
      </c>
      <c r="D25" s="92">
        <v>169209.9225</v>
      </c>
      <c r="E25" s="92">
        <v>169209.9225</v>
      </c>
      <c r="F25" s="92">
        <v>169209.9225</v>
      </c>
      <c r="G25" s="89">
        <v>676839.69</v>
      </c>
      <c r="H25" s="62"/>
    </row>
    <row r="26" spans="1:8" s="1" customFormat="1" ht="12.75">
      <c r="A26" s="90" t="s">
        <v>21</v>
      </c>
      <c r="B26" s="119">
        <v>676839.69</v>
      </c>
      <c r="C26" s="89">
        <v>169209.9225</v>
      </c>
      <c r="D26" s="89">
        <v>169209.9225</v>
      </c>
      <c r="E26" s="89">
        <v>169209.9225</v>
      </c>
      <c r="F26" s="89">
        <v>169209.9225</v>
      </c>
      <c r="G26" s="89">
        <v>676839.69</v>
      </c>
      <c r="H26" s="62"/>
    </row>
    <row r="27" spans="1:8" s="1" customFormat="1" ht="12.75">
      <c r="A27" s="94" t="s">
        <v>3</v>
      </c>
      <c r="B27" s="83"/>
      <c r="C27" s="103"/>
      <c r="D27" s="87"/>
      <c r="E27" s="101"/>
      <c r="F27" s="102"/>
      <c r="G27" s="102"/>
      <c r="H27" s="62"/>
    </row>
    <row r="28" spans="1:8" ht="12.75">
      <c r="A28" s="61"/>
      <c r="B28" s="86"/>
      <c r="C28" s="89"/>
      <c r="D28" s="89"/>
      <c r="E28" s="98"/>
      <c r="F28" s="89"/>
      <c r="G28" s="89"/>
      <c r="H28" s="61"/>
    </row>
    <row r="29" spans="1:8" ht="12.75">
      <c r="A29" s="90" t="s">
        <v>21</v>
      </c>
      <c r="B29" s="91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61"/>
    </row>
    <row r="30" spans="1:8" ht="13.5" thickBot="1">
      <c r="A30" s="90"/>
      <c r="B30" s="91"/>
      <c r="C30" s="89"/>
      <c r="D30" s="89"/>
      <c r="E30" s="89"/>
      <c r="F30" s="89"/>
      <c r="G30" s="89"/>
      <c r="H30" s="61"/>
    </row>
    <row r="31" spans="1:8" ht="16.5" thickBot="1">
      <c r="A31" s="77" t="s">
        <v>22</v>
      </c>
      <c r="B31" s="104">
        <v>3513714.69</v>
      </c>
      <c r="C31" s="104">
        <v>878428.6725</v>
      </c>
      <c r="D31" s="104">
        <v>878428.6725</v>
      </c>
      <c r="E31" s="104">
        <v>878428.6725</v>
      </c>
      <c r="F31" s="104">
        <v>878428.6725</v>
      </c>
      <c r="G31" s="104">
        <v>3513714.69</v>
      </c>
      <c r="H31" s="89">
        <v>3513714.69</v>
      </c>
    </row>
    <row r="32" spans="1:8" ht="13.5" thickBot="1">
      <c r="A32" s="90"/>
      <c r="B32" s="91"/>
      <c r="C32" s="89"/>
      <c r="D32" s="89"/>
      <c r="E32" s="89"/>
      <c r="F32" s="89"/>
      <c r="G32" s="89"/>
      <c r="H32" s="61"/>
    </row>
    <row r="33" spans="1:7" ht="16.5" thickBot="1">
      <c r="A33" s="77" t="s">
        <v>5</v>
      </c>
      <c r="B33" s="78"/>
      <c r="C33" s="64"/>
      <c r="D33" s="64"/>
      <c r="E33" s="64"/>
      <c r="F33" s="61"/>
      <c r="G33" s="61"/>
    </row>
    <row r="34" spans="1:7" ht="16.5" thickBot="1">
      <c r="A34" s="105"/>
      <c r="B34" s="78"/>
      <c r="C34" s="103"/>
      <c r="D34" s="87"/>
      <c r="E34" s="98"/>
      <c r="F34" s="89"/>
      <c r="G34" s="89"/>
    </row>
    <row r="35" spans="1:7" ht="13.5" thickBot="1">
      <c r="A35" s="99" t="s">
        <v>7</v>
      </c>
      <c r="B35" s="100"/>
      <c r="C35" s="87"/>
      <c r="D35" s="87"/>
      <c r="E35" s="98"/>
      <c r="F35" s="89"/>
      <c r="G35" s="89"/>
    </row>
    <row r="36" spans="1:7" ht="12.75">
      <c r="A36" s="100" t="s">
        <v>20</v>
      </c>
      <c r="B36" s="100"/>
      <c r="C36" s="87"/>
      <c r="D36" s="98"/>
      <c r="E36" s="106"/>
      <c r="F36" s="89"/>
      <c r="G36" s="89"/>
    </row>
    <row r="37" spans="1:7" ht="12.75">
      <c r="A37" s="118" t="s">
        <v>81</v>
      </c>
      <c r="B37" s="87">
        <v>14150.06</v>
      </c>
      <c r="C37" s="87">
        <v>14150.06</v>
      </c>
      <c r="D37" s="87"/>
      <c r="E37" s="98"/>
      <c r="F37" s="89"/>
      <c r="G37" s="89">
        <v>14150.06</v>
      </c>
    </row>
    <row r="38" spans="1:7" ht="12.75">
      <c r="A38" s="118"/>
      <c r="B38" s="87"/>
      <c r="C38" s="87"/>
      <c r="D38" s="87"/>
      <c r="E38" s="98"/>
      <c r="F38" s="89"/>
      <c r="G38" s="89">
        <v>0</v>
      </c>
    </row>
    <row r="39" spans="1:8" ht="12.75">
      <c r="A39" s="90"/>
      <c r="B39" s="90"/>
      <c r="C39" s="107"/>
      <c r="D39" s="87"/>
      <c r="E39" s="98"/>
      <c r="F39" s="89"/>
      <c r="G39" s="89">
        <v>0</v>
      </c>
      <c r="H39" s="61"/>
    </row>
    <row r="40" spans="1:8" ht="13.5" thickBot="1">
      <c r="A40" s="90" t="s">
        <v>21</v>
      </c>
      <c r="B40" s="89">
        <v>14150.06</v>
      </c>
      <c r="C40" s="89">
        <v>14150.06</v>
      </c>
      <c r="D40" s="89">
        <v>0</v>
      </c>
      <c r="E40" s="89">
        <v>0</v>
      </c>
      <c r="F40" s="89">
        <v>0</v>
      </c>
      <c r="G40" s="89">
        <v>14150.06</v>
      </c>
      <c r="H40" s="89">
        <v>14150.06</v>
      </c>
    </row>
    <row r="41" spans="1:8" ht="13.5" hidden="1" thickBot="1">
      <c r="A41" s="99" t="s">
        <v>9</v>
      </c>
      <c r="B41" s="100"/>
      <c r="C41" s="98"/>
      <c r="D41" s="98"/>
      <c r="E41" s="98"/>
      <c r="F41" s="89"/>
      <c r="G41" s="89"/>
      <c r="H41" s="61"/>
    </row>
    <row r="42" spans="1:8" ht="12.75" hidden="1">
      <c r="A42" s="240" t="s">
        <v>270</v>
      </c>
      <c r="B42" s="100"/>
      <c r="C42" s="98"/>
      <c r="D42" s="98"/>
      <c r="E42" s="98"/>
      <c r="F42" s="89"/>
      <c r="G42" s="89">
        <v>0</v>
      </c>
      <c r="H42" s="61"/>
    </row>
    <row r="43" spans="1:8" ht="12.75" hidden="1">
      <c r="A43" s="90"/>
      <c r="B43" s="90"/>
      <c r="C43" s="98"/>
      <c r="D43" s="98"/>
      <c r="E43" s="98"/>
      <c r="F43" s="89"/>
      <c r="G43" s="89">
        <v>0</v>
      </c>
      <c r="H43" s="61"/>
    </row>
    <row r="44" spans="1:8" ht="12.75" hidden="1">
      <c r="A44" s="90"/>
      <c r="B44" s="90"/>
      <c r="C44" s="101"/>
      <c r="D44" s="98"/>
      <c r="E44" s="98"/>
      <c r="F44" s="89"/>
      <c r="G44" s="89">
        <v>0</v>
      </c>
      <c r="H44" s="61"/>
    </row>
    <row r="45" spans="1:8" ht="13.5" hidden="1" thickBot="1">
      <c r="A45" s="90" t="s">
        <v>21</v>
      </c>
      <c r="B45" s="90"/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</row>
    <row r="46" spans="1:8" ht="13.5" hidden="1" thickBot="1">
      <c r="A46" s="99" t="s">
        <v>8</v>
      </c>
      <c r="B46" s="100"/>
      <c r="C46" s="98"/>
      <c r="D46" s="98"/>
      <c r="E46" s="98"/>
      <c r="F46" s="89"/>
      <c r="G46" s="89"/>
      <c r="H46" s="61"/>
    </row>
    <row r="47" spans="1:8" ht="12.75" hidden="1">
      <c r="A47" s="240" t="s">
        <v>270</v>
      </c>
      <c r="B47" s="100"/>
      <c r="C47" s="98"/>
      <c r="D47" s="98"/>
      <c r="E47" s="98"/>
      <c r="F47" s="89"/>
      <c r="G47" s="89">
        <v>0</v>
      </c>
      <c r="H47" s="61"/>
    </row>
    <row r="48" spans="1:8" ht="12.75" hidden="1">
      <c r="A48" s="90"/>
      <c r="B48" s="90"/>
      <c r="C48" s="101"/>
      <c r="D48" s="98"/>
      <c r="E48" s="98"/>
      <c r="F48" s="89"/>
      <c r="G48" s="89">
        <v>0</v>
      </c>
      <c r="H48" s="61"/>
    </row>
    <row r="49" spans="1:8" ht="13.5" hidden="1" thickBot="1">
      <c r="A49" s="90" t="s">
        <v>21</v>
      </c>
      <c r="B49" s="90"/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61"/>
    </row>
    <row r="50" spans="1:8" ht="13.5" thickBot="1">
      <c r="A50" s="99" t="s">
        <v>10</v>
      </c>
      <c r="B50" s="100"/>
      <c r="C50" s="98"/>
      <c r="D50" s="98"/>
      <c r="E50" s="98"/>
      <c r="F50" s="89"/>
      <c r="G50" s="89"/>
      <c r="H50" s="61"/>
    </row>
    <row r="51" spans="1:7" ht="25.5">
      <c r="A51" s="171" t="s">
        <v>20</v>
      </c>
      <c r="B51" s="106"/>
      <c r="C51" s="106"/>
      <c r="D51" s="98"/>
      <c r="E51" s="98"/>
      <c r="F51" s="89"/>
      <c r="G51" s="89"/>
    </row>
    <row r="52" spans="1:7" ht="12.75">
      <c r="A52" s="171" t="s">
        <v>178</v>
      </c>
      <c r="B52" s="106"/>
      <c r="C52" s="106">
        <v>15472.5</v>
      </c>
      <c r="D52" s="98">
        <v>15472.5</v>
      </c>
      <c r="E52" s="98">
        <v>15472.5</v>
      </c>
      <c r="F52" s="89">
        <v>15472.5</v>
      </c>
      <c r="G52" s="89">
        <v>61890</v>
      </c>
    </row>
    <row r="53" spans="1:7" ht="12.75">
      <c r="A53" s="171" t="s">
        <v>179</v>
      </c>
      <c r="B53" s="106"/>
      <c r="C53" s="106">
        <v>4290</v>
      </c>
      <c r="D53" s="98">
        <v>4290</v>
      </c>
      <c r="E53" s="98">
        <v>4290</v>
      </c>
      <c r="F53" s="89">
        <v>4290</v>
      </c>
      <c r="G53" s="89">
        <v>17160</v>
      </c>
    </row>
    <row r="54" spans="1:7" ht="12.75">
      <c r="A54" s="171" t="s">
        <v>180</v>
      </c>
      <c r="B54" s="106"/>
      <c r="C54" s="106">
        <v>12000</v>
      </c>
      <c r="D54" s="98">
        <v>12000</v>
      </c>
      <c r="E54" s="98">
        <v>12000</v>
      </c>
      <c r="F54" s="89">
        <v>12000</v>
      </c>
      <c r="G54" s="89">
        <v>48000</v>
      </c>
    </row>
    <row r="55" spans="1:7" ht="12.75">
      <c r="A55" s="171" t="s">
        <v>181</v>
      </c>
      <c r="B55" s="106"/>
      <c r="C55" s="106">
        <v>4400</v>
      </c>
      <c r="D55" s="98">
        <v>4400</v>
      </c>
      <c r="E55" s="98">
        <v>4400</v>
      </c>
      <c r="F55" s="89">
        <v>4400</v>
      </c>
      <c r="G55" s="89">
        <v>17600</v>
      </c>
    </row>
    <row r="56" spans="1:7" ht="12.75">
      <c r="A56" s="171" t="s">
        <v>182</v>
      </c>
      <c r="B56" s="106"/>
      <c r="C56" s="106">
        <v>1600</v>
      </c>
      <c r="D56" s="98">
        <v>2600</v>
      </c>
      <c r="E56" s="98">
        <v>2600</v>
      </c>
      <c r="F56" s="89">
        <v>2600</v>
      </c>
      <c r="G56" s="89">
        <v>9400</v>
      </c>
    </row>
    <row r="57" spans="1:7" ht="12.75">
      <c r="A57" s="171" t="s">
        <v>183</v>
      </c>
      <c r="B57" s="106"/>
      <c r="C57" s="106">
        <v>4290</v>
      </c>
      <c r="D57" s="98">
        <v>4290</v>
      </c>
      <c r="E57" s="98">
        <v>4290</v>
      </c>
      <c r="F57" s="89">
        <v>4290</v>
      </c>
      <c r="G57" s="89">
        <v>17160</v>
      </c>
    </row>
    <row r="58" spans="1:7" ht="12.75">
      <c r="A58" s="171" t="s">
        <v>184</v>
      </c>
      <c r="B58" s="106"/>
      <c r="C58" s="106">
        <v>10000</v>
      </c>
      <c r="D58" s="98">
        <v>10000</v>
      </c>
      <c r="E58" s="98">
        <v>10000</v>
      </c>
      <c r="F58" s="89">
        <v>10000</v>
      </c>
      <c r="G58" s="89">
        <v>40000</v>
      </c>
    </row>
    <row r="59" spans="1:7" ht="12.75">
      <c r="A59" s="171" t="s">
        <v>185</v>
      </c>
      <c r="B59" s="106"/>
      <c r="C59" s="106">
        <v>1032</v>
      </c>
      <c r="D59" s="98">
        <v>1032</v>
      </c>
      <c r="E59" s="98">
        <v>1032</v>
      </c>
      <c r="F59" s="89">
        <v>1032</v>
      </c>
      <c r="G59" s="89">
        <v>4128</v>
      </c>
    </row>
    <row r="60" spans="1:7" ht="12.75">
      <c r="A60" s="171" t="s">
        <v>186</v>
      </c>
      <c r="B60" s="106"/>
      <c r="C60" s="106">
        <v>3740</v>
      </c>
      <c r="D60" s="98">
        <v>3740</v>
      </c>
      <c r="E60" s="98">
        <v>3740</v>
      </c>
      <c r="F60" s="89">
        <v>3870</v>
      </c>
      <c r="G60" s="89">
        <v>15090</v>
      </c>
    </row>
    <row r="61" spans="1:7" ht="12.75">
      <c r="A61" s="171" t="s">
        <v>187</v>
      </c>
      <c r="B61" s="106"/>
      <c r="C61" s="106">
        <v>2853.34</v>
      </c>
      <c r="D61" s="98">
        <v>2853.34</v>
      </c>
      <c r="E61" s="98">
        <v>2853.34</v>
      </c>
      <c r="F61" s="89">
        <v>2853.34</v>
      </c>
      <c r="G61" s="89">
        <v>11413.36</v>
      </c>
    </row>
    <row r="62" spans="1:7" ht="12.75">
      <c r="A62" s="171" t="s">
        <v>188</v>
      </c>
      <c r="B62" s="106"/>
      <c r="C62" s="106">
        <v>2853.34</v>
      </c>
      <c r="D62" s="98">
        <v>2853.34</v>
      </c>
      <c r="E62" s="98">
        <v>2853.34</v>
      </c>
      <c r="F62" s="89">
        <v>2853.34</v>
      </c>
      <c r="G62" s="89">
        <v>11413.36</v>
      </c>
    </row>
    <row r="63" spans="1:7" ht="12.75">
      <c r="A63" s="171" t="s">
        <v>189</v>
      </c>
      <c r="B63" s="106"/>
      <c r="C63" s="106">
        <v>4575.94</v>
      </c>
      <c r="D63" s="98">
        <v>5000</v>
      </c>
      <c r="E63" s="98">
        <v>5000</v>
      </c>
      <c r="F63" s="89">
        <v>5000</v>
      </c>
      <c r="G63" s="89">
        <v>19575.94</v>
      </c>
    </row>
    <row r="64" spans="1:7" ht="12.75">
      <c r="A64" s="171" t="s">
        <v>190</v>
      </c>
      <c r="B64" s="106"/>
      <c r="C64" s="106">
        <v>1045</v>
      </c>
      <c r="D64" s="98">
        <v>1045</v>
      </c>
      <c r="E64" s="98">
        <v>1045</v>
      </c>
      <c r="F64" s="89">
        <v>1045</v>
      </c>
      <c r="G64" s="89">
        <v>4180</v>
      </c>
    </row>
    <row r="65" spans="1:7" ht="12.75">
      <c r="A65" s="171" t="s">
        <v>191</v>
      </c>
      <c r="B65" s="106"/>
      <c r="C65" s="106">
        <v>7900.08</v>
      </c>
      <c r="D65" s="98">
        <v>7900.08</v>
      </c>
      <c r="E65" s="98">
        <v>7900.08</v>
      </c>
      <c r="F65" s="89">
        <v>7900.08</v>
      </c>
      <c r="G65" s="89">
        <v>31600.32</v>
      </c>
    </row>
    <row r="66" spans="1:7" ht="12.75">
      <c r="A66" s="171" t="s">
        <v>192</v>
      </c>
      <c r="B66" s="106"/>
      <c r="C66" s="106">
        <v>160</v>
      </c>
      <c r="D66" s="98">
        <v>353</v>
      </c>
      <c r="E66" s="98">
        <v>360</v>
      </c>
      <c r="F66" s="89">
        <v>360</v>
      </c>
      <c r="G66" s="89">
        <v>1233</v>
      </c>
    </row>
    <row r="67" spans="1:7" ht="12.75">
      <c r="A67" s="171"/>
      <c r="B67" s="106"/>
      <c r="C67" s="106"/>
      <c r="D67" s="98"/>
      <c r="E67" s="98"/>
      <c r="F67" s="89"/>
      <c r="G67" s="89">
        <v>0</v>
      </c>
    </row>
    <row r="68" spans="1:8" ht="12.75">
      <c r="A68" s="61"/>
      <c r="B68" s="61"/>
      <c r="C68" s="98"/>
      <c r="D68" s="98"/>
      <c r="E68" s="98"/>
      <c r="F68" s="89"/>
      <c r="G68" s="89">
        <v>0</v>
      </c>
      <c r="H68" s="61"/>
    </row>
    <row r="69" spans="1:8" ht="13.5" thickBot="1">
      <c r="A69" s="90" t="s">
        <v>21</v>
      </c>
      <c r="B69" s="89">
        <v>309841</v>
      </c>
      <c r="C69" s="89">
        <v>76212.2</v>
      </c>
      <c r="D69" s="89">
        <v>77829.26</v>
      </c>
      <c r="E69" s="89">
        <v>77836.26</v>
      </c>
      <c r="F69" s="89">
        <v>77966.26</v>
      </c>
      <c r="G69" s="89">
        <v>309843.98</v>
      </c>
      <c r="H69" s="89">
        <v>309843.98</v>
      </c>
    </row>
    <row r="70" spans="1:7" ht="13.5" thickBot="1">
      <c r="A70" s="99" t="s">
        <v>11</v>
      </c>
      <c r="B70" s="100"/>
      <c r="C70" s="98"/>
      <c r="D70" s="98"/>
      <c r="E70" s="98"/>
      <c r="F70" s="89"/>
      <c r="G70" s="89"/>
    </row>
    <row r="71" spans="1:7" ht="12.75">
      <c r="A71" s="100" t="s">
        <v>20</v>
      </c>
      <c r="B71" s="100"/>
      <c r="C71" s="106"/>
      <c r="D71" s="108"/>
      <c r="E71" s="98"/>
      <c r="F71" s="89"/>
      <c r="G71" s="89"/>
    </row>
    <row r="72" spans="1:7" ht="12.75">
      <c r="A72" s="118" t="s">
        <v>193</v>
      </c>
      <c r="B72" s="100"/>
      <c r="C72" s="106">
        <v>19680</v>
      </c>
      <c r="D72" s="106"/>
      <c r="E72" s="106"/>
      <c r="F72" s="106"/>
      <c r="G72" s="89">
        <v>19680</v>
      </c>
    </row>
    <row r="73" spans="1:7" ht="12.75">
      <c r="A73" s="118" t="s">
        <v>194</v>
      </c>
      <c r="B73" s="100"/>
      <c r="C73" s="106">
        <v>39289</v>
      </c>
      <c r="D73" s="108"/>
      <c r="E73" s="98"/>
      <c r="F73" s="89"/>
      <c r="G73" s="89">
        <v>39289</v>
      </c>
    </row>
    <row r="74" spans="1:8" ht="12.75">
      <c r="A74" s="90" t="s">
        <v>14</v>
      </c>
      <c r="B74" s="90"/>
      <c r="C74" s="107"/>
      <c r="D74" s="108"/>
      <c r="E74" s="98"/>
      <c r="F74" s="89"/>
      <c r="G74" s="89">
        <v>0</v>
      </c>
      <c r="H74" s="61"/>
    </row>
    <row r="75" spans="1:8" ht="12.75">
      <c r="A75" s="90" t="s">
        <v>21</v>
      </c>
      <c r="B75" s="102">
        <v>0</v>
      </c>
      <c r="C75" s="102">
        <v>58969</v>
      </c>
      <c r="D75" s="102">
        <v>0</v>
      </c>
      <c r="E75" s="102">
        <v>0</v>
      </c>
      <c r="F75" s="102">
        <v>0</v>
      </c>
      <c r="G75" s="102">
        <v>58969</v>
      </c>
      <c r="H75" s="89">
        <v>58969</v>
      </c>
    </row>
    <row r="76" spans="1:8" ht="12.75">
      <c r="A76" s="94" t="s">
        <v>12</v>
      </c>
      <c r="B76" s="83"/>
      <c r="C76" s="107"/>
      <c r="D76" s="108"/>
      <c r="E76" s="98"/>
      <c r="F76" s="89"/>
      <c r="G76" s="89"/>
      <c r="H76" s="61"/>
    </row>
    <row r="77" spans="1:8" ht="12.75">
      <c r="A77" s="100"/>
      <c r="B77" s="100"/>
      <c r="C77" s="106"/>
      <c r="D77" s="98"/>
      <c r="E77" s="98"/>
      <c r="F77" s="89"/>
      <c r="G77" s="89"/>
      <c r="H77" s="61"/>
    </row>
    <row r="78" spans="1:8" ht="12.75">
      <c r="A78" s="90"/>
      <c r="B78" s="90"/>
      <c r="C78" s="106"/>
      <c r="D78" s="98"/>
      <c r="E78" s="98"/>
      <c r="F78" s="89"/>
      <c r="G78" s="89">
        <v>0</v>
      </c>
      <c r="H78" s="61"/>
    </row>
    <row r="79" spans="1:8" ht="12.75">
      <c r="A79" s="90"/>
      <c r="B79" s="90"/>
      <c r="C79" s="106"/>
      <c r="D79" s="98"/>
      <c r="E79" s="98"/>
      <c r="F79" s="89"/>
      <c r="G79" s="89">
        <v>0</v>
      </c>
      <c r="H79" s="61"/>
    </row>
    <row r="80" spans="1:8" ht="12.75">
      <c r="A80" s="90"/>
      <c r="B80" s="90"/>
      <c r="C80" s="109"/>
      <c r="D80" s="98"/>
      <c r="E80" s="98"/>
      <c r="F80" s="89"/>
      <c r="G80" s="89">
        <v>0</v>
      </c>
      <c r="H80" s="61"/>
    </row>
    <row r="81" spans="1:8" ht="12.75">
      <c r="A81" s="90" t="s">
        <v>21</v>
      </c>
      <c r="B81" s="90"/>
      <c r="C81" s="102">
        <v>0</v>
      </c>
      <c r="D81" s="102">
        <v>0</v>
      </c>
      <c r="E81" s="102">
        <v>0</v>
      </c>
      <c r="F81" s="102">
        <v>0</v>
      </c>
      <c r="G81" s="102">
        <v>0</v>
      </c>
      <c r="H81" s="89">
        <v>0</v>
      </c>
    </row>
    <row r="82" spans="1:8" ht="12.75">
      <c r="A82" s="110" t="s">
        <v>13</v>
      </c>
      <c r="B82" s="100"/>
      <c r="C82" s="87"/>
      <c r="D82" s="92"/>
      <c r="E82" s="101"/>
      <c r="F82" s="89"/>
      <c r="G82" s="89"/>
      <c r="H82" s="61"/>
    </row>
    <row r="83" spans="1:8" ht="12.75">
      <c r="A83" s="100" t="s">
        <v>20</v>
      </c>
      <c r="B83" s="100"/>
      <c r="C83" s="87"/>
      <c r="D83" s="108"/>
      <c r="E83" s="87"/>
      <c r="F83" s="89"/>
      <c r="G83" s="89"/>
      <c r="H83" s="61"/>
    </row>
    <row r="84" spans="1:8" s="24" customFormat="1" ht="12.75">
      <c r="A84" s="118"/>
      <c r="B84" s="111"/>
      <c r="C84" s="111"/>
      <c r="D84" s="88"/>
      <c r="E84" s="111"/>
      <c r="F84" s="112"/>
      <c r="G84" s="112">
        <v>0</v>
      </c>
      <c r="H84" s="86"/>
    </row>
    <row r="85" spans="1:8" s="24" customFormat="1" ht="12.75">
      <c r="A85" s="118"/>
      <c r="B85" s="111"/>
      <c r="C85" s="111"/>
      <c r="D85" s="88"/>
      <c r="E85" s="111"/>
      <c r="F85" s="112"/>
      <c r="G85" s="112">
        <v>0</v>
      </c>
      <c r="H85" s="86"/>
    </row>
    <row r="86" spans="1:8" s="24" customFormat="1" ht="12.75">
      <c r="A86" s="91"/>
      <c r="B86" s="91"/>
      <c r="C86" s="97"/>
      <c r="D86" s="88"/>
      <c r="E86" s="113"/>
      <c r="F86" s="112"/>
      <c r="G86" s="112">
        <v>0</v>
      </c>
      <c r="H86" s="86"/>
    </row>
    <row r="87" spans="1:8" s="24" customFormat="1" ht="12.75">
      <c r="A87" s="91"/>
      <c r="B87" s="91"/>
      <c r="C87" s="97"/>
      <c r="D87" s="88"/>
      <c r="E87" s="113"/>
      <c r="F87" s="112"/>
      <c r="G87" s="112">
        <v>0</v>
      </c>
      <c r="H87" s="86"/>
    </row>
    <row r="88" spans="1:8" s="1" customFormat="1" ht="12.75">
      <c r="A88" s="90" t="s">
        <v>21</v>
      </c>
      <c r="B88" s="102">
        <v>0</v>
      </c>
      <c r="C88" s="102">
        <v>0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</row>
    <row r="89" spans="1:8" s="1" customFormat="1" ht="13.5" thickBot="1">
      <c r="A89" s="90"/>
      <c r="B89" s="90"/>
      <c r="C89" s="102"/>
      <c r="D89" s="102"/>
      <c r="E89" s="102"/>
      <c r="F89" s="102"/>
      <c r="G89" s="102"/>
      <c r="H89" s="102"/>
    </row>
    <row r="90" spans="1:8" ht="16.5" thickBot="1">
      <c r="A90" s="77" t="s">
        <v>23</v>
      </c>
      <c r="B90" s="97">
        <v>323991.06</v>
      </c>
      <c r="C90" s="97">
        <v>149331.26</v>
      </c>
      <c r="D90" s="97">
        <v>77829.26</v>
      </c>
      <c r="E90" s="97">
        <v>77836.26</v>
      </c>
      <c r="F90" s="97">
        <v>77966.26</v>
      </c>
      <c r="G90" s="97">
        <v>382963.04</v>
      </c>
      <c r="H90" s="89"/>
    </row>
    <row r="91" spans="1:8" s="1" customFormat="1" ht="12.75">
      <c r="A91" s="90"/>
      <c r="B91" s="90"/>
      <c r="C91" s="102"/>
      <c r="D91" s="102"/>
      <c r="E91" s="102"/>
      <c r="F91" s="102"/>
      <c r="G91" s="102"/>
      <c r="H91" s="102"/>
    </row>
    <row r="92" spans="1:8" ht="18">
      <c r="A92" s="114" t="s">
        <v>195</v>
      </c>
      <c r="B92" s="115"/>
      <c r="C92" s="116">
        <v>1027759.9325</v>
      </c>
      <c r="D92" s="116">
        <v>956257.9325</v>
      </c>
      <c r="E92" s="116">
        <v>956264.9325</v>
      </c>
      <c r="F92" s="116">
        <v>956394.9325</v>
      </c>
      <c r="G92" s="117">
        <v>3896677.73</v>
      </c>
      <c r="H92" s="61"/>
    </row>
    <row r="93" ht="12.75">
      <c r="G93" s="242">
        <v>808000</v>
      </c>
    </row>
    <row r="96" spans="1:8" ht="12.75">
      <c r="A96" s="90"/>
      <c r="B96" s="90"/>
      <c r="C96" s="84"/>
      <c r="D96" s="84"/>
      <c r="E96" s="61"/>
      <c r="F96" s="61"/>
      <c r="G96" s="61"/>
      <c r="H96" s="61"/>
    </row>
  </sheetData>
  <sheetProtection/>
  <printOptions gridLines="1" horizontalCentered="1"/>
  <pageMargins left="0.02" right="0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1" max="1" width="62.8515625" style="4" bestFit="1" customWidth="1"/>
    <col min="2" max="2" width="22.28125" style="4" bestFit="1" customWidth="1"/>
    <col min="3" max="4" width="17.421875" style="2" customWidth="1"/>
    <col min="5" max="5" width="17.421875" style="3" customWidth="1"/>
    <col min="6" max="7" width="17.421875" style="4" customWidth="1"/>
    <col min="8" max="8" width="11.8515625" style="4" customWidth="1"/>
    <col min="9" max="9" width="12.00390625" style="4" bestFit="1" customWidth="1"/>
    <col min="10" max="16384" width="9.140625" style="4" customWidth="1"/>
  </cols>
  <sheetData>
    <row r="1" spans="1:8" ht="12.75">
      <c r="A1" s="121" t="s">
        <v>26</v>
      </c>
      <c r="B1" s="121"/>
      <c r="C1" s="120"/>
      <c r="D1" s="120"/>
      <c r="E1" s="120"/>
      <c r="F1" s="120"/>
      <c r="G1" s="120"/>
      <c r="H1" s="120"/>
    </row>
    <row r="2" spans="1:8" ht="12.75">
      <c r="A2" s="121"/>
      <c r="B2" s="121"/>
      <c r="C2" s="120"/>
      <c r="D2" s="120"/>
      <c r="E2" s="120"/>
      <c r="F2" s="120"/>
      <c r="G2" s="120"/>
      <c r="H2" s="120"/>
    </row>
    <row r="3" spans="1:8" s="8" customFormat="1" ht="20.25" customHeight="1" thickBot="1">
      <c r="A3" s="124" t="s">
        <v>138</v>
      </c>
      <c r="B3" s="124"/>
      <c r="C3" s="125"/>
      <c r="D3" s="125"/>
      <c r="E3" s="126"/>
      <c r="F3" s="127"/>
      <c r="G3" s="127"/>
      <c r="H3" s="127"/>
    </row>
    <row r="4" spans="1:8" s="9" customFormat="1" ht="26.25" thickBot="1">
      <c r="A4" s="128"/>
      <c r="B4" s="48" t="s">
        <v>277</v>
      </c>
      <c r="C4" s="130" t="s">
        <v>15</v>
      </c>
      <c r="D4" s="131" t="s">
        <v>16</v>
      </c>
      <c r="E4" s="132" t="s">
        <v>17</v>
      </c>
      <c r="F4" s="133" t="s">
        <v>18</v>
      </c>
      <c r="G4" s="133" t="s">
        <v>19</v>
      </c>
      <c r="H4" s="128"/>
    </row>
    <row r="5" spans="1:8" s="9" customFormat="1" ht="13.5" thickBot="1">
      <c r="A5" s="128"/>
      <c r="B5" s="134"/>
      <c r="C5" s="135"/>
      <c r="D5" s="135"/>
      <c r="E5" s="136"/>
      <c r="F5" s="136"/>
      <c r="G5" s="136"/>
      <c r="H5" s="128"/>
    </row>
    <row r="6" spans="1:8" s="9" customFormat="1" ht="16.5" thickBot="1">
      <c r="A6" s="137" t="s">
        <v>6</v>
      </c>
      <c r="B6" s="138"/>
      <c r="C6" s="139"/>
      <c r="D6" s="139"/>
      <c r="E6" s="140"/>
      <c r="F6" s="128"/>
      <c r="G6" s="128"/>
      <c r="H6" s="128"/>
    </row>
    <row r="7" spans="1:8" s="9" customFormat="1" ht="16.5" thickBot="1">
      <c r="A7" s="141"/>
      <c r="B7" s="128"/>
      <c r="C7" s="128"/>
      <c r="D7" s="128"/>
      <c r="E7" s="128"/>
      <c r="F7" s="128"/>
      <c r="G7" s="128"/>
      <c r="H7" s="128"/>
    </row>
    <row r="8" spans="1:8" s="23" customFormat="1" ht="13.5" thickBot="1">
      <c r="A8" s="142" t="s">
        <v>0</v>
      </c>
      <c r="B8" s="143"/>
      <c r="C8" s="144"/>
      <c r="D8" s="144"/>
      <c r="E8" s="122"/>
      <c r="F8" s="145"/>
      <c r="G8" s="145"/>
      <c r="H8" s="145"/>
    </row>
    <row r="9" spans="1:8" ht="12.75">
      <c r="A9" s="120"/>
      <c r="B9" s="146"/>
      <c r="C9" s="147">
        <f>$B$12/4</f>
        <v>676107.35</v>
      </c>
      <c r="D9" s="147">
        <f>$B$12/4</f>
        <v>676107.35</v>
      </c>
      <c r="E9" s="147">
        <f>$B$12/4</f>
        <v>676107.35</v>
      </c>
      <c r="F9" s="147">
        <f>$B$12/4</f>
        <v>676107.35</v>
      </c>
      <c r="G9" s="148">
        <f>SUM(C9:F9)</f>
        <v>2704429.4</v>
      </c>
      <c r="H9" s="120"/>
    </row>
    <row r="10" spans="1:8" ht="12.75">
      <c r="A10" s="120"/>
      <c r="B10" s="146"/>
      <c r="C10" s="147"/>
      <c r="D10" s="88"/>
      <c r="E10" s="147"/>
      <c r="F10" s="148"/>
      <c r="G10" s="148">
        <v>0</v>
      </c>
      <c r="H10" s="120"/>
    </row>
    <row r="11" spans="1:8" ht="12.75">
      <c r="A11" s="149"/>
      <c r="B11" s="150"/>
      <c r="C11" s="151"/>
      <c r="D11" s="93"/>
      <c r="E11" s="147"/>
      <c r="F11" s="148"/>
      <c r="G11" s="148">
        <v>0</v>
      </c>
      <c r="H11" s="120"/>
    </row>
    <row r="12" spans="1:8" ht="12.75">
      <c r="A12" s="149" t="s">
        <v>21</v>
      </c>
      <c r="B12" s="119">
        <v>2704429.4</v>
      </c>
      <c r="C12" s="148">
        <f>SUM(C9:C11)</f>
        <v>676107.35</v>
      </c>
      <c r="D12" s="148">
        <f>SUM(D9:D11)</f>
        <v>676107.35</v>
      </c>
      <c r="E12" s="148">
        <f>SUM(E9:E11)</f>
        <v>676107.35</v>
      </c>
      <c r="F12" s="148">
        <f>SUM(F9:F11)</f>
        <v>676107.35</v>
      </c>
      <c r="G12" s="148">
        <f>SUM(G9:G11)</f>
        <v>2704429.4</v>
      </c>
      <c r="H12" s="148"/>
    </row>
    <row r="13" spans="1:8" ht="12.75">
      <c r="A13" s="152" t="s">
        <v>1</v>
      </c>
      <c r="B13" s="143"/>
      <c r="C13" s="144"/>
      <c r="D13" s="95"/>
      <c r="E13" s="153"/>
      <c r="F13" s="120"/>
      <c r="G13" s="120"/>
      <c r="H13" s="120"/>
    </row>
    <row r="14" spans="1:8" ht="12.75">
      <c r="A14" s="120"/>
      <c r="B14" s="146"/>
      <c r="C14" s="147">
        <f>$B$17/4</f>
        <v>33079.1275</v>
      </c>
      <c r="D14" s="147">
        <f>$B$17/4</f>
        <v>33079.1275</v>
      </c>
      <c r="E14" s="147">
        <f>$B$17/4</f>
        <v>33079.1275</v>
      </c>
      <c r="F14" s="147">
        <f>$B$17/4</f>
        <v>33079.1275</v>
      </c>
      <c r="G14" s="148">
        <f>SUM(C14:F14)</f>
        <v>132316.51</v>
      </c>
      <c r="H14" s="120"/>
    </row>
    <row r="15" spans="1:8" ht="12.75">
      <c r="A15" s="149"/>
      <c r="B15" s="150"/>
      <c r="C15" s="151"/>
      <c r="D15" s="88"/>
      <c r="E15" s="147"/>
      <c r="F15" s="148"/>
      <c r="G15" s="148">
        <v>0</v>
      </c>
      <c r="H15" s="120"/>
    </row>
    <row r="16" spans="1:8" ht="12.75">
      <c r="A16" s="120"/>
      <c r="B16" s="146"/>
      <c r="C16" s="147"/>
      <c r="D16" s="88"/>
      <c r="E16" s="147"/>
      <c r="F16" s="148"/>
      <c r="G16" s="148">
        <v>0</v>
      </c>
      <c r="H16" s="120"/>
    </row>
    <row r="17" spans="1:9" ht="12.75">
      <c r="A17" s="122" t="s">
        <v>21</v>
      </c>
      <c r="B17" s="172">
        <v>132316.51</v>
      </c>
      <c r="C17" s="148">
        <v>34945</v>
      </c>
      <c r="D17" s="148">
        <v>34945</v>
      </c>
      <c r="E17" s="148">
        <v>34945</v>
      </c>
      <c r="F17" s="148">
        <v>34945</v>
      </c>
      <c r="G17" s="148">
        <f>SUM(G14:G16)</f>
        <v>132316.51</v>
      </c>
      <c r="H17" s="120"/>
      <c r="I17" s="120"/>
    </row>
    <row r="18" spans="1:9" ht="12.75">
      <c r="A18" s="152" t="s">
        <v>2</v>
      </c>
      <c r="B18" s="143"/>
      <c r="C18" s="147"/>
      <c r="D18" s="88"/>
      <c r="E18" s="147"/>
      <c r="F18" s="148"/>
      <c r="G18" s="148"/>
      <c r="H18" s="120"/>
      <c r="I18" s="120"/>
    </row>
    <row r="19" spans="1:9" ht="12.75">
      <c r="A19" s="120"/>
      <c r="B19" s="146"/>
      <c r="C19" s="147"/>
      <c r="D19" s="88"/>
      <c r="E19" s="147"/>
      <c r="F19" s="148"/>
      <c r="G19" s="148"/>
      <c r="H19" s="120"/>
      <c r="I19" s="120"/>
    </row>
    <row r="20" spans="1:9" ht="12.75">
      <c r="A20" s="149"/>
      <c r="B20" s="150"/>
      <c r="C20" s="147"/>
      <c r="D20" s="88"/>
      <c r="E20" s="147"/>
      <c r="F20" s="148"/>
      <c r="G20" s="148">
        <v>0</v>
      </c>
      <c r="H20" s="120"/>
      <c r="I20" s="120"/>
    </row>
    <row r="21" spans="1:9" ht="12.75">
      <c r="A21" s="120"/>
      <c r="B21" s="146"/>
      <c r="C21" s="147"/>
      <c r="D21" s="88"/>
      <c r="E21" s="147"/>
      <c r="F21" s="148"/>
      <c r="G21" s="148">
        <v>0</v>
      </c>
      <c r="H21" s="120"/>
      <c r="I21" s="120"/>
    </row>
    <row r="22" spans="1:9" ht="12.75">
      <c r="A22" s="149"/>
      <c r="B22" s="150"/>
      <c r="C22" s="154"/>
      <c r="D22" s="88"/>
      <c r="E22" s="155"/>
      <c r="F22" s="148"/>
      <c r="G22" s="148">
        <v>0</v>
      </c>
      <c r="H22" s="120"/>
      <c r="I22" s="120"/>
    </row>
    <row r="23" spans="1:9" ht="13.5" thickBot="1">
      <c r="A23" s="149" t="s">
        <v>21</v>
      </c>
      <c r="B23" s="150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20"/>
      <c r="I23" s="120"/>
    </row>
    <row r="24" spans="1:9" s="1" customFormat="1" ht="13.5" thickBot="1">
      <c r="A24" s="156" t="s">
        <v>4</v>
      </c>
      <c r="B24" s="157"/>
      <c r="C24" s="155"/>
      <c r="D24" s="147"/>
      <c r="E24" s="158"/>
      <c r="F24" s="159"/>
      <c r="G24" s="159"/>
      <c r="H24" s="121"/>
      <c r="I24" s="121"/>
    </row>
    <row r="25" spans="1:9" ht="12.75">
      <c r="A25" s="120"/>
      <c r="B25" s="146"/>
      <c r="C25" s="147">
        <f>$B$26/4</f>
        <v>171106.705</v>
      </c>
      <c r="D25" s="147">
        <f>$B$26/4</f>
        <v>171106.705</v>
      </c>
      <c r="E25" s="147">
        <f>$B$26/4</f>
        <v>171106.705</v>
      </c>
      <c r="F25" s="147">
        <f>$B$26/4</f>
        <v>171106.705</v>
      </c>
      <c r="G25" s="148">
        <f>SUM(C25:F25)</f>
        <v>684426.82</v>
      </c>
      <c r="H25" s="120"/>
      <c r="I25" s="120"/>
    </row>
    <row r="26" spans="1:9" s="1" customFormat="1" ht="12.75">
      <c r="A26" s="149" t="s">
        <v>21</v>
      </c>
      <c r="B26" s="119">
        <v>684426.82</v>
      </c>
      <c r="C26" s="148">
        <f>SUM(C25)</f>
        <v>171106.705</v>
      </c>
      <c r="D26" s="148">
        <f>SUM(D25)</f>
        <v>171106.705</v>
      </c>
      <c r="E26" s="148">
        <f>SUM(E25)</f>
        <v>171106.705</v>
      </c>
      <c r="F26" s="148">
        <f>SUM(F25)</f>
        <v>171106.705</v>
      </c>
      <c r="G26" s="148">
        <f>SUM(G25)</f>
        <v>684426.82</v>
      </c>
      <c r="H26" s="121"/>
      <c r="I26" s="121"/>
    </row>
    <row r="27" spans="1:9" s="1" customFormat="1" ht="12.75">
      <c r="A27" s="152" t="s">
        <v>3</v>
      </c>
      <c r="B27" s="143"/>
      <c r="C27" s="160"/>
      <c r="D27" s="147"/>
      <c r="E27" s="158"/>
      <c r="F27" s="159"/>
      <c r="G27" s="159"/>
      <c r="H27" s="121"/>
      <c r="I27" s="121"/>
    </row>
    <row r="28" spans="1:9" ht="12.75">
      <c r="A28" s="120"/>
      <c r="B28" s="146"/>
      <c r="C28" s="148"/>
      <c r="D28" s="148"/>
      <c r="E28" s="155"/>
      <c r="F28" s="148"/>
      <c r="G28" s="148">
        <v>0</v>
      </c>
      <c r="H28" s="120"/>
      <c r="I28" s="120"/>
    </row>
    <row r="29" spans="1:9" ht="12.75">
      <c r="A29" s="149" t="s">
        <v>21</v>
      </c>
      <c r="B29" s="150">
        <v>0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20"/>
      <c r="I29" s="120"/>
    </row>
    <row r="30" spans="1:9" ht="13.5" thickBot="1">
      <c r="A30" s="149"/>
      <c r="B30" s="150"/>
      <c r="C30" s="148"/>
      <c r="D30" s="148"/>
      <c r="E30" s="148"/>
      <c r="F30" s="148"/>
      <c r="G30" s="148"/>
      <c r="H30" s="120"/>
      <c r="I30" s="120"/>
    </row>
    <row r="31" spans="1:9" ht="16.5" thickBot="1">
      <c r="A31" s="137" t="s">
        <v>22</v>
      </c>
      <c r="B31" s="161">
        <v>3521172.53</v>
      </c>
      <c r="C31" s="147">
        <f>$B$31/4</f>
        <v>880293.1325</v>
      </c>
      <c r="D31" s="147">
        <f>$B$31/4</f>
        <v>880293.1325</v>
      </c>
      <c r="E31" s="147">
        <f>$B$31/4</f>
        <v>880293.1325</v>
      </c>
      <c r="F31" s="147">
        <f>$B$31/4</f>
        <v>880293.1325</v>
      </c>
      <c r="G31" s="161">
        <f>SUM(C31:F31)</f>
        <v>3521172.53</v>
      </c>
      <c r="H31" s="148">
        <v>3342523.2199999997</v>
      </c>
      <c r="I31" s="148"/>
    </row>
    <row r="32" spans="1:9" ht="13.5" thickBot="1">
      <c r="A32" s="149"/>
      <c r="B32" s="150"/>
      <c r="C32" s="148"/>
      <c r="D32" s="148"/>
      <c r="E32" s="148"/>
      <c r="F32" s="148"/>
      <c r="G32" s="148"/>
      <c r="H32" s="120"/>
      <c r="I32" s="120"/>
    </row>
    <row r="33" spans="1:7" ht="16.5" thickBot="1">
      <c r="A33" s="137" t="s">
        <v>5</v>
      </c>
      <c r="B33" s="138"/>
      <c r="C33" s="123"/>
      <c r="D33" s="123"/>
      <c r="E33" s="123"/>
      <c r="F33" s="120"/>
      <c r="G33" s="120"/>
    </row>
    <row r="34" spans="1:7" ht="16.5" thickBot="1">
      <c r="A34" s="162"/>
      <c r="B34" s="138"/>
      <c r="C34" s="160"/>
      <c r="D34" s="147"/>
      <c r="E34" s="155"/>
      <c r="F34" s="148"/>
      <c r="G34" s="148"/>
    </row>
    <row r="35" spans="1:7" ht="13.5" thickBot="1">
      <c r="A35" s="156" t="s">
        <v>7</v>
      </c>
      <c r="B35" s="157"/>
      <c r="C35" s="147"/>
      <c r="D35" s="147"/>
      <c r="E35" s="155"/>
      <c r="F35" s="148"/>
      <c r="G35" s="148"/>
    </row>
    <row r="36" spans="1:7" ht="12.75">
      <c r="A36" s="157" t="s">
        <v>20</v>
      </c>
      <c r="B36" s="157"/>
      <c r="C36" s="147"/>
      <c r="D36" s="155"/>
      <c r="E36" s="106"/>
      <c r="F36" s="148"/>
      <c r="G36" s="148"/>
    </row>
    <row r="37" spans="1:7" ht="12.75">
      <c r="A37" s="170" t="s">
        <v>30</v>
      </c>
      <c r="B37" s="172">
        <v>14489.67</v>
      </c>
      <c r="C37" s="148">
        <v>3616</v>
      </c>
      <c r="D37" s="148">
        <v>4200</v>
      </c>
      <c r="E37" s="148">
        <v>3335</v>
      </c>
      <c r="F37" s="148">
        <v>3338</v>
      </c>
      <c r="G37" s="148">
        <f>SUM(C37:F37)</f>
        <v>14489</v>
      </c>
    </row>
    <row r="38" spans="1:7" ht="12.75">
      <c r="A38" s="170"/>
      <c r="B38" s="120"/>
      <c r="C38" s="148"/>
      <c r="D38" s="148"/>
      <c r="E38" s="148"/>
      <c r="F38" s="148"/>
      <c r="G38" s="148">
        <f>SUM(C38:F38)</f>
        <v>0</v>
      </c>
    </row>
    <row r="39" spans="1:7" ht="12.75">
      <c r="A39" s="170"/>
      <c r="B39" s="120"/>
      <c r="C39" s="148"/>
      <c r="D39" s="148"/>
      <c r="E39" s="148"/>
      <c r="F39" s="148"/>
      <c r="G39" s="148">
        <f>SUM(C39:F39)</f>
        <v>0</v>
      </c>
    </row>
    <row r="40" spans="1:8" ht="12.75">
      <c r="A40" s="149"/>
      <c r="B40" s="149"/>
      <c r="C40" s="163"/>
      <c r="D40" s="147"/>
      <c r="E40" s="155"/>
      <c r="F40" s="148"/>
      <c r="G40" s="148">
        <f>SUM(C40:F40)</f>
        <v>0</v>
      </c>
      <c r="H40" s="120"/>
    </row>
    <row r="41" spans="1:8" ht="13.5" thickBot="1">
      <c r="A41" s="149" t="s">
        <v>21</v>
      </c>
      <c r="B41" s="243">
        <f>SUM(B37:B40)</f>
        <v>14489.67</v>
      </c>
      <c r="C41" s="243">
        <f>SUM(C37:C40)</f>
        <v>3616</v>
      </c>
      <c r="D41" s="243">
        <f>SUM(D37:D40)</f>
        <v>4200</v>
      </c>
      <c r="E41" s="243">
        <f>SUM(E37:E40)</f>
        <v>3335</v>
      </c>
      <c r="F41" s="243">
        <f>SUM(F37:F40)</f>
        <v>3338</v>
      </c>
      <c r="G41" s="148">
        <f>SUM(C41:F41)</f>
        <v>14489</v>
      </c>
      <c r="H41" s="148">
        <v>13873</v>
      </c>
    </row>
    <row r="42" spans="1:8" ht="13.5" hidden="1" thickBot="1">
      <c r="A42" s="156" t="s">
        <v>9</v>
      </c>
      <c r="B42" s="157"/>
      <c r="C42" s="155"/>
      <c r="D42" s="155"/>
      <c r="E42" s="155"/>
      <c r="F42" s="148"/>
      <c r="G42" s="148"/>
      <c r="H42" s="120"/>
    </row>
    <row r="43" spans="1:8" ht="12.75" hidden="1">
      <c r="A43" s="241" t="s">
        <v>270</v>
      </c>
      <c r="B43" s="157"/>
      <c r="C43" s="155"/>
      <c r="D43" s="155"/>
      <c r="E43" s="155"/>
      <c r="F43" s="148"/>
      <c r="G43" s="148">
        <v>0</v>
      </c>
      <c r="H43" s="120"/>
    </row>
    <row r="44" spans="1:8" ht="12.75" hidden="1">
      <c r="A44" s="149"/>
      <c r="B44" s="149"/>
      <c r="C44" s="155"/>
      <c r="D44" s="155"/>
      <c r="E44" s="155"/>
      <c r="F44" s="148"/>
      <c r="G44" s="148">
        <v>0</v>
      </c>
      <c r="H44" s="120"/>
    </row>
    <row r="45" spans="1:8" ht="12.75" hidden="1">
      <c r="A45" s="149"/>
      <c r="B45" s="149"/>
      <c r="C45" s="158"/>
      <c r="D45" s="155"/>
      <c r="E45" s="155"/>
      <c r="F45" s="148"/>
      <c r="G45" s="148">
        <v>0</v>
      </c>
      <c r="H45" s="120"/>
    </row>
    <row r="46" spans="1:8" ht="13.5" hidden="1" thickBot="1">
      <c r="A46" s="149" t="s">
        <v>21</v>
      </c>
      <c r="B46" s="149">
        <v>0</v>
      </c>
      <c r="C46" s="148">
        <v>0</v>
      </c>
      <c r="D46" s="148">
        <v>0</v>
      </c>
      <c r="E46" s="148">
        <v>0</v>
      </c>
      <c r="F46" s="148">
        <v>0</v>
      </c>
      <c r="G46" s="148">
        <v>0</v>
      </c>
      <c r="H46" s="148">
        <v>0</v>
      </c>
    </row>
    <row r="47" spans="1:8" ht="13.5" hidden="1" thickBot="1">
      <c r="A47" s="156" t="s">
        <v>8</v>
      </c>
      <c r="B47" s="157"/>
      <c r="C47" s="155"/>
      <c r="D47" s="155"/>
      <c r="E47" s="155"/>
      <c r="F47" s="148"/>
      <c r="G47" s="148"/>
      <c r="H47" s="120"/>
    </row>
    <row r="48" spans="1:8" ht="12.75" hidden="1">
      <c r="A48" s="241" t="s">
        <v>270</v>
      </c>
      <c r="B48" s="157"/>
      <c r="C48" s="155"/>
      <c r="D48" s="155"/>
      <c r="E48" s="155"/>
      <c r="F48" s="148"/>
      <c r="G48" s="148">
        <v>0</v>
      </c>
      <c r="H48" s="120"/>
    </row>
    <row r="49" spans="1:8" ht="12.75" hidden="1">
      <c r="A49" s="149"/>
      <c r="B49" s="149"/>
      <c r="C49" s="155"/>
      <c r="D49" s="155"/>
      <c r="E49" s="155"/>
      <c r="F49" s="148"/>
      <c r="G49" s="148">
        <v>0</v>
      </c>
      <c r="H49" s="120"/>
    </row>
    <row r="50" spans="1:8" ht="12.75" hidden="1">
      <c r="A50" s="149"/>
      <c r="B50" s="149"/>
      <c r="C50" s="158"/>
      <c r="D50" s="155"/>
      <c r="E50" s="155"/>
      <c r="F50" s="148"/>
      <c r="G50" s="148">
        <v>0</v>
      </c>
      <c r="H50" s="120"/>
    </row>
    <row r="51" spans="1:8" ht="13.5" hidden="1" thickBot="1">
      <c r="A51" s="149" t="s">
        <v>21</v>
      </c>
      <c r="B51" s="149">
        <v>0</v>
      </c>
      <c r="C51" s="148">
        <v>0</v>
      </c>
      <c r="D51" s="148">
        <v>0</v>
      </c>
      <c r="E51" s="148">
        <v>0</v>
      </c>
      <c r="F51" s="148">
        <v>0</v>
      </c>
      <c r="G51" s="148">
        <v>0</v>
      </c>
      <c r="H51" s="120"/>
    </row>
    <row r="52" spans="1:8" ht="13.5" thickBot="1">
      <c r="A52" s="156" t="s">
        <v>10</v>
      </c>
      <c r="B52" s="157"/>
      <c r="C52" s="155"/>
      <c r="D52" s="155"/>
      <c r="E52" s="155"/>
      <c r="F52" s="148"/>
      <c r="G52" s="148"/>
      <c r="H52" s="120"/>
    </row>
    <row r="53" spans="1:8" ht="12.75">
      <c r="A53" s="157" t="s">
        <v>20</v>
      </c>
      <c r="B53" s="157"/>
      <c r="C53" s="106"/>
      <c r="D53" s="155"/>
      <c r="E53" s="155"/>
      <c r="F53" s="148"/>
      <c r="G53" s="148"/>
      <c r="H53" s="120"/>
    </row>
    <row r="54" spans="1:7" ht="12.75">
      <c r="A54" s="170" t="s">
        <v>178</v>
      </c>
      <c r="B54" s="157"/>
      <c r="C54" s="106"/>
      <c r="D54" s="106"/>
      <c r="E54" s="106">
        <v>17472.5</v>
      </c>
      <c r="F54" s="106">
        <v>17472.5</v>
      </c>
      <c r="G54" s="148">
        <v>34945</v>
      </c>
    </row>
    <row r="55" spans="1:7" ht="12.75">
      <c r="A55" s="170" t="s">
        <v>179</v>
      </c>
      <c r="B55" s="157"/>
      <c r="C55" s="106"/>
      <c r="D55" s="106"/>
      <c r="E55" s="106"/>
      <c r="F55" s="106">
        <v>4290</v>
      </c>
      <c r="G55" s="148">
        <v>4290</v>
      </c>
    </row>
    <row r="56" spans="1:7" ht="12.75">
      <c r="A56" s="170" t="s">
        <v>180</v>
      </c>
      <c r="B56" s="157"/>
      <c r="C56" s="106"/>
      <c r="D56" s="106"/>
      <c r="E56" s="106">
        <v>11900</v>
      </c>
      <c r="F56" s="106"/>
      <c r="G56" s="148">
        <v>11900</v>
      </c>
    </row>
    <row r="57" spans="1:7" ht="12.75">
      <c r="A57" s="170" t="s">
        <v>181</v>
      </c>
      <c r="B57" s="157"/>
      <c r="C57" s="106">
        <v>4438</v>
      </c>
      <c r="D57" s="106"/>
      <c r="E57" s="106"/>
      <c r="F57" s="106"/>
      <c r="G57" s="148">
        <v>4438</v>
      </c>
    </row>
    <row r="58" spans="1:7" ht="12.75">
      <c r="A58" s="170" t="s">
        <v>182</v>
      </c>
      <c r="B58" s="157"/>
      <c r="C58" s="106">
        <v>1600</v>
      </c>
      <c r="D58" s="106">
        <v>1600</v>
      </c>
      <c r="E58" s="106">
        <v>1600</v>
      </c>
      <c r="F58" s="106">
        <v>1600</v>
      </c>
      <c r="G58" s="148">
        <v>6400</v>
      </c>
    </row>
    <row r="59" spans="1:7" ht="12.75">
      <c r="A59" s="170" t="s">
        <v>183</v>
      </c>
      <c r="B59" s="157"/>
      <c r="C59" s="106">
        <v>4290</v>
      </c>
      <c r="D59" s="106">
        <v>4290</v>
      </c>
      <c r="E59" s="106">
        <v>4290</v>
      </c>
      <c r="F59" s="106">
        <v>4290</v>
      </c>
      <c r="G59" s="148">
        <v>17160</v>
      </c>
    </row>
    <row r="60" spans="1:7" ht="12.75">
      <c r="A60" s="170" t="s">
        <v>184</v>
      </c>
      <c r="B60" s="157"/>
      <c r="C60" s="106">
        <v>37200</v>
      </c>
      <c r="D60" s="106"/>
      <c r="E60" s="106"/>
      <c r="F60" s="106"/>
      <c r="G60" s="148">
        <v>37200</v>
      </c>
    </row>
    <row r="61" spans="1:7" ht="12.75">
      <c r="A61" s="170" t="s">
        <v>185</v>
      </c>
      <c r="B61" s="157"/>
      <c r="C61" s="106">
        <v>1832</v>
      </c>
      <c r="D61" s="106">
        <v>1032</v>
      </c>
      <c r="E61" s="106">
        <v>1032</v>
      </c>
      <c r="F61" s="106">
        <v>1032</v>
      </c>
      <c r="G61" s="148">
        <v>4928</v>
      </c>
    </row>
    <row r="62" spans="1:7" ht="12.75">
      <c r="A62" s="170" t="s">
        <v>186</v>
      </c>
      <c r="B62" s="157"/>
      <c r="C62" s="106">
        <v>3740</v>
      </c>
      <c r="D62" s="106">
        <v>3740</v>
      </c>
      <c r="E62" s="106">
        <v>3740</v>
      </c>
      <c r="F62" s="106">
        <v>3740</v>
      </c>
      <c r="G62" s="148">
        <v>14960</v>
      </c>
    </row>
    <row r="63" spans="1:7" ht="12.75">
      <c r="A63" s="170" t="s">
        <v>187</v>
      </c>
      <c r="B63" s="157"/>
      <c r="C63" s="106">
        <v>2853.34</v>
      </c>
      <c r="D63" s="106">
        <v>2853.34</v>
      </c>
      <c r="E63" s="106">
        <v>2853.34</v>
      </c>
      <c r="F63" s="106">
        <v>2853.34</v>
      </c>
      <c r="G63" s="148">
        <v>11413.36</v>
      </c>
    </row>
    <row r="64" spans="1:7" ht="12.75">
      <c r="A64" s="170" t="s">
        <v>188</v>
      </c>
      <c r="B64" s="157"/>
      <c r="C64" s="106">
        <v>2853.34</v>
      </c>
      <c r="D64" s="106">
        <v>2853.34</v>
      </c>
      <c r="E64" s="106">
        <v>2853.34</v>
      </c>
      <c r="F64" s="106">
        <v>2853.34</v>
      </c>
      <c r="G64" s="148">
        <v>11413.36</v>
      </c>
    </row>
    <row r="65" spans="1:7" ht="12.75">
      <c r="A65" s="170" t="s">
        <v>189</v>
      </c>
      <c r="B65" s="157"/>
      <c r="C65" s="106">
        <v>4575.94</v>
      </c>
      <c r="D65" s="106">
        <v>5000</v>
      </c>
      <c r="E65" s="106">
        <v>5000</v>
      </c>
      <c r="F65" s="106">
        <v>5000</v>
      </c>
      <c r="G65" s="148">
        <v>19575.94</v>
      </c>
    </row>
    <row r="66" spans="1:7" ht="12.75">
      <c r="A66" s="170" t="s">
        <v>190</v>
      </c>
      <c r="B66" s="157"/>
      <c r="C66" s="106">
        <v>1045</v>
      </c>
      <c r="D66" s="106">
        <v>1045</v>
      </c>
      <c r="E66" s="106">
        <v>1045</v>
      </c>
      <c r="F66" s="106">
        <v>1045</v>
      </c>
      <c r="G66" s="148">
        <v>4180</v>
      </c>
    </row>
    <row r="67" spans="1:7" ht="12.75">
      <c r="A67" s="170" t="s">
        <v>191</v>
      </c>
      <c r="B67" s="157"/>
      <c r="C67" s="106">
        <v>9900.08</v>
      </c>
      <c r="D67" s="106">
        <v>7900.08</v>
      </c>
      <c r="E67" s="106">
        <v>7900.08</v>
      </c>
      <c r="F67" s="106">
        <v>7900.08</v>
      </c>
      <c r="G67" s="148">
        <v>33600</v>
      </c>
    </row>
    <row r="68" spans="1:7" ht="12.75">
      <c r="A68" s="170" t="s">
        <v>192</v>
      </c>
      <c r="B68" s="157"/>
      <c r="C68" s="106">
        <v>160</v>
      </c>
      <c r="D68" s="106">
        <v>353</v>
      </c>
      <c r="E68" s="106">
        <v>360</v>
      </c>
      <c r="F68" s="106"/>
      <c r="G68" s="148">
        <v>873</v>
      </c>
    </row>
    <row r="69" spans="1:7" ht="12.75">
      <c r="A69" s="244" t="s">
        <v>276</v>
      </c>
      <c r="B69" s="149"/>
      <c r="C69" s="106">
        <v>25000</v>
      </c>
      <c r="D69" s="106">
        <v>25000</v>
      </c>
      <c r="E69" s="106">
        <v>25000</v>
      </c>
      <c r="F69" s="106">
        <v>25000</v>
      </c>
      <c r="G69" s="148">
        <v>100000</v>
      </c>
    </row>
    <row r="70" spans="1:8" ht="12.75">
      <c r="A70" s="120"/>
      <c r="B70" s="120"/>
      <c r="C70" s="155"/>
      <c r="D70" s="155"/>
      <c r="E70" s="155"/>
      <c r="F70" s="148"/>
      <c r="G70" s="148">
        <v>0</v>
      </c>
      <c r="H70" s="120"/>
    </row>
    <row r="71" spans="1:9" ht="13.5" thickBot="1">
      <c r="A71" s="149" t="s">
        <v>21</v>
      </c>
      <c r="B71" s="173">
        <v>317276.74</v>
      </c>
      <c r="C71" s="148">
        <f>SUM(C54:C69)</f>
        <v>99487.7</v>
      </c>
      <c r="D71" s="148">
        <f>SUM(D54:D69)</f>
        <v>55666.76</v>
      </c>
      <c r="E71" s="148">
        <f>SUM(E54:E69)</f>
        <v>85046.26</v>
      </c>
      <c r="F71" s="148">
        <f>SUM(F54:F69)</f>
        <v>77076.26</v>
      </c>
      <c r="G71" s="148">
        <f>SUM(G54:G69)</f>
        <v>317276.66</v>
      </c>
      <c r="H71" s="148">
        <v>317276.74</v>
      </c>
      <c r="I71" s="47"/>
    </row>
    <row r="72" spans="1:7" ht="13.5" thickBot="1">
      <c r="A72" s="156" t="s">
        <v>11</v>
      </c>
      <c r="B72" s="157"/>
      <c r="C72" s="155"/>
      <c r="D72" s="155"/>
      <c r="E72" s="155"/>
      <c r="F72" s="148"/>
      <c r="G72" s="148"/>
    </row>
    <row r="73" spans="1:7" ht="12.75">
      <c r="A73" s="157" t="s">
        <v>20</v>
      </c>
      <c r="B73" s="157"/>
      <c r="C73" s="106"/>
      <c r="D73" s="108"/>
      <c r="E73" s="155"/>
      <c r="F73" s="148"/>
      <c r="G73" s="148"/>
    </row>
    <row r="74" spans="1:7" ht="12.75">
      <c r="A74" s="170" t="s">
        <v>193</v>
      </c>
      <c r="B74" s="157"/>
      <c r="C74" s="106">
        <v>21096</v>
      </c>
      <c r="D74" s="106"/>
      <c r="E74" s="106"/>
      <c r="F74" s="106"/>
      <c r="G74" s="106">
        <v>21096</v>
      </c>
    </row>
    <row r="75" spans="1:7" ht="12.75">
      <c r="A75" s="170" t="s">
        <v>194</v>
      </c>
      <c r="B75" s="157"/>
      <c r="C75" s="106">
        <v>39289</v>
      </c>
      <c r="D75" s="106"/>
      <c r="E75" s="106"/>
      <c r="F75" s="106"/>
      <c r="G75" s="106">
        <v>39289</v>
      </c>
    </row>
    <row r="76" spans="1:7" ht="12.75">
      <c r="A76" s="170"/>
      <c r="B76" s="157"/>
      <c r="C76" s="106"/>
      <c r="D76" s="106"/>
      <c r="E76" s="106"/>
      <c r="F76" s="106"/>
      <c r="G76" s="106"/>
    </row>
    <row r="77" spans="1:8" ht="12.75">
      <c r="A77" s="149" t="s">
        <v>14</v>
      </c>
      <c r="B77" s="149"/>
      <c r="C77" s="163"/>
      <c r="D77" s="108"/>
      <c r="E77" s="155"/>
      <c r="F77" s="148"/>
      <c r="G77" s="163"/>
      <c r="H77" s="120"/>
    </row>
    <row r="78" spans="1:8" ht="12.75">
      <c r="A78" s="149" t="s">
        <v>21</v>
      </c>
      <c r="B78" s="173">
        <v>60384.53</v>
      </c>
      <c r="C78" s="159">
        <f>SUM(C74:C77)</f>
        <v>60385</v>
      </c>
      <c r="D78" s="159">
        <v>0</v>
      </c>
      <c r="E78" s="159">
        <v>0</v>
      </c>
      <c r="F78" s="159">
        <v>0</v>
      </c>
      <c r="G78" s="159">
        <f>SUM(G74:G77)</f>
        <v>60385</v>
      </c>
      <c r="H78" s="148">
        <v>60385</v>
      </c>
    </row>
    <row r="79" spans="1:8" ht="12.75">
      <c r="A79" s="152" t="s">
        <v>12</v>
      </c>
      <c r="B79" s="143"/>
      <c r="C79" s="163"/>
      <c r="D79" s="108"/>
      <c r="E79" s="155"/>
      <c r="F79" s="148"/>
      <c r="G79" s="148"/>
      <c r="H79" s="120"/>
    </row>
    <row r="80" spans="1:8" ht="12.75">
      <c r="A80" s="157" t="s">
        <v>20</v>
      </c>
      <c r="B80" s="157"/>
      <c r="C80" s="106"/>
      <c r="D80" s="155"/>
      <c r="E80" s="155"/>
      <c r="F80" s="148"/>
      <c r="G80" s="148"/>
      <c r="H80" s="120"/>
    </row>
    <row r="81" spans="1:8" ht="12.75">
      <c r="A81" s="149"/>
      <c r="B81" s="149"/>
      <c r="C81" s="106"/>
      <c r="D81" s="155"/>
      <c r="E81" s="155"/>
      <c r="F81" s="148"/>
      <c r="G81" s="148">
        <v>0</v>
      </c>
      <c r="H81" s="120"/>
    </row>
    <row r="82" spans="1:8" ht="12.75">
      <c r="A82" s="149"/>
      <c r="B82" s="149"/>
      <c r="C82" s="109"/>
      <c r="D82" s="155"/>
      <c r="E82" s="155"/>
      <c r="F82" s="148"/>
      <c r="G82" s="148">
        <v>0</v>
      </c>
      <c r="H82" s="120"/>
    </row>
    <row r="83" spans="1:8" ht="12.75">
      <c r="A83" s="149" t="s">
        <v>21</v>
      </c>
      <c r="B83" s="149"/>
      <c r="C83" s="159">
        <v>0</v>
      </c>
      <c r="D83" s="159">
        <v>0</v>
      </c>
      <c r="E83" s="159">
        <v>0</v>
      </c>
      <c r="F83" s="159">
        <v>0</v>
      </c>
      <c r="G83" s="159">
        <v>0</v>
      </c>
      <c r="H83" s="148">
        <v>0</v>
      </c>
    </row>
    <row r="84" spans="1:8" ht="12.75">
      <c r="A84" s="164" t="s">
        <v>13</v>
      </c>
      <c r="B84" s="157"/>
      <c r="C84" s="147"/>
      <c r="D84" s="151"/>
      <c r="E84" s="158"/>
      <c r="F84" s="148"/>
      <c r="G84" s="148"/>
      <c r="H84" s="120"/>
    </row>
    <row r="85" spans="1:8" ht="12.75">
      <c r="A85" s="157" t="s">
        <v>20</v>
      </c>
      <c r="B85" s="157"/>
      <c r="C85" s="147"/>
      <c r="D85" s="108"/>
      <c r="E85" s="147"/>
      <c r="F85" s="148"/>
      <c r="G85" s="148"/>
      <c r="H85" s="120"/>
    </row>
    <row r="86" spans="1:8" ht="12.75">
      <c r="A86" s="170"/>
      <c r="B86" s="146"/>
      <c r="C86" s="106"/>
      <c r="D86" s="88"/>
      <c r="E86" s="165"/>
      <c r="F86" s="166"/>
      <c r="G86" s="166">
        <v>0</v>
      </c>
      <c r="H86" s="146"/>
    </row>
    <row r="87" spans="1:8" ht="12.75">
      <c r="A87" s="150"/>
      <c r="B87" s="150"/>
      <c r="C87" s="154"/>
      <c r="D87" s="88"/>
      <c r="E87" s="167"/>
      <c r="F87" s="166"/>
      <c r="G87" s="166">
        <v>0</v>
      </c>
      <c r="H87" s="146"/>
    </row>
    <row r="88" spans="1:8" ht="12.75">
      <c r="A88" s="149" t="s">
        <v>21</v>
      </c>
      <c r="B88" s="149">
        <v>0</v>
      </c>
      <c r="C88" s="159">
        <v>0</v>
      </c>
      <c r="D88" s="159">
        <v>0</v>
      </c>
      <c r="E88" s="159">
        <v>0</v>
      </c>
      <c r="F88" s="159">
        <v>0</v>
      </c>
      <c r="G88" s="159">
        <v>0</v>
      </c>
      <c r="H88" s="159">
        <v>0</v>
      </c>
    </row>
    <row r="89" spans="1:8" ht="13.5" thickBot="1">
      <c r="A89" s="149"/>
      <c r="B89" s="149"/>
      <c r="C89" s="159"/>
      <c r="D89" s="159"/>
      <c r="E89" s="159"/>
      <c r="F89" s="159"/>
      <c r="G89" s="159"/>
      <c r="H89" s="159"/>
    </row>
    <row r="90" spans="1:8" ht="16.5" thickBot="1">
      <c r="A90" s="137" t="s">
        <v>23</v>
      </c>
      <c r="B90" s="154">
        <v>392150.94</v>
      </c>
      <c r="C90" s="154">
        <f>C78+C71+C41</f>
        <v>163488.7</v>
      </c>
      <c r="D90" s="154">
        <f>D78+D71+D41</f>
        <v>59866.76</v>
      </c>
      <c r="E90" s="154">
        <f>E78+E71+E41</f>
        <v>88381.26</v>
      </c>
      <c r="F90" s="154">
        <f>F78+F71+F41</f>
        <v>80414.26</v>
      </c>
      <c r="G90" s="154">
        <f>SUM(C90:F90)</f>
        <v>392150.98000000004</v>
      </c>
      <c r="H90" s="148"/>
    </row>
    <row r="91" spans="1:8" s="24" customFormat="1" ht="12.75">
      <c r="A91" s="149"/>
      <c r="B91" s="149"/>
      <c r="C91" s="159"/>
      <c r="D91" s="159"/>
      <c r="E91" s="159"/>
      <c r="F91" s="159"/>
      <c r="G91" s="159"/>
      <c r="H91" s="159"/>
    </row>
    <row r="92" spans="1:8" s="24" customFormat="1" ht="18">
      <c r="A92" s="236" t="s">
        <v>540</v>
      </c>
      <c r="B92" s="168">
        <v>3913323.47</v>
      </c>
      <c r="C92" s="168">
        <f>C90+C31</f>
        <v>1043781.8325</v>
      </c>
      <c r="D92" s="168">
        <f>D90+D31</f>
        <v>940159.8925</v>
      </c>
      <c r="E92" s="168">
        <f>E90+E31</f>
        <v>968674.3925</v>
      </c>
      <c r="F92" s="168">
        <f>F90+F31</f>
        <v>960707.3925</v>
      </c>
      <c r="G92" s="169">
        <f>SUM(C92:F92)</f>
        <v>3913323.5100000002</v>
      </c>
      <c r="H92" s="120"/>
    </row>
    <row r="93" spans="1:7" s="24" customFormat="1" ht="12.75">
      <c r="A93" s="43"/>
      <c r="C93" s="34"/>
      <c r="D93" s="25"/>
      <c r="E93" s="37"/>
      <c r="F93" s="38"/>
      <c r="G93" s="38"/>
    </row>
    <row r="94" spans="1:7" s="24" customFormat="1" ht="12.75">
      <c r="A94" s="43"/>
      <c r="C94" s="34"/>
      <c r="D94" s="25"/>
      <c r="E94" s="37"/>
      <c r="F94" s="38"/>
      <c r="G94" s="38"/>
    </row>
    <row r="95" spans="1:7" s="24" customFormat="1" ht="12.75">
      <c r="A95" s="43"/>
      <c r="C95" s="34"/>
      <c r="D95" s="25"/>
      <c r="E95" s="37"/>
      <c r="F95" s="38"/>
      <c r="G95" s="38"/>
    </row>
    <row r="96" spans="1:8" s="24" customFormat="1" ht="12.75">
      <c r="A96" s="149"/>
      <c r="B96" s="149"/>
      <c r="C96" s="144"/>
      <c r="D96" s="144"/>
      <c r="E96" s="120"/>
      <c r="F96" s="120"/>
      <c r="G96" s="120"/>
      <c r="H96" s="120"/>
    </row>
    <row r="100" spans="1:4" ht="12.75">
      <c r="A100" s="26"/>
      <c r="B100" s="26"/>
      <c r="C100" s="22"/>
      <c r="D100" s="22"/>
    </row>
  </sheetData>
  <sheetProtection/>
  <printOptions gridLines="1" horizontalCentered="1"/>
  <pageMargins left="0.27" right="0.25" top="0.6" bottom="0.56" header="0.27" footer="0.21"/>
  <pageSetup fitToHeight="0" fitToWidth="1" horizontalDpi="600" verticalDpi="600" orientation="landscape" scale="78" r:id="rId1"/>
  <headerFooter>
    <oddFooter>&amp;L&amp;F&amp;RPage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31"/>
  <sheetViews>
    <sheetView zoomScale="75" zoomScaleNormal="75" zoomScalePageLayoutView="0" workbookViewId="0" topLeftCell="A1">
      <pane xSplit="1" ySplit="4" topLeftCell="B5" activePane="bottomRight" state="frozen"/>
      <selection pane="topLeft" activeCell="A80" sqref="A80"/>
      <selection pane="topRight" activeCell="A80" sqref="A80"/>
      <selection pane="bottomLeft" activeCell="A80" sqref="A80"/>
      <selection pane="bottomRight" activeCell="A1" sqref="A1:IV16384"/>
    </sheetView>
  </sheetViews>
  <sheetFormatPr defaultColWidth="9.140625" defaultRowHeight="12.75"/>
  <cols>
    <col min="1" max="1" width="62.8515625" style="247" bestFit="1" customWidth="1"/>
    <col min="2" max="2" width="22.28125" style="299" bestFit="1" customWidth="1"/>
    <col min="3" max="4" width="17.28125" style="245" customWidth="1"/>
    <col min="5" max="5" width="17.28125" style="246" customWidth="1"/>
    <col min="6" max="7" width="17.28125" style="247" customWidth="1"/>
    <col min="8" max="8" width="13.28125" style="247" customWidth="1"/>
    <col min="9" max="9" width="11.7109375" style="247" bestFit="1" customWidth="1"/>
    <col min="10" max="16384" width="9.140625" style="247" customWidth="1"/>
  </cols>
  <sheetData>
    <row r="1" spans="1:2" ht="12.75">
      <c r="A1" s="1" t="s">
        <v>26</v>
      </c>
      <c r="B1" s="51"/>
    </row>
    <row r="2" spans="1:2" ht="12.75">
      <c r="A2" s="1"/>
      <c r="B2" s="51"/>
    </row>
    <row r="3" spans="1:5" s="8" customFormat="1" ht="20.25" customHeight="1" thickBot="1">
      <c r="A3" s="5" t="s">
        <v>27</v>
      </c>
      <c r="B3" s="52"/>
      <c r="C3" s="6"/>
      <c r="D3" s="6"/>
      <c r="E3" s="7"/>
    </row>
    <row r="4" spans="2:7" s="9" customFormat="1" ht="26.25" thickBot="1">
      <c r="B4" s="284" t="s">
        <v>373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5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55"/>
      <c r="C6" s="19"/>
      <c r="D6" s="19"/>
      <c r="E6" s="20"/>
    </row>
    <row r="7" spans="1:2" s="9" customFormat="1" ht="16.5" thickBot="1">
      <c r="A7" s="21"/>
      <c r="B7" s="56"/>
    </row>
    <row r="8" spans="1:5" s="251" customFormat="1" ht="13.5" thickBot="1">
      <c r="A8" s="248" t="s">
        <v>0</v>
      </c>
      <c r="B8" s="285"/>
      <c r="C8" s="250"/>
      <c r="D8" s="250"/>
      <c r="E8" s="246"/>
    </row>
    <row r="9" spans="2:7" ht="12.75">
      <c r="B9" s="286">
        <v>33462249</v>
      </c>
      <c r="C9" s="287">
        <v>8365562.25</v>
      </c>
      <c r="D9" s="288">
        <v>8365562.25</v>
      </c>
      <c r="E9" s="287">
        <v>8365562.25</v>
      </c>
      <c r="F9" s="254">
        <v>8365562.25</v>
      </c>
      <c r="G9" s="254">
        <f>SUM(C9:F9)</f>
        <v>33462249</v>
      </c>
    </row>
    <row r="10" spans="2:7" ht="12.75">
      <c r="B10" s="286"/>
      <c r="C10" s="253"/>
      <c r="D10" s="255"/>
      <c r="E10" s="253"/>
      <c r="F10" s="254"/>
      <c r="G10" s="254">
        <f>SUM(C10:F10)</f>
        <v>0</v>
      </c>
    </row>
    <row r="11" spans="1:7" ht="12.75">
      <c r="A11" s="26"/>
      <c r="B11" s="57"/>
      <c r="C11" s="28"/>
      <c r="D11" s="29"/>
      <c r="E11" s="253"/>
      <c r="F11" s="254"/>
      <c r="G11" s="254">
        <f>SUM(C11:F11)</f>
        <v>0</v>
      </c>
    </row>
    <row r="12" spans="1:7" ht="12.75">
      <c r="A12" s="26" t="s">
        <v>21</v>
      </c>
      <c r="B12" s="57"/>
      <c r="C12" s="254">
        <f>SUM(C9:C11)</f>
        <v>8365562.25</v>
      </c>
      <c r="D12" s="254">
        <f>SUM(D9:D11)</f>
        <v>8365562.25</v>
      </c>
      <c r="E12" s="254">
        <f>SUM(E9:E11)</f>
        <v>8365562.25</v>
      </c>
      <c r="F12" s="254">
        <f>SUM(F9:F11)</f>
        <v>8365562.25</v>
      </c>
      <c r="G12" s="254">
        <f>SUM(G9:G11)</f>
        <v>33462249</v>
      </c>
    </row>
    <row r="13" spans="1:5" ht="12.75">
      <c r="A13" s="256" t="s">
        <v>1</v>
      </c>
      <c r="B13" s="285"/>
      <c r="C13" s="250"/>
      <c r="D13" s="257"/>
      <c r="E13" s="258"/>
    </row>
    <row r="14" spans="2:7" ht="12.75">
      <c r="B14" s="286">
        <v>292085</v>
      </c>
      <c r="C14" s="289">
        <v>73021.25</v>
      </c>
      <c r="D14" s="288">
        <v>73021.25</v>
      </c>
      <c r="E14" s="288">
        <v>73021.25</v>
      </c>
      <c r="F14" s="288">
        <v>73021.25</v>
      </c>
      <c r="G14" s="254">
        <f>SUM(C14:F14)</f>
        <v>292085</v>
      </c>
    </row>
    <row r="15" spans="1:7" ht="12.75">
      <c r="A15" s="26"/>
      <c r="B15" s="57"/>
      <c r="C15" s="28"/>
      <c r="D15" s="255"/>
      <c r="E15" s="253"/>
      <c r="F15" s="254"/>
      <c r="G15" s="254">
        <f>SUM(C15:F15)</f>
        <v>0</v>
      </c>
    </row>
    <row r="16" spans="2:7" ht="12.75">
      <c r="B16" s="286"/>
      <c r="C16" s="253"/>
      <c r="D16" s="255"/>
      <c r="E16" s="253"/>
      <c r="F16" s="254"/>
      <c r="G16" s="254">
        <f>SUM(C16:F16)</f>
        <v>0</v>
      </c>
    </row>
    <row r="17" spans="1:7" ht="12.75">
      <c r="A17" s="246" t="s">
        <v>21</v>
      </c>
      <c r="B17" s="290"/>
      <c r="C17" s="254">
        <f>SUM(C14:C16)</f>
        <v>73021.25</v>
      </c>
      <c r="D17" s="254">
        <f>SUM(D14:D16)</f>
        <v>73021.25</v>
      </c>
      <c r="E17" s="254">
        <f>SUM(E14:E16)</f>
        <v>73021.25</v>
      </c>
      <c r="F17" s="254">
        <f>SUM(F14:F16)</f>
        <v>73021.25</v>
      </c>
      <c r="G17" s="254">
        <f>SUM(G14:G16)</f>
        <v>292085</v>
      </c>
    </row>
    <row r="18" spans="1:7" ht="12.75">
      <c r="A18" s="256" t="s">
        <v>2</v>
      </c>
      <c r="B18" s="285"/>
      <c r="C18" s="253"/>
      <c r="D18" s="255"/>
      <c r="E18" s="253"/>
      <c r="F18" s="254"/>
      <c r="G18" s="254"/>
    </row>
    <row r="19" spans="2:7" ht="12.75">
      <c r="B19" s="286">
        <v>0</v>
      </c>
      <c r="C19" s="253"/>
      <c r="D19" s="255"/>
      <c r="E19" s="253"/>
      <c r="F19" s="254"/>
      <c r="G19" s="254">
        <f>SUM(C19:F19)</f>
        <v>0</v>
      </c>
    </row>
    <row r="20" spans="1:7" ht="12.75">
      <c r="A20" s="26"/>
      <c r="B20" s="57"/>
      <c r="C20" s="28"/>
      <c r="D20" s="255"/>
      <c r="E20" s="253"/>
      <c r="F20" s="254"/>
      <c r="G20" s="254">
        <f>SUM(C20:F20)</f>
        <v>0</v>
      </c>
    </row>
    <row r="21" spans="2:7" ht="12.75">
      <c r="B21" s="286"/>
      <c r="C21" s="253"/>
      <c r="D21" s="255"/>
      <c r="E21" s="253"/>
      <c r="F21" s="254"/>
      <c r="G21" s="254">
        <f>SUM(C21:F21)</f>
        <v>0</v>
      </c>
    </row>
    <row r="22" spans="1:7" ht="12.75">
      <c r="A22" s="26"/>
      <c r="B22" s="57"/>
      <c r="C22" s="30"/>
      <c r="D22" s="255"/>
      <c r="E22" s="260"/>
      <c r="F22" s="254"/>
      <c r="G22" s="254">
        <f>SUM(C22:F22)</f>
        <v>0</v>
      </c>
    </row>
    <row r="23" spans="1:7" ht="13.5" thickBot="1">
      <c r="A23" s="26" t="s">
        <v>21</v>
      </c>
      <c r="B23" s="57"/>
      <c r="C23" s="254">
        <f>SUM(C20:C22)</f>
        <v>0</v>
      </c>
      <c r="D23" s="254">
        <f>SUM(D20:D22)</f>
        <v>0</v>
      </c>
      <c r="E23" s="254">
        <f>SUM(E20:E22)</f>
        <v>0</v>
      </c>
      <c r="F23" s="254">
        <f>SUM(F20:F22)</f>
        <v>0</v>
      </c>
      <c r="G23" s="254">
        <f>SUM(G20:G22)</f>
        <v>0</v>
      </c>
    </row>
    <row r="24" spans="1:7" s="1" customFormat="1" ht="13.5" thickBot="1">
      <c r="A24" s="261" t="s">
        <v>4</v>
      </c>
      <c r="B24" s="291"/>
      <c r="C24" s="260"/>
      <c r="D24" s="253"/>
      <c r="E24" s="31"/>
      <c r="F24" s="32"/>
      <c r="G24" s="32"/>
    </row>
    <row r="25" spans="1:7" s="1" customFormat="1" ht="12.75">
      <c r="A25" s="247"/>
      <c r="B25" s="286">
        <v>8022557</v>
      </c>
      <c r="C25" s="254">
        <v>2005639.25</v>
      </c>
      <c r="D25" s="292">
        <v>2005639.25</v>
      </c>
      <c r="E25" s="292">
        <v>2005639.25</v>
      </c>
      <c r="F25" s="292">
        <v>2005639.25</v>
      </c>
      <c r="G25" s="254">
        <f>SUM(C25:F25)</f>
        <v>8022557</v>
      </c>
    </row>
    <row r="26" spans="1:7" s="1" customFormat="1" ht="12.75">
      <c r="A26" s="26" t="s">
        <v>21</v>
      </c>
      <c r="B26" s="57"/>
      <c r="C26" s="254">
        <f>SUM(C24:C25)</f>
        <v>2005639.25</v>
      </c>
      <c r="D26" s="254">
        <f>SUM(D24:D25)</f>
        <v>2005639.25</v>
      </c>
      <c r="E26" s="254">
        <f>SUM(E24:E25)</f>
        <v>2005639.25</v>
      </c>
      <c r="F26" s="254">
        <f>SUM(F24:F25)</f>
        <v>2005639.25</v>
      </c>
      <c r="G26" s="254">
        <f>SUM(C26:F26)</f>
        <v>8022557</v>
      </c>
    </row>
    <row r="27" spans="1:7" s="1" customFormat="1" ht="12.75">
      <c r="A27" s="256" t="s">
        <v>3</v>
      </c>
      <c r="B27" s="285"/>
      <c r="C27" s="262"/>
      <c r="D27" s="253"/>
      <c r="E27" s="31"/>
      <c r="F27" s="32"/>
      <c r="G27" s="32"/>
    </row>
    <row r="28" spans="2:7" ht="12.75">
      <c r="B28" s="286">
        <v>0</v>
      </c>
      <c r="C28" s="254"/>
      <c r="D28" s="254"/>
      <c r="E28" s="260"/>
      <c r="F28" s="254"/>
      <c r="G28" s="254"/>
    </row>
    <row r="29" spans="1:7" ht="12.75">
      <c r="A29" s="26" t="s">
        <v>21</v>
      </c>
      <c r="B29" s="57"/>
      <c r="C29" s="254">
        <f>SUM(C27:C28)</f>
        <v>0</v>
      </c>
      <c r="D29" s="254">
        <f>SUM(D27:D28)</f>
        <v>0</v>
      </c>
      <c r="E29" s="254">
        <f>SUM(E27:E28)</f>
        <v>0</v>
      </c>
      <c r="F29" s="254">
        <f>SUM(F27:F28)</f>
        <v>0</v>
      </c>
      <c r="G29" s="254">
        <f>SUM(C29:F29)</f>
        <v>0</v>
      </c>
    </row>
    <row r="30" spans="1:7" ht="13.5" thickBot="1">
      <c r="A30" s="26"/>
      <c r="B30" s="57"/>
      <c r="C30" s="254"/>
      <c r="D30" s="254"/>
      <c r="E30" s="254"/>
      <c r="F30" s="254"/>
      <c r="G30" s="254"/>
    </row>
    <row r="31" spans="1:8" ht="16.5" thickBot="1">
      <c r="A31" s="17" t="s">
        <v>22</v>
      </c>
      <c r="B31" s="55"/>
      <c r="C31" s="263">
        <f>C29+C26+C23+C17+C12</f>
        <v>10444222.75</v>
      </c>
      <c r="D31" s="263">
        <f>D29+D26+D23+D17+D12</f>
        <v>10444222.75</v>
      </c>
      <c r="E31" s="263">
        <f>E29+E26+E23+E17+E12</f>
        <v>10444222.75</v>
      </c>
      <c r="F31" s="263">
        <f>F29+F26+F23+F17+F12</f>
        <v>10444222.75</v>
      </c>
      <c r="G31" s="263">
        <f>G29+G26+G23+G17+G12</f>
        <v>41776891</v>
      </c>
      <c r="H31" s="254">
        <f>SUM(C31:F31)</f>
        <v>41776891</v>
      </c>
    </row>
    <row r="32" spans="1:7" ht="13.5" thickBot="1">
      <c r="A32" s="26"/>
      <c r="B32" s="57"/>
      <c r="C32" s="254"/>
      <c r="D32" s="254"/>
      <c r="E32" s="254"/>
      <c r="F32" s="254"/>
      <c r="G32" s="254"/>
    </row>
    <row r="33" spans="1:5" ht="16.5" thickBot="1">
      <c r="A33" s="17" t="s">
        <v>5</v>
      </c>
      <c r="B33" s="55"/>
      <c r="C33" s="247"/>
      <c r="D33" s="247"/>
      <c r="E33" s="247"/>
    </row>
    <row r="34" spans="1:7" ht="16.5" thickBot="1">
      <c r="A34" s="33"/>
      <c r="B34" s="55"/>
      <c r="C34" s="262"/>
      <c r="D34" s="253"/>
      <c r="E34" s="260"/>
      <c r="F34" s="254"/>
      <c r="G34" s="254"/>
    </row>
    <row r="35" spans="1:7" ht="13.5" thickBot="1">
      <c r="A35" s="261" t="s">
        <v>7</v>
      </c>
      <c r="B35" s="291"/>
      <c r="C35" s="253"/>
      <c r="D35" s="253"/>
      <c r="E35" s="260"/>
      <c r="F35" s="254"/>
      <c r="G35" s="254"/>
    </row>
    <row r="36" spans="1:7" ht="12.75">
      <c r="A36" s="238" t="s">
        <v>20</v>
      </c>
      <c r="B36" s="291"/>
      <c r="C36" s="253"/>
      <c r="D36" s="260"/>
      <c r="E36" s="264"/>
      <c r="F36" s="254"/>
      <c r="G36" s="254"/>
    </row>
    <row r="37" spans="1:7" ht="12.75">
      <c r="A37" s="278" t="s">
        <v>81</v>
      </c>
      <c r="B37" s="293">
        <v>66633.32</v>
      </c>
      <c r="C37" s="253">
        <v>61216</v>
      </c>
      <c r="D37" s="253"/>
      <c r="E37" s="294"/>
      <c r="F37" s="295"/>
      <c r="G37" s="254">
        <f aca="true" t="shared" si="0" ref="G37:G49">SUM(C37:F37)</f>
        <v>61216</v>
      </c>
    </row>
    <row r="38" spans="1:7" ht="12.75">
      <c r="A38" s="278" t="s">
        <v>374</v>
      </c>
      <c r="B38" s="293">
        <v>34302.6</v>
      </c>
      <c r="C38" s="253">
        <v>34302.6</v>
      </c>
      <c r="D38" s="253"/>
      <c r="E38" s="294"/>
      <c r="F38" s="295"/>
      <c r="G38" s="254">
        <f t="shared" si="0"/>
        <v>34302.6</v>
      </c>
    </row>
    <row r="39" spans="1:7" ht="12.75">
      <c r="A39" s="278" t="s">
        <v>82</v>
      </c>
      <c r="B39" s="293">
        <v>2550</v>
      </c>
      <c r="C39" s="253">
        <v>2550</v>
      </c>
      <c r="D39" s="253"/>
      <c r="E39" s="294"/>
      <c r="F39" s="295"/>
      <c r="G39" s="254">
        <f t="shared" si="0"/>
        <v>2550</v>
      </c>
    </row>
    <row r="40" spans="1:7" ht="12.75">
      <c r="A40" s="278" t="s">
        <v>375</v>
      </c>
      <c r="B40" s="293">
        <v>56100</v>
      </c>
      <c r="C40" s="253">
        <v>56100</v>
      </c>
      <c r="D40" s="253"/>
      <c r="E40" s="294"/>
      <c r="F40" s="295"/>
      <c r="G40" s="254">
        <f t="shared" si="0"/>
        <v>56100</v>
      </c>
    </row>
    <row r="41" spans="1:7" ht="12.75">
      <c r="A41" s="278" t="s">
        <v>85</v>
      </c>
      <c r="B41" s="293">
        <v>8404.8</v>
      </c>
      <c r="D41" s="253">
        <v>8404.8</v>
      </c>
      <c r="E41" s="294"/>
      <c r="F41" s="295"/>
      <c r="G41" s="254">
        <f>SUM(D41:F41)</f>
        <v>8404.8</v>
      </c>
    </row>
    <row r="42" spans="1:7" ht="12.75">
      <c r="A42" s="278" t="s">
        <v>86</v>
      </c>
      <c r="B42" s="293">
        <v>1428</v>
      </c>
      <c r="C42" s="253">
        <v>1428</v>
      </c>
      <c r="D42" s="253"/>
      <c r="E42" s="294"/>
      <c r="F42" s="295"/>
      <c r="G42" s="254">
        <f t="shared" si="0"/>
        <v>1428</v>
      </c>
    </row>
    <row r="43" spans="1:7" ht="12.75">
      <c r="A43" s="278" t="s">
        <v>87</v>
      </c>
      <c r="B43" s="293">
        <v>3702.6</v>
      </c>
      <c r="C43" s="253">
        <v>3702.6</v>
      </c>
      <c r="D43" s="253"/>
      <c r="E43" s="294"/>
      <c r="F43" s="295"/>
      <c r="G43" s="254">
        <f t="shared" si="0"/>
        <v>3702.6</v>
      </c>
    </row>
    <row r="44" spans="1:7" ht="12.75">
      <c r="A44" s="278" t="s">
        <v>376</v>
      </c>
      <c r="B44" s="293"/>
      <c r="C44" s="253">
        <v>5518</v>
      </c>
      <c r="D44" s="253"/>
      <c r="E44" s="294"/>
      <c r="F44" s="295"/>
      <c r="G44" s="254">
        <f t="shared" si="0"/>
        <v>5518</v>
      </c>
    </row>
    <row r="45" spans="1:7" ht="12.75">
      <c r="A45" s="278" t="s">
        <v>377</v>
      </c>
      <c r="B45" s="293"/>
      <c r="C45" s="253">
        <v>1449</v>
      </c>
      <c r="D45" s="253"/>
      <c r="E45" s="294"/>
      <c r="F45" s="295"/>
      <c r="G45" s="254">
        <f t="shared" si="0"/>
        <v>1449</v>
      </c>
    </row>
    <row r="46" spans="1:7" ht="25.5">
      <c r="A46" s="278" t="s">
        <v>378</v>
      </c>
      <c r="B46" s="293">
        <v>5518.2</v>
      </c>
      <c r="C46" s="253">
        <v>5417.22</v>
      </c>
      <c r="D46" s="253"/>
      <c r="E46" s="294"/>
      <c r="F46" s="295"/>
      <c r="G46" s="254">
        <f t="shared" si="0"/>
        <v>5417.22</v>
      </c>
    </row>
    <row r="47" spans="1:7" ht="12.75">
      <c r="A47" s="278" t="s">
        <v>84</v>
      </c>
      <c r="B47" s="293">
        <v>2689.7400000000002</v>
      </c>
      <c r="C47" s="253"/>
      <c r="D47" s="253"/>
      <c r="E47" s="294">
        <v>2689.7400000000002</v>
      </c>
      <c r="F47" s="295"/>
      <c r="G47" s="254">
        <f t="shared" si="0"/>
        <v>2689.7400000000002</v>
      </c>
    </row>
    <row r="48" spans="1:7" ht="12.75">
      <c r="A48" s="278" t="s">
        <v>83</v>
      </c>
      <c r="B48" s="293">
        <v>12750</v>
      </c>
      <c r="C48" s="253"/>
      <c r="D48" s="253"/>
      <c r="E48" s="294">
        <v>12750</v>
      </c>
      <c r="F48" s="295"/>
      <c r="G48" s="254">
        <f t="shared" si="0"/>
        <v>12750</v>
      </c>
    </row>
    <row r="49" spans="1:7" ht="12.75">
      <c r="A49" s="26"/>
      <c r="B49" s="58"/>
      <c r="C49" s="35"/>
      <c r="D49" s="253"/>
      <c r="E49" s="260"/>
      <c r="F49" s="254"/>
      <c r="G49" s="254">
        <f t="shared" si="0"/>
        <v>0</v>
      </c>
    </row>
    <row r="50" spans="1:8" ht="13.5" thickBot="1">
      <c r="A50" s="26" t="s">
        <v>21</v>
      </c>
      <c r="B50" s="58"/>
      <c r="C50" s="254">
        <f>SUM(C37:C49)</f>
        <v>171683.42</v>
      </c>
      <c r="D50" s="254">
        <f>SUM(D37:D49)</f>
        <v>8404.8</v>
      </c>
      <c r="E50" s="254">
        <f>SUM(E37:E49)</f>
        <v>15439.74</v>
      </c>
      <c r="F50" s="254">
        <f>SUM(F37:F49)</f>
        <v>0</v>
      </c>
      <c r="G50" s="254">
        <f>SUM(G37:G49)</f>
        <v>195527.96</v>
      </c>
      <c r="H50" s="254">
        <f>SUM(C50:F50)</f>
        <v>195527.96</v>
      </c>
    </row>
    <row r="51" spans="1:7" ht="13.5" thickBot="1">
      <c r="A51" s="261" t="s">
        <v>9</v>
      </c>
      <c r="B51" s="291"/>
      <c r="C51" s="260"/>
      <c r="D51" s="260"/>
      <c r="E51" s="260"/>
      <c r="F51" s="254"/>
      <c r="G51" s="254"/>
    </row>
    <row r="52" spans="1:7" ht="12.75">
      <c r="A52" s="238" t="s">
        <v>20</v>
      </c>
      <c r="B52" s="291"/>
      <c r="C52" s="260"/>
      <c r="D52" s="260"/>
      <c r="E52" s="260"/>
      <c r="F52" s="254"/>
      <c r="G52" s="254">
        <f>SUM(C52:F52)</f>
        <v>0</v>
      </c>
    </row>
    <row r="53" spans="1:7" ht="12.75">
      <c r="A53" s="26"/>
      <c r="B53" s="58"/>
      <c r="C53" s="260"/>
      <c r="D53" s="260"/>
      <c r="E53" s="260"/>
      <c r="F53" s="254"/>
      <c r="G53" s="254">
        <f>SUM(C53:F53)</f>
        <v>0</v>
      </c>
    </row>
    <row r="54" spans="1:7" ht="12.75">
      <c r="A54" s="26"/>
      <c r="B54" s="58"/>
      <c r="C54" s="31"/>
      <c r="D54" s="260"/>
      <c r="E54" s="260"/>
      <c r="F54" s="254"/>
      <c r="G54" s="254">
        <f>SUM(C54:F54)</f>
        <v>0</v>
      </c>
    </row>
    <row r="55" spans="1:8" ht="13.5" thickBot="1">
      <c r="A55" s="26" t="s">
        <v>21</v>
      </c>
      <c r="B55" s="58"/>
      <c r="C55" s="254">
        <f>SUM(C52:C54)</f>
        <v>0</v>
      </c>
      <c r="D55" s="254">
        <f>SUM(D52:D54)</f>
        <v>0</v>
      </c>
      <c r="E55" s="254">
        <f>SUM(E52:E54)</f>
        <v>0</v>
      </c>
      <c r="F55" s="254">
        <f>SUM(F52:F54)</f>
        <v>0</v>
      </c>
      <c r="G55" s="254">
        <f>SUM(G52:G54)</f>
        <v>0</v>
      </c>
      <c r="H55" s="254">
        <f>SUM(C55:F55)</f>
        <v>0</v>
      </c>
    </row>
    <row r="56" spans="1:7" ht="13.5" thickBot="1">
      <c r="A56" s="261" t="s">
        <v>8</v>
      </c>
      <c r="B56" s="291"/>
      <c r="C56" s="260"/>
      <c r="D56" s="260"/>
      <c r="E56" s="260"/>
      <c r="F56" s="254"/>
      <c r="G56" s="254"/>
    </row>
    <row r="57" spans="1:7" ht="12.75">
      <c r="A57" s="238" t="s">
        <v>20</v>
      </c>
      <c r="B57" s="291"/>
      <c r="C57" s="260"/>
      <c r="D57" s="260"/>
      <c r="E57" s="260"/>
      <c r="F57" s="254"/>
      <c r="G57" s="254">
        <f aca="true" t="shared" si="1" ref="G57:G68">SUM(C57:F57)</f>
        <v>0</v>
      </c>
    </row>
    <row r="58" spans="1:7" ht="12.75">
      <c r="A58" s="26"/>
      <c r="B58" s="58"/>
      <c r="C58" s="260"/>
      <c r="D58" s="260"/>
      <c r="E58" s="260"/>
      <c r="F58" s="254"/>
      <c r="G58" s="254">
        <f t="shared" si="1"/>
        <v>0</v>
      </c>
    </row>
    <row r="59" spans="1:7" ht="12.75">
      <c r="A59" s="26"/>
      <c r="B59" s="58"/>
      <c r="C59" s="260"/>
      <c r="D59" s="260"/>
      <c r="E59" s="260"/>
      <c r="F59" s="254"/>
      <c r="G59" s="254">
        <f t="shared" si="1"/>
        <v>0</v>
      </c>
    </row>
    <row r="60" spans="1:7" ht="12.75">
      <c r="A60" s="26"/>
      <c r="B60" s="58"/>
      <c r="C60" s="260"/>
      <c r="D60" s="260"/>
      <c r="E60" s="260"/>
      <c r="F60" s="254"/>
      <c r="G60" s="254">
        <f t="shared" si="1"/>
        <v>0</v>
      </c>
    </row>
    <row r="61" spans="1:7" ht="12.75">
      <c r="A61" s="26"/>
      <c r="B61" s="58"/>
      <c r="C61" s="260"/>
      <c r="D61" s="260"/>
      <c r="E61" s="260"/>
      <c r="F61" s="254"/>
      <c r="G61" s="254">
        <f t="shared" si="1"/>
        <v>0</v>
      </c>
    </row>
    <row r="62" spans="1:7" ht="12.75">
      <c r="A62" s="26"/>
      <c r="B62" s="58"/>
      <c r="C62" s="260"/>
      <c r="D62" s="260"/>
      <c r="E62" s="260"/>
      <c r="F62" s="254"/>
      <c r="G62" s="254">
        <f t="shared" si="1"/>
        <v>0</v>
      </c>
    </row>
    <row r="63" spans="1:7" ht="12.75">
      <c r="A63" s="26"/>
      <c r="B63" s="58"/>
      <c r="C63" s="260"/>
      <c r="D63" s="260"/>
      <c r="E63" s="260"/>
      <c r="F63" s="254"/>
      <c r="G63" s="254">
        <f t="shared" si="1"/>
        <v>0</v>
      </c>
    </row>
    <row r="64" spans="1:7" ht="12.75">
      <c r="A64" s="26"/>
      <c r="B64" s="58"/>
      <c r="C64" s="260"/>
      <c r="D64" s="260"/>
      <c r="E64" s="260"/>
      <c r="F64" s="254"/>
      <c r="G64" s="254">
        <f t="shared" si="1"/>
        <v>0</v>
      </c>
    </row>
    <row r="65" spans="1:7" ht="12.75">
      <c r="A65" s="26"/>
      <c r="B65" s="58"/>
      <c r="C65" s="260"/>
      <c r="D65" s="260"/>
      <c r="E65" s="260"/>
      <c r="F65" s="254"/>
      <c r="G65" s="254">
        <f t="shared" si="1"/>
        <v>0</v>
      </c>
    </row>
    <row r="66" spans="1:7" ht="12.75">
      <c r="A66" s="26"/>
      <c r="B66" s="58"/>
      <c r="C66" s="260"/>
      <c r="D66" s="260"/>
      <c r="E66" s="260"/>
      <c r="F66" s="254"/>
      <c r="G66" s="254">
        <f t="shared" si="1"/>
        <v>0</v>
      </c>
    </row>
    <row r="67" spans="1:7" ht="12.75">
      <c r="A67" s="26"/>
      <c r="B67" s="58"/>
      <c r="C67" s="260"/>
      <c r="D67" s="260"/>
      <c r="E67" s="260"/>
      <c r="F67" s="254"/>
      <c r="G67" s="254">
        <f t="shared" si="1"/>
        <v>0</v>
      </c>
    </row>
    <row r="68" spans="1:7" ht="12.75">
      <c r="A68" s="26"/>
      <c r="B68" s="58"/>
      <c r="C68" s="31"/>
      <c r="D68" s="260"/>
      <c r="E68" s="260"/>
      <c r="F68" s="254"/>
      <c r="G68" s="254">
        <f t="shared" si="1"/>
        <v>0</v>
      </c>
    </row>
    <row r="69" spans="1:7" ht="13.5" thickBot="1">
      <c r="A69" s="26" t="s">
        <v>21</v>
      </c>
      <c r="B69" s="58"/>
      <c r="C69" s="254">
        <f>SUM(C57:C68)</f>
        <v>0</v>
      </c>
      <c r="D69" s="254">
        <f>SUM(D57:D68)</f>
        <v>0</v>
      </c>
      <c r="E69" s="254">
        <f>SUM(E57:E68)</f>
        <v>0</v>
      </c>
      <c r="F69" s="254">
        <f>SUM(F57:F68)</f>
        <v>0</v>
      </c>
      <c r="G69" s="254">
        <f>SUM(G57:G68)</f>
        <v>0</v>
      </c>
    </row>
    <row r="70" spans="1:7" ht="13.5" thickBot="1">
      <c r="A70" s="261" t="s">
        <v>10</v>
      </c>
      <c r="B70" s="291"/>
      <c r="C70" s="260"/>
      <c r="D70" s="260"/>
      <c r="E70" s="260"/>
      <c r="F70" s="254"/>
      <c r="G70" s="254"/>
    </row>
    <row r="71" spans="1:7" ht="12.75">
      <c r="A71" s="238" t="s">
        <v>20</v>
      </c>
      <c r="B71" s="291"/>
      <c r="C71" s="264"/>
      <c r="D71" s="260"/>
      <c r="E71" s="260"/>
      <c r="F71" s="254"/>
      <c r="G71" s="254"/>
    </row>
    <row r="72" spans="1:7" ht="12.75">
      <c r="A72" s="238"/>
      <c r="B72" s="291"/>
      <c r="C72" s="264"/>
      <c r="D72" s="260"/>
      <c r="E72" s="260"/>
      <c r="F72" s="254"/>
      <c r="G72" s="254">
        <f>SUM(C72:F72)</f>
        <v>0</v>
      </c>
    </row>
    <row r="73" spans="1:7" ht="12.75">
      <c r="A73" s="296" t="s">
        <v>124</v>
      </c>
      <c r="B73" s="293">
        <v>510</v>
      </c>
      <c r="C73" s="264">
        <v>465</v>
      </c>
      <c r="D73" s="294"/>
      <c r="E73" s="294"/>
      <c r="F73" s="295"/>
      <c r="G73" s="254">
        <f aca="true" t="shared" si="2" ref="G73:G140">SUM(C73:F73)</f>
        <v>465</v>
      </c>
    </row>
    <row r="74" spans="1:7" ht="12.75">
      <c r="A74" s="296" t="s">
        <v>57</v>
      </c>
      <c r="B74" s="293">
        <v>5544.72</v>
      </c>
      <c r="C74" s="264">
        <v>5544.72</v>
      </c>
      <c r="D74" s="294"/>
      <c r="E74" s="294"/>
      <c r="F74" s="295"/>
      <c r="G74" s="254">
        <f t="shared" si="2"/>
        <v>5544.72</v>
      </c>
    </row>
    <row r="75" spans="1:7" ht="12.75">
      <c r="A75" s="296" t="s">
        <v>379</v>
      </c>
      <c r="B75" s="293"/>
      <c r="C75" s="264">
        <v>4335</v>
      </c>
      <c r="D75" s="294"/>
      <c r="E75" s="294"/>
      <c r="F75" s="295"/>
      <c r="G75" s="254">
        <f t="shared" si="2"/>
        <v>4335</v>
      </c>
    </row>
    <row r="76" spans="1:7" ht="12.75">
      <c r="A76" s="296" t="s">
        <v>118</v>
      </c>
      <c r="B76" s="293">
        <v>63552.96</v>
      </c>
      <c r="C76" s="264">
        <v>63552.96</v>
      </c>
      <c r="D76" s="294"/>
      <c r="E76" s="294"/>
      <c r="F76" s="295"/>
      <c r="G76" s="254">
        <f t="shared" si="2"/>
        <v>63552.96</v>
      </c>
    </row>
    <row r="77" spans="1:7" ht="12.75">
      <c r="A77" s="296" t="s">
        <v>106</v>
      </c>
      <c r="B77" s="293">
        <v>510</v>
      </c>
      <c r="C77" s="264">
        <v>510</v>
      </c>
      <c r="D77" s="294"/>
      <c r="E77" s="294"/>
      <c r="F77" s="295"/>
      <c r="G77" s="254">
        <f t="shared" si="2"/>
        <v>510</v>
      </c>
    </row>
    <row r="78" spans="1:7" ht="12.75">
      <c r="A78" s="296" t="s">
        <v>122</v>
      </c>
      <c r="B78" s="293">
        <v>357</v>
      </c>
      <c r="C78" s="264">
        <v>300</v>
      </c>
      <c r="D78" s="294"/>
      <c r="E78" s="294"/>
      <c r="F78" s="295"/>
      <c r="G78" s="254">
        <f t="shared" si="2"/>
        <v>300</v>
      </c>
    </row>
    <row r="79" spans="1:7" ht="12.75">
      <c r="A79" s="266" t="s">
        <v>130</v>
      </c>
      <c r="B79" s="293">
        <v>13979</v>
      </c>
      <c r="C79" s="264">
        <v>0</v>
      </c>
      <c r="D79" s="294"/>
      <c r="E79" s="294"/>
      <c r="F79" s="295"/>
      <c r="G79" s="254">
        <f t="shared" si="2"/>
        <v>0</v>
      </c>
    </row>
    <row r="80" spans="1:7" ht="12.75">
      <c r="A80" s="296" t="s">
        <v>128</v>
      </c>
      <c r="B80" s="293">
        <v>4200</v>
      </c>
      <c r="C80" s="264">
        <v>4200</v>
      </c>
      <c r="D80" s="294"/>
      <c r="E80" s="294"/>
      <c r="F80" s="295"/>
      <c r="G80" s="254">
        <f t="shared" si="2"/>
        <v>4200</v>
      </c>
    </row>
    <row r="81" spans="1:7" ht="12.75">
      <c r="A81" s="296" t="s">
        <v>50</v>
      </c>
      <c r="B81" s="293">
        <v>3570</v>
      </c>
      <c r="C81" s="264">
        <v>3570</v>
      </c>
      <c r="D81" s="294"/>
      <c r="E81" s="294"/>
      <c r="F81" s="295"/>
      <c r="G81" s="254">
        <f t="shared" si="2"/>
        <v>3570</v>
      </c>
    </row>
    <row r="82" spans="1:7" ht="12.75">
      <c r="A82" s="297" t="s">
        <v>71</v>
      </c>
      <c r="B82" s="293">
        <v>954.72</v>
      </c>
      <c r="C82" s="264">
        <v>0</v>
      </c>
      <c r="D82" s="294"/>
      <c r="E82" s="294"/>
      <c r="F82" s="295"/>
      <c r="G82" s="254">
        <f t="shared" si="2"/>
        <v>0</v>
      </c>
    </row>
    <row r="83" spans="1:7" ht="12.75">
      <c r="A83" s="296" t="s">
        <v>123</v>
      </c>
      <c r="B83" s="293">
        <v>37740</v>
      </c>
      <c r="C83" s="264">
        <v>37488</v>
      </c>
      <c r="D83" s="294"/>
      <c r="E83" s="294"/>
      <c r="F83" s="295"/>
      <c r="G83" s="254">
        <f t="shared" si="2"/>
        <v>37488</v>
      </c>
    </row>
    <row r="84" spans="1:7" ht="12.75">
      <c r="A84" s="296" t="s">
        <v>120</v>
      </c>
      <c r="B84" s="293">
        <v>4284</v>
      </c>
      <c r="C84" s="264">
        <v>18974.6</v>
      </c>
      <c r="D84" s="294"/>
      <c r="E84" s="294"/>
      <c r="F84" s="295"/>
      <c r="G84" s="254">
        <f t="shared" si="2"/>
        <v>18974.6</v>
      </c>
    </row>
    <row r="85" spans="1:7" ht="12.75">
      <c r="A85" s="296" t="s">
        <v>76</v>
      </c>
      <c r="B85" s="293">
        <v>20000</v>
      </c>
      <c r="C85" s="264">
        <v>0</v>
      </c>
      <c r="D85" s="294"/>
      <c r="E85" s="294"/>
      <c r="F85" s="295"/>
      <c r="G85" s="254">
        <f t="shared" si="2"/>
        <v>0</v>
      </c>
    </row>
    <row r="86" spans="1:7" ht="12.75">
      <c r="A86" s="296" t="s">
        <v>78</v>
      </c>
      <c r="B86" s="293">
        <v>510</v>
      </c>
      <c r="C86" s="264">
        <v>510</v>
      </c>
      <c r="D86" s="294"/>
      <c r="E86" s="294"/>
      <c r="F86" s="295"/>
      <c r="G86" s="254">
        <f t="shared" si="2"/>
        <v>510</v>
      </c>
    </row>
    <row r="87" spans="1:7" ht="12.75">
      <c r="A87" s="296" t="s">
        <v>79</v>
      </c>
      <c r="B87" s="293">
        <v>14220.84</v>
      </c>
      <c r="C87" s="264"/>
      <c r="D87" s="294"/>
      <c r="E87" s="294"/>
      <c r="F87" s="264">
        <v>14220.84</v>
      </c>
      <c r="G87" s="254">
        <f t="shared" si="2"/>
        <v>14220.84</v>
      </c>
    </row>
    <row r="88" spans="1:7" ht="12.75">
      <c r="A88" s="296" t="s">
        <v>40</v>
      </c>
      <c r="B88" s="293">
        <v>64307.36</v>
      </c>
      <c r="C88" s="264">
        <f>31700+32607.36</f>
        <v>64307.36</v>
      </c>
      <c r="D88" s="294"/>
      <c r="E88" s="294"/>
      <c r="F88" s="295"/>
      <c r="G88" s="254">
        <f t="shared" si="2"/>
        <v>64307.36</v>
      </c>
    </row>
    <row r="89" spans="1:7" ht="12.75">
      <c r="A89" s="296" t="s">
        <v>74</v>
      </c>
      <c r="B89" s="293">
        <v>311670.08</v>
      </c>
      <c r="C89" s="264">
        <f>291270+20400</f>
        <v>311670</v>
      </c>
      <c r="D89" s="294"/>
      <c r="E89" s="294"/>
      <c r="F89" s="295"/>
      <c r="G89" s="254">
        <f t="shared" si="2"/>
        <v>311670</v>
      </c>
    </row>
    <row r="90" spans="1:7" ht="12.75">
      <c r="A90" s="266" t="s">
        <v>108</v>
      </c>
      <c r="B90" s="293">
        <v>2910.4068</v>
      </c>
      <c r="C90" s="264">
        <v>2910.4068</v>
      </c>
      <c r="D90" s="294"/>
      <c r="E90" s="294"/>
      <c r="F90" s="295"/>
      <c r="G90" s="254">
        <f t="shared" si="2"/>
        <v>2910.4068</v>
      </c>
    </row>
    <row r="91" spans="1:7" ht="12.75">
      <c r="A91" s="296" t="s">
        <v>117</v>
      </c>
      <c r="B91" s="293">
        <v>5100</v>
      </c>
      <c r="C91" s="264">
        <v>5100</v>
      </c>
      <c r="D91" s="294"/>
      <c r="E91" s="294"/>
      <c r="F91" s="295"/>
      <c r="G91" s="254">
        <f t="shared" si="2"/>
        <v>5100</v>
      </c>
    </row>
    <row r="92" spans="1:7" ht="12.75">
      <c r="A92" s="296" t="s">
        <v>63</v>
      </c>
      <c r="B92" s="293">
        <v>3060</v>
      </c>
      <c r="C92" s="264">
        <v>3060</v>
      </c>
      <c r="D92" s="294"/>
      <c r="E92" s="294"/>
      <c r="F92" s="295"/>
      <c r="G92" s="254">
        <f t="shared" si="2"/>
        <v>3060</v>
      </c>
    </row>
    <row r="93" spans="1:7" ht="12.75">
      <c r="A93" s="296" t="s">
        <v>66</v>
      </c>
      <c r="B93" s="293">
        <v>1020</v>
      </c>
      <c r="C93" s="264">
        <v>1000</v>
      </c>
      <c r="D93" s="294"/>
      <c r="E93" s="294"/>
      <c r="F93" s="295"/>
      <c r="G93" s="254">
        <f t="shared" si="2"/>
        <v>1000</v>
      </c>
    </row>
    <row r="94" spans="1:7" ht="12.75">
      <c r="A94" s="296" t="s">
        <v>380</v>
      </c>
      <c r="B94" s="293">
        <v>30600</v>
      </c>
      <c r="C94" s="264">
        <v>30600</v>
      </c>
      <c r="D94" s="294"/>
      <c r="E94" s="294"/>
      <c r="F94" s="295"/>
      <c r="G94" s="254">
        <f t="shared" si="2"/>
        <v>30600</v>
      </c>
    </row>
    <row r="95" spans="1:7" ht="12.75">
      <c r="A95" s="296" t="s">
        <v>55</v>
      </c>
      <c r="B95" s="293">
        <v>4080</v>
      </c>
      <c r="C95" s="264">
        <v>5000</v>
      </c>
      <c r="D95" s="294"/>
      <c r="E95" s="294"/>
      <c r="F95" s="295"/>
      <c r="G95" s="254">
        <f t="shared" si="2"/>
        <v>5000</v>
      </c>
    </row>
    <row r="96" spans="1:7" ht="12.75">
      <c r="A96" s="296" t="s">
        <v>29</v>
      </c>
      <c r="B96" s="293">
        <v>510</v>
      </c>
      <c r="C96" s="264">
        <v>500</v>
      </c>
      <c r="D96" s="294">
        <v>500</v>
      </c>
      <c r="E96" s="294">
        <v>500</v>
      </c>
      <c r="F96" s="294">
        <v>500</v>
      </c>
      <c r="G96" s="254">
        <f t="shared" si="2"/>
        <v>2000</v>
      </c>
    </row>
    <row r="97" spans="1:7" ht="12.75">
      <c r="A97" s="296" t="s">
        <v>44</v>
      </c>
      <c r="B97" s="293">
        <v>204</v>
      </c>
      <c r="C97" s="264">
        <v>51</v>
      </c>
      <c r="D97" s="294">
        <v>51</v>
      </c>
      <c r="E97" s="294">
        <v>51</v>
      </c>
      <c r="F97" s="294">
        <v>51</v>
      </c>
      <c r="G97" s="254">
        <f t="shared" si="2"/>
        <v>204</v>
      </c>
    </row>
    <row r="98" spans="1:7" ht="12.75">
      <c r="A98" s="296" t="s">
        <v>65</v>
      </c>
      <c r="B98" s="293">
        <v>612</v>
      </c>
      <c r="C98" s="264">
        <v>584</v>
      </c>
      <c r="D98" s="294"/>
      <c r="E98" s="294"/>
      <c r="F98" s="295"/>
      <c r="G98" s="254">
        <f t="shared" si="2"/>
        <v>584</v>
      </c>
    </row>
    <row r="99" spans="1:7" ht="12.75">
      <c r="A99" s="297" t="s">
        <v>70</v>
      </c>
      <c r="B99" s="293">
        <v>22546.08</v>
      </c>
      <c r="C99" s="264">
        <v>22104</v>
      </c>
      <c r="D99" s="294"/>
      <c r="E99" s="294"/>
      <c r="F99" s="295"/>
      <c r="G99" s="254">
        <f t="shared" si="2"/>
        <v>22104</v>
      </c>
    </row>
    <row r="100" spans="1:7" ht="12.75">
      <c r="A100" s="297" t="s">
        <v>102</v>
      </c>
      <c r="B100" s="293">
        <v>102000</v>
      </c>
      <c r="C100" s="264">
        <v>102000</v>
      </c>
      <c r="D100" s="294"/>
      <c r="E100" s="294"/>
      <c r="F100" s="295"/>
      <c r="G100" s="254">
        <f t="shared" si="2"/>
        <v>102000</v>
      </c>
    </row>
    <row r="101" spans="1:7" ht="12.75">
      <c r="A101" s="296" t="s">
        <v>129</v>
      </c>
      <c r="B101" s="293">
        <v>100000</v>
      </c>
      <c r="C101" s="264">
        <f>100000+112272.5</f>
        <v>212272.5</v>
      </c>
      <c r="D101" s="294"/>
      <c r="E101" s="294"/>
      <c r="F101" s="295"/>
      <c r="G101" s="254">
        <f t="shared" si="2"/>
        <v>212272.5</v>
      </c>
    </row>
    <row r="102" spans="1:7" ht="12.75">
      <c r="A102" s="296" t="s">
        <v>68</v>
      </c>
      <c r="B102" s="293">
        <v>22440</v>
      </c>
      <c r="C102" s="264">
        <v>23736</v>
      </c>
      <c r="D102" s="294"/>
      <c r="E102" s="294"/>
      <c r="F102" s="295"/>
      <c r="G102" s="254">
        <f t="shared" si="2"/>
        <v>23736</v>
      </c>
    </row>
    <row r="103" spans="1:7" ht="12.75">
      <c r="A103" s="296" t="s">
        <v>43</v>
      </c>
      <c r="B103" s="293">
        <v>179882.5</v>
      </c>
      <c r="C103" s="264"/>
      <c r="D103" s="294"/>
      <c r="E103" s="294"/>
      <c r="F103" s="295">
        <v>179882.5</v>
      </c>
      <c r="G103" s="254">
        <f t="shared" si="2"/>
        <v>179882.5</v>
      </c>
    </row>
    <row r="104" spans="1:7" ht="12.75">
      <c r="A104" s="296" t="s">
        <v>59</v>
      </c>
      <c r="B104" s="293">
        <v>622.2</v>
      </c>
      <c r="C104" s="264"/>
      <c r="D104" s="294">
        <v>622.2</v>
      </c>
      <c r="E104" s="294"/>
      <c r="F104" s="295"/>
      <c r="G104" s="254">
        <f t="shared" si="2"/>
        <v>622.2</v>
      </c>
    </row>
    <row r="105" spans="1:7" ht="12.75">
      <c r="A105" s="296" t="s">
        <v>60</v>
      </c>
      <c r="B105" s="293">
        <v>459</v>
      </c>
      <c r="C105" s="264"/>
      <c r="D105" s="247"/>
      <c r="E105" s="294">
        <v>459</v>
      </c>
      <c r="F105" s="295"/>
      <c r="G105" s="254">
        <f t="shared" si="2"/>
        <v>459</v>
      </c>
    </row>
    <row r="106" spans="1:7" ht="12.75">
      <c r="A106" s="298" t="s">
        <v>105</v>
      </c>
      <c r="B106" s="293">
        <v>133422.12</v>
      </c>
      <c r="C106" s="264">
        <v>133422.12</v>
      </c>
      <c r="D106" s="294"/>
      <c r="E106" s="294"/>
      <c r="F106" s="295"/>
      <c r="G106" s="254">
        <f t="shared" si="2"/>
        <v>133422.12</v>
      </c>
    </row>
    <row r="107" spans="1:7" ht="12.75">
      <c r="A107" s="296" t="s">
        <v>127</v>
      </c>
      <c r="B107" s="293">
        <v>36138.56</v>
      </c>
      <c r="C107" s="264">
        <v>39967.5</v>
      </c>
      <c r="D107" s="294"/>
      <c r="E107" s="294"/>
      <c r="F107" s="295"/>
      <c r="G107" s="254">
        <f t="shared" si="2"/>
        <v>39967.5</v>
      </c>
    </row>
    <row r="108" spans="1:7" ht="12.75">
      <c r="A108" s="296" t="s">
        <v>110</v>
      </c>
      <c r="B108" s="293">
        <v>4590</v>
      </c>
      <c r="C108" s="264">
        <f>1147.5+1275+102</f>
        <v>2524.5</v>
      </c>
      <c r="D108" s="264">
        <f>1147.5+1275+102</f>
        <v>2524.5</v>
      </c>
      <c r="E108" s="264">
        <f>1147.5+1275+102</f>
        <v>2524.5</v>
      </c>
      <c r="F108" s="264">
        <f>1147.5+1275+102</f>
        <v>2524.5</v>
      </c>
      <c r="G108" s="254">
        <f t="shared" si="2"/>
        <v>10098</v>
      </c>
    </row>
    <row r="109" spans="1:7" ht="12.75">
      <c r="A109" s="296" t="s">
        <v>77</v>
      </c>
      <c r="B109" s="293">
        <v>2040</v>
      </c>
      <c r="C109" s="264">
        <v>510</v>
      </c>
      <c r="D109" s="294">
        <v>510</v>
      </c>
      <c r="E109" s="294">
        <v>510</v>
      </c>
      <c r="F109" s="294">
        <v>510</v>
      </c>
      <c r="G109" s="254">
        <f t="shared" si="2"/>
        <v>2040</v>
      </c>
    </row>
    <row r="110" spans="1:7" ht="12.75">
      <c r="A110" s="296" t="s">
        <v>53</v>
      </c>
      <c r="B110" s="293">
        <v>10469.28</v>
      </c>
      <c r="C110" s="264">
        <v>10469.28</v>
      </c>
      <c r="D110" s="294"/>
      <c r="E110" s="294"/>
      <c r="F110" s="295"/>
      <c r="G110" s="254">
        <f t="shared" si="2"/>
        <v>10469.28</v>
      </c>
    </row>
    <row r="111" spans="1:7" ht="12.75">
      <c r="A111" s="296" t="s">
        <v>381</v>
      </c>
      <c r="B111" s="293">
        <v>1530</v>
      </c>
      <c r="C111" s="264"/>
      <c r="D111" s="294"/>
      <c r="E111" s="294"/>
      <c r="F111" s="295">
        <v>1530</v>
      </c>
      <c r="G111" s="254">
        <f t="shared" si="2"/>
        <v>1530</v>
      </c>
    </row>
    <row r="112" spans="1:7" ht="12.75">
      <c r="A112" s="296" t="s">
        <v>382</v>
      </c>
      <c r="B112" s="293">
        <v>2305.2</v>
      </c>
      <c r="C112" s="264"/>
      <c r="D112" s="294">
        <v>3000</v>
      </c>
      <c r="E112" s="294"/>
      <c r="F112" s="295"/>
      <c r="G112" s="254">
        <f t="shared" si="2"/>
        <v>3000</v>
      </c>
    </row>
    <row r="113" spans="1:7" ht="12.75">
      <c r="A113" s="296" t="s">
        <v>48</v>
      </c>
      <c r="B113" s="293">
        <v>25571</v>
      </c>
      <c r="C113" s="264">
        <f>4647.25+510</f>
        <v>5157.25</v>
      </c>
      <c r="D113" s="264">
        <f>4647.25+510</f>
        <v>5157.25</v>
      </c>
      <c r="E113" s="264">
        <f>4647.25+510</f>
        <v>5157.25</v>
      </c>
      <c r="F113" s="264">
        <f>4647.25+510</f>
        <v>5157.25</v>
      </c>
      <c r="G113" s="254">
        <f t="shared" si="2"/>
        <v>20629</v>
      </c>
    </row>
    <row r="114" spans="1:7" ht="12.75">
      <c r="A114" s="296" t="s">
        <v>383</v>
      </c>
      <c r="B114" s="293"/>
      <c r="C114" s="264"/>
      <c r="D114" s="264">
        <v>18000</v>
      </c>
      <c r="E114" s="264"/>
      <c r="F114" s="264"/>
      <c r="G114" s="254">
        <f t="shared" si="2"/>
        <v>18000</v>
      </c>
    </row>
    <row r="115" spans="1:7" ht="12.75">
      <c r="A115" s="296" t="s">
        <v>384</v>
      </c>
      <c r="B115" s="293"/>
      <c r="C115" s="264"/>
      <c r="D115" s="264"/>
      <c r="E115" s="264">
        <v>2305</v>
      </c>
      <c r="F115" s="264"/>
      <c r="G115" s="254">
        <f t="shared" si="2"/>
        <v>2305</v>
      </c>
    </row>
    <row r="116" spans="1:7" ht="12.75">
      <c r="A116" s="297" t="s">
        <v>41</v>
      </c>
      <c r="B116" s="293">
        <v>43168</v>
      </c>
      <c r="C116" s="264">
        <f>10000+8414.58+5100+8007+2500+2805+10765</f>
        <v>47591.58</v>
      </c>
      <c r="D116" s="294"/>
      <c r="E116" s="294"/>
      <c r="F116" s="295"/>
      <c r="G116" s="254">
        <f t="shared" si="2"/>
        <v>47591.58</v>
      </c>
    </row>
    <row r="117" spans="1:7" ht="12.75">
      <c r="A117" s="296" t="s">
        <v>52</v>
      </c>
      <c r="B117" s="293">
        <v>3060</v>
      </c>
      <c r="C117" s="264">
        <v>3060</v>
      </c>
      <c r="D117" s="294"/>
      <c r="E117" s="294"/>
      <c r="F117" s="295"/>
      <c r="G117" s="254">
        <f t="shared" si="2"/>
        <v>3060</v>
      </c>
    </row>
    <row r="118" spans="1:7" ht="12.75">
      <c r="A118" s="266" t="s">
        <v>46</v>
      </c>
      <c r="B118" s="293">
        <v>66096</v>
      </c>
      <c r="C118" s="264">
        <v>66096</v>
      </c>
      <c r="D118" s="294"/>
      <c r="E118" s="294"/>
      <c r="F118" s="295"/>
      <c r="G118" s="254">
        <f t="shared" si="2"/>
        <v>66096</v>
      </c>
    </row>
    <row r="119" spans="1:7" ht="12.75">
      <c r="A119" s="296" t="s">
        <v>61</v>
      </c>
      <c r="B119" s="293">
        <v>357</v>
      </c>
      <c r="C119" s="264"/>
      <c r="D119" s="294">
        <v>357</v>
      </c>
      <c r="E119" s="247"/>
      <c r="F119" s="295"/>
      <c r="G119" s="254">
        <f t="shared" si="2"/>
        <v>357</v>
      </c>
    </row>
    <row r="120" spans="1:7" ht="12.75">
      <c r="A120" s="296" t="s">
        <v>385</v>
      </c>
      <c r="B120" s="293"/>
      <c r="C120" s="264"/>
      <c r="D120" s="294">
        <v>225</v>
      </c>
      <c r="E120" s="247"/>
      <c r="F120" s="295"/>
      <c r="G120" s="254">
        <f t="shared" si="2"/>
        <v>225</v>
      </c>
    </row>
    <row r="121" spans="1:7" ht="12.75">
      <c r="A121" s="296" t="s">
        <v>80</v>
      </c>
      <c r="B121" s="293">
        <v>6275.04</v>
      </c>
      <c r="C121" s="264">
        <v>6275.04</v>
      </c>
      <c r="D121" s="294"/>
      <c r="E121" s="294"/>
      <c r="F121" s="295"/>
      <c r="G121" s="254">
        <f t="shared" si="2"/>
        <v>6275.04</v>
      </c>
    </row>
    <row r="122" spans="1:7" ht="12.75">
      <c r="A122" s="296" t="s">
        <v>58</v>
      </c>
      <c r="B122" s="293">
        <v>2490.84</v>
      </c>
      <c r="C122" s="264">
        <v>2490.84</v>
      </c>
      <c r="D122" s="294"/>
      <c r="E122" s="294"/>
      <c r="F122" s="295"/>
      <c r="G122" s="254">
        <f t="shared" si="2"/>
        <v>2490.84</v>
      </c>
    </row>
    <row r="123" spans="1:7" ht="12.75">
      <c r="A123" s="296" t="s">
        <v>104</v>
      </c>
      <c r="B123" s="293">
        <v>2500</v>
      </c>
      <c r="C123" s="264">
        <v>600</v>
      </c>
      <c r="D123" s="264">
        <v>800</v>
      </c>
      <c r="E123" s="264">
        <v>500</v>
      </c>
      <c r="F123" s="264">
        <v>600</v>
      </c>
      <c r="G123" s="254">
        <f t="shared" si="2"/>
        <v>2500</v>
      </c>
    </row>
    <row r="124" spans="1:7" ht="12.75">
      <c r="A124" s="296" t="s">
        <v>126</v>
      </c>
      <c r="B124" s="293">
        <v>2805</v>
      </c>
      <c r="C124" s="264"/>
      <c r="D124" s="294"/>
      <c r="E124" s="294"/>
      <c r="F124" s="294"/>
      <c r="G124" s="254">
        <f t="shared" si="2"/>
        <v>0</v>
      </c>
    </row>
    <row r="125" spans="1:7" ht="12.75">
      <c r="A125" s="296" t="s">
        <v>64</v>
      </c>
      <c r="B125" s="293">
        <v>21721</v>
      </c>
      <c r="C125" s="264">
        <v>21000</v>
      </c>
      <c r="D125" s="294"/>
      <c r="E125" s="294"/>
      <c r="F125" s="295"/>
      <c r="G125" s="254">
        <f t="shared" si="2"/>
        <v>21000</v>
      </c>
    </row>
    <row r="126" spans="1:7" ht="12.75">
      <c r="A126" s="296" t="s">
        <v>121</v>
      </c>
      <c r="B126" s="293">
        <v>773.16</v>
      </c>
      <c r="C126" s="264">
        <v>850</v>
      </c>
      <c r="D126" s="294"/>
      <c r="E126" s="294"/>
      <c r="F126" s="295"/>
      <c r="G126" s="254">
        <f t="shared" si="2"/>
        <v>850</v>
      </c>
    </row>
    <row r="127" spans="1:7" ht="12.75">
      <c r="A127" s="266" t="s">
        <v>386</v>
      </c>
      <c r="B127" s="293">
        <v>2371.5</v>
      </c>
      <c r="C127" s="264">
        <v>2371.5</v>
      </c>
      <c r="D127" s="294"/>
      <c r="E127" s="294"/>
      <c r="F127" s="295"/>
      <c r="G127" s="254">
        <f t="shared" si="2"/>
        <v>2371.5</v>
      </c>
    </row>
    <row r="128" spans="1:7" ht="12.75">
      <c r="A128" s="296" t="s">
        <v>119</v>
      </c>
      <c r="B128" s="293">
        <v>17850</v>
      </c>
      <c r="C128" s="264">
        <v>7905</v>
      </c>
      <c r="D128" s="294"/>
      <c r="E128" s="294">
        <v>7905</v>
      </c>
      <c r="F128" s="295"/>
      <c r="G128" s="254">
        <f t="shared" si="2"/>
        <v>15810</v>
      </c>
    </row>
    <row r="129" spans="1:7" ht="12.75">
      <c r="A129" s="296" t="s">
        <v>112</v>
      </c>
      <c r="B129" s="293">
        <v>897.6</v>
      </c>
      <c r="C129" s="264">
        <v>1000</v>
      </c>
      <c r="D129" s="294"/>
      <c r="E129" s="294">
        <v>1000</v>
      </c>
      <c r="F129" s="295"/>
      <c r="G129" s="254">
        <f t="shared" si="2"/>
        <v>2000</v>
      </c>
    </row>
    <row r="130" spans="1:7" ht="12.75">
      <c r="A130" s="266" t="s">
        <v>387</v>
      </c>
      <c r="B130" s="293">
        <v>42330</v>
      </c>
      <c r="C130" s="294">
        <v>55000</v>
      </c>
      <c r="D130" s="247"/>
      <c r="E130" s="294"/>
      <c r="F130" s="295"/>
      <c r="G130" s="254">
        <f>SUM(C130:F130)</f>
        <v>55000</v>
      </c>
    </row>
    <row r="131" spans="1:7" ht="12.75">
      <c r="A131" s="296" t="s">
        <v>45</v>
      </c>
      <c r="B131" s="293">
        <v>1020</v>
      </c>
      <c r="C131" s="264">
        <v>1020</v>
      </c>
      <c r="D131" s="294"/>
      <c r="E131" s="294"/>
      <c r="F131" s="295"/>
      <c r="G131" s="254">
        <f t="shared" si="2"/>
        <v>1020</v>
      </c>
    </row>
    <row r="132" spans="1:7" ht="12.75">
      <c r="A132" s="296" t="s">
        <v>73</v>
      </c>
      <c r="B132" s="293">
        <v>2769.3</v>
      </c>
      <c r="C132" s="264"/>
      <c r="D132" s="264">
        <v>1385</v>
      </c>
      <c r="E132" s="294"/>
      <c r="F132" s="264">
        <v>1385</v>
      </c>
      <c r="G132" s="254">
        <f t="shared" si="2"/>
        <v>2770</v>
      </c>
    </row>
    <row r="133" spans="1:7" ht="12.75">
      <c r="A133" s="296" t="s">
        <v>107</v>
      </c>
      <c r="B133" s="293">
        <v>6575.5932</v>
      </c>
      <c r="C133" s="264">
        <v>1643.8983</v>
      </c>
      <c r="D133" s="294">
        <v>1643.8983</v>
      </c>
      <c r="E133" s="294">
        <v>1643.8983</v>
      </c>
      <c r="F133" s="294">
        <v>1643.8983</v>
      </c>
      <c r="G133" s="254">
        <f t="shared" si="2"/>
        <v>6575.5932</v>
      </c>
    </row>
    <row r="134" spans="1:7" ht="12.75">
      <c r="A134" s="297" t="s">
        <v>103</v>
      </c>
      <c r="B134" s="293">
        <v>1530</v>
      </c>
      <c r="C134" s="264"/>
      <c r="D134" s="294"/>
      <c r="E134" s="264">
        <v>1530</v>
      </c>
      <c r="F134" s="295"/>
      <c r="G134" s="254">
        <f t="shared" si="2"/>
        <v>1530</v>
      </c>
    </row>
    <row r="135" spans="1:7" ht="12.75">
      <c r="A135" s="296" t="s">
        <v>49</v>
      </c>
      <c r="B135" s="293">
        <v>1020</v>
      </c>
      <c r="C135" s="264">
        <v>255</v>
      </c>
      <c r="D135" s="294">
        <v>255</v>
      </c>
      <c r="E135" s="294">
        <v>255</v>
      </c>
      <c r="F135" s="294">
        <v>255</v>
      </c>
      <c r="G135" s="254">
        <f t="shared" si="2"/>
        <v>1020</v>
      </c>
    </row>
    <row r="136" spans="1:7" ht="12.75">
      <c r="A136" s="296" t="s">
        <v>56</v>
      </c>
      <c r="B136" s="293">
        <v>35000.28</v>
      </c>
      <c r="C136" s="264">
        <v>35000</v>
      </c>
      <c r="D136" s="247"/>
      <c r="E136" s="294"/>
      <c r="F136" s="295"/>
      <c r="G136" s="254">
        <f>SUM(C136:F136)</f>
        <v>35000</v>
      </c>
    </row>
    <row r="137" spans="1:7" ht="12.75">
      <c r="A137" s="296" t="s">
        <v>125</v>
      </c>
      <c r="B137" s="293">
        <v>34680</v>
      </c>
      <c r="C137" s="264"/>
      <c r="D137" s="294"/>
      <c r="E137" s="294">
        <v>34680</v>
      </c>
      <c r="F137" s="295"/>
      <c r="G137" s="254">
        <f t="shared" si="2"/>
        <v>34680</v>
      </c>
    </row>
    <row r="138" spans="1:7" ht="12.75">
      <c r="A138" s="296" t="s">
        <v>69</v>
      </c>
      <c r="B138" s="293">
        <v>10200</v>
      </c>
      <c r="C138" s="264"/>
      <c r="D138" s="294"/>
      <c r="E138" s="294">
        <v>10200</v>
      </c>
      <c r="F138" s="295"/>
      <c r="G138" s="254">
        <f t="shared" si="2"/>
        <v>10200</v>
      </c>
    </row>
    <row r="139" spans="1:7" ht="12.75">
      <c r="A139" s="296" t="s">
        <v>51</v>
      </c>
      <c r="B139" s="293">
        <v>2550</v>
      </c>
      <c r="C139" s="264">
        <v>0</v>
      </c>
      <c r="D139" s="294">
        <v>0</v>
      </c>
      <c r="E139" s="294">
        <v>0</v>
      </c>
      <c r="F139" s="294">
        <v>0</v>
      </c>
      <c r="G139" s="254">
        <f t="shared" si="2"/>
        <v>0</v>
      </c>
    </row>
    <row r="140" spans="1:7" ht="12.75">
      <c r="A140" s="296" t="s">
        <v>114</v>
      </c>
      <c r="B140" s="293">
        <v>1020</v>
      </c>
      <c r="C140" s="264">
        <v>2000</v>
      </c>
      <c r="D140" s="294"/>
      <c r="E140" s="294"/>
      <c r="F140" s="295"/>
      <c r="G140" s="254">
        <f t="shared" si="2"/>
        <v>2000</v>
      </c>
    </row>
    <row r="141" spans="1:7" ht="12.75">
      <c r="A141" s="296" t="s">
        <v>113</v>
      </c>
      <c r="B141" s="293">
        <v>15810</v>
      </c>
      <c r="C141" s="264">
        <v>15810</v>
      </c>
      <c r="D141" s="294"/>
      <c r="E141" s="294"/>
      <c r="F141" s="295"/>
      <c r="G141" s="254">
        <f aca="true" t="shared" si="3" ref="G141:G161">SUM(C141:F141)</f>
        <v>15810</v>
      </c>
    </row>
    <row r="142" spans="1:7" ht="12.75">
      <c r="A142" s="296" t="s">
        <v>62</v>
      </c>
      <c r="B142" s="293">
        <v>856.8000000000001</v>
      </c>
      <c r="C142" s="264">
        <v>945</v>
      </c>
      <c r="D142" s="294"/>
      <c r="E142" s="294"/>
      <c r="F142" s="295"/>
      <c r="G142" s="254">
        <f t="shared" si="3"/>
        <v>945</v>
      </c>
    </row>
    <row r="143" spans="1:7" ht="12.75">
      <c r="A143" s="296" t="s">
        <v>67</v>
      </c>
      <c r="B143" s="293">
        <v>255</v>
      </c>
      <c r="C143" s="264">
        <v>0</v>
      </c>
      <c r="D143" s="294"/>
      <c r="E143" s="294"/>
      <c r="F143" s="295"/>
      <c r="G143" s="254">
        <f t="shared" si="3"/>
        <v>0</v>
      </c>
    </row>
    <row r="144" spans="1:7" ht="12.75">
      <c r="A144" s="296" t="s">
        <v>75</v>
      </c>
      <c r="B144" s="293">
        <v>1470</v>
      </c>
      <c r="C144" s="264"/>
      <c r="D144" s="294">
        <v>1470</v>
      </c>
      <c r="E144" s="294"/>
      <c r="F144" s="295"/>
      <c r="G144" s="254">
        <f t="shared" si="3"/>
        <v>1470</v>
      </c>
    </row>
    <row r="145" spans="1:7" ht="12.75">
      <c r="A145" s="296" t="s">
        <v>109</v>
      </c>
      <c r="B145" s="293">
        <v>403884.3</v>
      </c>
      <c r="C145" s="264">
        <v>403884.3</v>
      </c>
      <c r="D145" s="294"/>
      <c r="E145" s="294"/>
      <c r="F145" s="295"/>
      <c r="G145" s="254">
        <f t="shared" si="3"/>
        <v>403884.3</v>
      </c>
    </row>
    <row r="146" spans="1:7" ht="12.75">
      <c r="A146" s="296" t="s">
        <v>388</v>
      </c>
      <c r="B146" s="293"/>
      <c r="C146" s="264">
        <v>1000</v>
      </c>
      <c r="D146" s="294"/>
      <c r="E146" s="294"/>
      <c r="F146" s="295"/>
      <c r="G146" s="254">
        <f t="shared" si="3"/>
        <v>1000</v>
      </c>
    </row>
    <row r="147" spans="1:7" ht="12.75">
      <c r="A147" s="296" t="s">
        <v>389</v>
      </c>
      <c r="B147" s="293"/>
      <c r="C147" s="247"/>
      <c r="D147" s="264">
        <v>34000</v>
      </c>
      <c r="E147" s="294"/>
      <c r="F147" s="295"/>
      <c r="G147" s="254">
        <f>SUM(D147:F147)</f>
        <v>34000</v>
      </c>
    </row>
    <row r="148" spans="1:7" ht="12.75">
      <c r="A148" s="296" t="s">
        <v>116</v>
      </c>
      <c r="B148" s="293">
        <v>6120</v>
      </c>
      <c r="C148" s="264">
        <v>0</v>
      </c>
      <c r="D148" s="294"/>
      <c r="E148" s="294"/>
      <c r="F148" s="295"/>
      <c r="G148" s="254">
        <f t="shared" si="3"/>
        <v>0</v>
      </c>
    </row>
    <row r="149" spans="1:7" ht="12.75">
      <c r="A149" s="296" t="s">
        <v>42</v>
      </c>
      <c r="B149" s="293">
        <v>13324</v>
      </c>
      <c r="C149" s="264">
        <f>10000+6184.26</f>
        <v>16184.26</v>
      </c>
      <c r="D149" s="294"/>
      <c r="E149" s="294"/>
      <c r="F149" s="295"/>
      <c r="G149" s="254">
        <f t="shared" si="3"/>
        <v>16184.26</v>
      </c>
    </row>
    <row r="150" spans="1:7" ht="12.75">
      <c r="A150" s="296" t="s">
        <v>115</v>
      </c>
      <c r="B150" s="293">
        <v>1020</v>
      </c>
      <c r="C150" s="264">
        <f>255</f>
        <v>255</v>
      </c>
      <c r="D150" s="264">
        <f>255</f>
        <v>255</v>
      </c>
      <c r="E150" s="264">
        <f>255</f>
        <v>255</v>
      </c>
      <c r="F150" s="264">
        <f>255</f>
        <v>255</v>
      </c>
      <c r="G150" s="254">
        <f t="shared" si="3"/>
        <v>1020</v>
      </c>
    </row>
    <row r="151" spans="1:7" ht="12.75">
      <c r="A151" s="296" t="s">
        <v>111</v>
      </c>
      <c r="B151" s="293">
        <v>5508</v>
      </c>
      <c r="C151" s="264">
        <v>0</v>
      </c>
      <c r="D151" s="294">
        <v>0</v>
      </c>
      <c r="E151" s="294">
        <v>0</v>
      </c>
      <c r="F151" s="294">
        <v>0</v>
      </c>
      <c r="G151" s="254">
        <f t="shared" si="3"/>
        <v>0</v>
      </c>
    </row>
    <row r="152" spans="1:7" ht="12.75">
      <c r="A152" s="266" t="s">
        <v>390</v>
      </c>
      <c r="B152" s="291"/>
      <c r="C152" s="264">
        <v>3500</v>
      </c>
      <c r="D152" s="260"/>
      <c r="E152" s="260"/>
      <c r="F152" s="254"/>
      <c r="G152" s="254">
        <f t="shared" si="3"/>
        <v>3500</v>
      </c>
    </row>
    <row r="153" spans="1:7" ht="12.75">
      <c r="A153" s="266" t="s">
        <v>391</v>
      </c>
      <c r="B153" s="291"/>
      <c r="C153" s="264">
        <v>1899</v>
      </c>
      <c r="D153" s="260"/>
      <c r="E153" s="260"/>
      <c r="F153" s="254"/>
      <c r="G153" s="254">
        <f t="shared" si="3"/>
        <v>1899</v>
      </c>
    </row>
    <row r="154" spans="1:7" ht="12.75">
      <c r="A154" s="266" t="s">
        <v>392</v>
      </c>
      <c r="B154" s="291"/>
      <c r="C154" s="264">
        <v>5000</v>
      </c>
      <c r="D154" s="260"/>
      <c r="E154" s="260"/>
      <c r="F154" s="254"/>
      <c r="G154" s="254">
        <f t="shared" si="3"/>
        <v>5000</v>
      </c>
    </row>
    <row r="155" spans="1:7" ht="12.75">
      <c r="A155" s="266" t="s">
        <v>393</v>
      </c>
      <c r="B155" s="291"/>
      <c r="C155" s="264">
        <v>4335</v>
      </c>
      <c r="D155" s="260"/>
      <c r="E155" s="260"/>
      <c r="F155" s="254"/>
      <c r="G155" s="254">
        <f t="shared" si="3"/>
        <v>4335</v>
      </c>
    </row>
    <row r="156" spans="1:7" ht="12.75">
      <c r="A156" s="266" t="s">
        <v>394</v>
      </c>
      <c r="B156" s="291"/>
      <c r="C156" s="264">
        <v>2500</v>
      </c>
      <c r="D156" s="260"/>
      <c r="E156" s="260"/>
      <c r="F156" s="254"/>
      <c r="G156" s="254">
        <f t="shared" si="3"/>
        <v>2500</v>
      </c>
    </row>
    <row r="157" spans="1:7" ht="12.75">
      <c r="A157" s="266" t="s">
        <v>395</v>
      </c>
      <c r="B157" s="291"/>
      <c r="C157" s="264">
        <v>2000</v>
      </c>
      <c r="D157" s="260"/>
      <c r="E157" s="260"/>
      <c r="F157" s="254"/>
      <c r="G157" s="254">
        <f t="shared" si="3"/>
        <v>2000</v>
      </c>
    </row>
    <row r="158" spans="1:7" ht="12.75">
      <c r="A158" s="266" t="s">
        <v>396</v>
      </c>
      <c r="B158" s="58"/>
      <c r="C158" s="264">
        <v>3970</v>
      </c>
      <c r="D158" s="260">
        <v>1030</v>
      </c>
      <c r="E158" s="260">
        <v>5000</v>
      </c>
      <c r="F158" s="254"/>
      <c r="G158" s="254">
        <f t="shared" si="3"/>
        <v>10000</v>
      </c>
    </row>
    <row r="159" spans="1:7" ht="12.75">
      <c r="A159" s="266" t="s">
        <v>397</v>
      </c>
      <c r="B159" s="58"/>
      <c r="C159" s="264">
        <v>1678</v>
      </c>
      <c r="D159" s="260"/>
      <c r="E159" s="260"/>
      <c r="F159" s="254"/>
      <c r="G159" s="254">
        <f t="shared" si="3"/>
        <v>1678</v>
      </c>
    </row>
    <row r="160" spans="1:7" ht="12.75">
      <c r="A160" s="266" t="s">
        <v>398</v>
      </c>
      <c r="B160" s="58"/>
      <c r="C160" s="264">
        <v>2000</v>
      </c>
      <c r="D160" s="260"/>
      <c r="E160" s="260"/>
      <c r="F160" s="254"/>
      <c r="G160" s="254">
        <f t="shared" si="3"/>
        <v>2000</v>
      </c>
    </row>
    <row r="161" spans="1:7" ht="12.75">
      <c r="A161" s="266" t="s">
        <v>399</v>
      </c>
      <c r="C161" s="260">
        <v>60000</v>
      </c>
      <c r="D161" s="260"/>
      <c r="E161" s="260"/>
      <c r="F161" s="254"/>
      <c r="G161" s="254">
        <f t="shared" si="3"/>
        <v>60000</v>
      </c>
    </row>
    <row r="162" spans="1:9" ht="13.5" thickBot="1">
      <c r="A162" s="26" t="s">
        <v>21</v>
      </c>
      <c r="B162" s="58"/>
      <c r="C162" s="254">
        <f>SUM(C72:C161)</f>
        <v>1895515.6151000003</v>
      </c>
      <c r="D162" s="254">
        <f>SUM(D72:D161)</f>
        <v>71785.8483</v>
      </c>
      <c r="E162" s="254">
        <f>SUM(E72:E161)</f>
        <v>74475.6483</v>
      </c>
      <c r="F162" s="254">
        <f>SUM(F72:F161)</f>
        <v>208514.9883</v>
      </c>
      <c r="G162" s="254">
        <f>SUM(G72:G161)</f>
        <v>2250292.0999999996</v>
      </c>
      <c r="H162" s="254">
        <f>SUM(C162:F162)</f>
        <v>2250292.1</v>
      </c>
      <c r="I162" s="276"/>
    </row>
    <row r="163" spans="1:7" ht="13.5" thickBot="1">
      <c r="A163" s="261" t="s">
        <v>11</v>
      </c>
      <c r="B163" s="291"/>
      <c r="C163" s="260"/>
      <c r="D163" s="260"/>
      <c r="E163" s="260"/>
      <c r="F163" s="254"/>
      <c r="G163" s="254"/>
    </row>
    <row r="164" spans="1:7" ht="12.75">
      <c r="A164" s="238" t="s">
        <v>20</v>
      </c>
      <c r="B164" s="291"/>
      <c r="C164" s="264"/>
      <c r="D164" s="277"/>
      <c r="E164" s="260"/>
      <c r="F164" s="254"/>
      <c r="G164" s="254"/>
    </row>
    <row r="165" spans="1:7" ht="12.75">
      <c r="A165" s="278" t="s">
        <v>34</v>
      </c>
      <c r="B165" s="293">
        <v>13260</v>
      </c>
      <c r="C165" s="264">
        <v>2760</v>
      </c>
      <c r="D165" s="264"/>
      <c r="E165" s="264"/>
      <c r="F165" s="264"/>
      <c r="G165" s="254">
        <f>SUM(C165:F165)</f>
        <v>2760</v>
      </c>
    </row>
    <row r="166" spans="1:7" ht="12.75">
      <c r="A166" s="278" t="s">
        <v>363</v>
      </c>
      <c r="B166" s="293">
        <v>8000000</v>
      </c>
      <c r="C166" s="264">
        <v>8000000</v>
      </c>
      <c r="D166" s="277"/>
      <c r="E166" s="294"/>
      <c r="F166" s="295"/>
      <c r="G166" s="254">
        <f aca="true" t="shared" si="4" ref="G166:G196">SUM(C166:F166)</f>
        <v>8000000</v>
      </c>
    </row>
    <row r="167" spans="1:7" ht="12.75">
      <c r="A167" s="278" t="s">
        <v>92</v>
      </c>
      <c r="B167" s="293">
        <v>2000000</v>
      </c>
      <c r="C167" s="264">
        <v>2000000</v>
      </c>
      <c r="D167" s="277"/>
      <c r="E167" s="294"/>
      <c r="F167" s="295"/>
      <c r="G167" s="254">
        <f t="shared" si="4"/>
        <v>2000000</v>
      </c>
    </row>
    <row r="168" spans="1:7" ht="12.75">
      <c r="A168" s="278" t="s">
        <v>93</v>
      </c>
      <c r="B168" s="293">
        <v>1000000</v>
      </c>
      <c r="C168" s="264">
        <v>1000000</v>
      </c>
      <c r="D168" s="277"/>
      <c r="E168" s="294"/>
      <c r="F168" s="295"/>
      <c r="G168" s="254">
        <f t="shared" si="4"/>
        <v>1000000</v>
      </c>
    </row>
    <row r="169" spans="1:7" ht="12.75">
      <c r="A169" s="278" t="s">
        <v>94</v>
      </c>
      <c r="B169" s="293">
        <v>1000000</v>
      </c>
      <c r="C169" s="264">
        <v>1000000</v>
      </c>
      <c r="D169" s="277"/>
      <c r="E169" s="294"/>
      <c r="F169" s="295"/>
      <c r="G169" s="269">
        <f t="shared" si="4"/>
        <v>1000000</v>
      </c>
    </row>
    <row r="170" spans="1:7" ht="12.75">
      <c r="A170" s="278" t="s">
        <v>91</v>
      </c>
      <c r="B170" s="293">
        <v>100000</v>
      </c>
      <c r="C170" s="264">
        <v>100000</v>
      </c>
      <c r="D170" s="277"/>
      <c r="E170" s="294"/>
      <c r="F170" s="295"/>
      <c r="G170" s="254">
        <f t="shared" si="4"/>
        <v>100000</v>
      </c>
    </row>
    <row r="171" spans="1:7" ht="12.75">
      <c r="A171" s="278" t="s">
        <v>35</v>
      </c>
      <c r="B171" s="293">
        <v>500000</v>
      </c>
      <c r="C171" s="264">
        <v>500000</v>
      </c>
      <c r="D171" s="277"/>
      <c r="E171" s="294"/>
      <c r="F171" s="295"/>
      <c r="G171" s="254">
        <f t="shared" si="4"/>
        <v>500000</v>
      </c>
    </row>
    <row r="172" spans="1:7" ht="12.75">
      <c r="A172" s="278" t="s">
        <v>364</v>
      </c>
      <c r="B172" s="293">
        <v>19380</v>
      </c>
      <c r="C172" s="264">
        <v>19380</v>
      </c>
      <c r="D172" s="277"/>
      <c r="E172" s="294"/>
      <c r="F172" s="295"/>
      <c r="G172" s="254">
        <f t="shared" si="4"/>
        <v>19380</v>
      </c>
    </row>
    <row r="173" spans="1:7" ht="12.75">
      <c r="A173" s="278" t="s">
        <v>96</v>
      </c>
      <c r="B173" s="293">
        <v>10200</v>
      </c>
      <c r="C173" s="264">
        <v>0</v>
      </c>
      <c r="D173" s="277"/>
      <c r="E173" s="294"/>
      <c r="F173" s="295"/>
      <c r="G173" s="254">
        <f t="shared" si="4"/>
        <v>0</v>
      </c>
    </row>
    <row r="174" spans="1:7" ht="12.75">
      <c r="A174" s="278" t="s">
        <v>97</v>
      </c>
      <c r="B174" s="293">
        <v>18360</v>
      </c>
      <c r="C174" s="264">
        <v>25000</v>
      </c>
      <c r="D174" s="277">
        <v>25000</v>
      </c>
      <c r="E174" s="277">
        <v>25000</v>
      </c>
      <c r="F174" s="277">
        <v>25000</v>
      </c>
      <c r="G174" s="254">
        <f t="shared" si="4"/>
        <v>100000</v>
      </c>
    </row>
    <row r="175" spans="1:7" ht="12.75">
      <c r="A175" s="278" t="s">
        <v>36</v>
      </c>
      <c r="B175" s="293">
        <v>17340</v>
      </c>
      <c r="C175" s="264">
        <v>17000</v>
      </c>
      <c r="D175" s="277"/>
      <c r="E175" s="294"/>
      <c r="F175" s="295"/>
      <c r="G175" s="254">
        <f t="shared" si="4"/>
        <v>17000</v>
      </c>
    </row>
    <row r="176" spans="1:7" ht="12.75">
      <c r="A176" s="278" t="s">
        <v>37</v>
      </c>
      <c r="B176" s="293">
        <v>78111.6</v>
      </c>
      <c r="C176" s="264">
        <v>38250</v>
      </c>
      <c r="D176" s="277"/>
      <c r="E176" s="294"/>
      <c r="F176" s="295">
        <v>38250</v>
      </c>
      <c r="G176" s="254">
        <f t="shared" si="4"/>
        <v>76500</v>
      </c>
    </row>
    <row r="177" spans="1:7" ht="12.75">
      <c r="A177" s="278" t="s">
        <v>95</v>
      </c>
      <c r="B177" s="293">
        <v>156570</v>
      </c>
      <c r="C177" s="264">
        <v>78285</v>
      </c>
      <c r="D177" s="277"/>
      <c r="E177" s="294">
        <v>78285</v>
      </c>
      <c r="F177" s="295"/>
      <c r="G177" s="254">
        <f t="shared" si="4"/>
        <v>156570</v>
      </c>
    </row>
    <row r="178" spans="1:7" ht="12.75">
      <c r="A178" s="278" t="s">
        <v>38</v>
      </c>
      <c r="B178" s="293">
        <v>821063.28</v>
      </c>
      <c r="C178" s="294">
        <v>820762</v>
      </c>
      <c r="D178" s="277"/>
      <c r="E178" s="247"/>
      <c r="F178" s="295"/>
      <c r="G178" s="254">
        <f>SUM(C178:F178)</f>
        <v>820762</v>
      </c>
    </row>
    <row r="179" spans="1:7" ht="12.75">
      <c r="A179" s="278" t="s">
        <v>39</v>
      </c>
      <c r="B179" s="293">
        <v>130000</v>
      </c>
      <c r="C179" s="264">
        <v>130000</v>
      </c>
      <c r="D179" s="277"/>
      <c r="E179" s="294"/>
      <c r="F179" s="295"/>
      <c r="G179" s="254">
        <f t="shared" si="4"/>
        <v>130000</v>
      </c>
    </row>
    <row r="180" spans="1:7" ht="12.75">
      <c r="A180" s="278" t="s">
        <v>98</v>
      </c>
      <c r="B180" s="293">
        <v>500000</v>
      </c>
      <c r="C180" s="294">
        <v>300000</v>
      </c>
      <c r="D180" s="277"/>
      <c r="E180" s="247"/>
      <c r="F180" s="295"/>
      <c r="G180" s="254">
        <f>SUM(C180:F180)</f>
        <v>300000</v>
      </c>
    </row>
    <row r="181" spans="1:7" ht="12.75">
      <c r="A181" s="278" t="s">
        <v>99</v>
      </c>
      <c r="B181" s="293">
        <v>100000</v>
      </c>
      <c r="C181" s="264">
        <v>100000</v>
      </c>
      <c r="D181" s="277"/>
      <c r="E181" s="294"/>
      <c r="F181" s="295"/>
      <c r="G181" s="254">
        <f t="shared" si="4"/>
        <v>100000</v>
      </c>
    </row>
    <row r="182" spans="1:7" ht="12.75">
      <c r="A182" s="278" t="s">
        <v>100</v>
      </c>
      <c r="B182" s="293">
        <v>300000</v>
      </c>
      <c r="C182" s="264">
        <v>300000</v>
      </c>
      <c r="D182" s="277"/>
      <c r="E182" s="294"/>
      <c r="F182" s="295"/>
      <c r="G182" s="254">
        <f t="shared" si="4"/>
        <v>300000</v>
      </c>
    </row>
    <row r="183" spans="1:7" ht="12.75">
      <c r="A183" s="278" t="s">
        <v>101</v>
      </c>
      <c r="B183" s="293">
        <v>100000</v>
      </c>
      <c r="C183" s="264">
        <v>100000</v>
      </c>
      <c r="D183" s="277"/>
      <c r="E183" s="294"/>
      <c r="F183" s="295"/>
      <c r="G183" s="254">
        <f t="shared" si="4"/>
        <v>100000</v>
      </c>
    </row>
    <row r="184" spans="1:7" ht="12.75">
      <c r="A184" s="279" t="s">
        <v>400</v>
      </c>
      <c r="B184" s="291">
        <v>345000</v>
      </c>
      <c r="C184" s="268">
        <v>200000</v>
      </c>
      <c r="D184" s="277"/>
      <c r="E184" s="260"/>
      <c r="F184" s="254"/>
      <c r="G184" s="254">
        <f t="shared" si="4"/>
        <v>200000</v>
      </c>
    </row>
    <row r="185" spans="1:7" ht="12.75">
      <c r="A185" s="238"/>
      <c r="B185" s="291"/>
      <c r="C185" s="264"/>
      <c r="D185" s="277"/>
      <c r="E185" s="260"/>
      <c r="F185" s="254"/>
      <c r="G185" s="254">
        <f t="shared" si="4"/>
        <v>0</v>
      </c>
    </row>
    <row r="186" spans="1:7" ht="12.75">
      <c r="A186" s="238"/>
      <c r="B186" s="291"/>
      <c r="C186" s="264"/>
      <c r="D186" s="277"/>
      <c r="E186" s="260"/>
      <c r="F186" s="254"/>
      <c r="G186" s="254">
        <f t="shared" si="4"/>
        <v>0</v>
      </c>
    </row>
    <row r="187" spans="1:7" ht="12.75">
      <c r="A187" s="238"/>
      <c r="B187" s="291"/>
      <c r="C187" s="264"/>
      <c r="D187" s="277"/>
      <c r="E187" s="260"/>
      <c r="F187" s="254"/>
      <c r="G187" s="254">
        <f t="shared" si="4"/>
        <v>0</v>
      </c>
    </row>
    <row r="188" spans="1:7" ht="12.75">
      <c r="A188" s="238"/>
      <c r="B188" s="291"/>
      <c r="C188" s="264"/>
      <c r="D188" s="277"/>
      <c r="E188" s="260"/>
      <c r="F188" s="254"/>
      <c r="G188" s="254">
        <f t="shared" si="4"/>
        <v>0</v>
      </c>
    </row>
    <row r="189" spans="1:7" ht="12.75">
      <c r="A189" s="238"/>
      <c r="B189" s="291"/>
      <c r="C189" s="264"/>
      <c r="D189" s="277"/>
      <c r="E189" s="260"/>
      <c r="F189" s="254"/>
      <c r="G189" s="254">
        <f t="shared" si="4"/>
        <v>0</v>
      </c>
    </row>
    <row r="190" spans="1:7" ht="12.75">
      <c r="A190" s="238"/>
      <c r="B190" s="291"/>
      <c r="C190" s="264"/>
      <c r="D190" s="277"/>
      <c r="E190" s="260"/>
      <c r="F190" s="254"/>
      <c r="G190" s="254">
        <f t="shared" si="4"/>
        <v>0</v>
      </c>
    </row>
    <row r="191" spans="1:7" ht="12.75">
      <c r="A191" s="238"/>
      <c r="B191" s="291"/>
      <c r="C191" s="264"/>
      <c r="D191" s="277"/>
      <c r="E191" s="260"/>
      <c r="F191" s="254"/>
      <c r="G191" s="254">
        <f t="shared" si="4"/>
        <v>0</v>
      </c>
    </row>
    <row r="192" spans="1:7" ht="12.75">
      <c r="A192" s="238"/>
      <c r="B192" s="291"/>
      <c r="C192" s="264"/>
      <c r="D192" s="277"/>
      <c r="E192" s="260"/>
      <c r="F192" s="254"/>
      <c r="G192" s="254">
        <f t="shared" si="4"/>
        <v>0</v>
      </c>
    </row>
    <row r="193" spans="1:7" ht="12.75">
      <c r="A193" s="238"/>
      <c r="B193" s="291"/>
      <c r="C193" s="264"/>
      <c r="D193" s="277"/>
      <c r="E193" s="260"/>
      <c r="F193" s="254"/>
      <c r="G193" s="254">
        <f t="shared" si="4"/>
        <v>0</v>
      </c>
    </row>
    <row r="194" spans="1:7" ht="12.75">
      <c r="A194" s="238"/>
      <c r="B194" s="291"/>
      <c r="C194" s="264"/>
      <c r="D194" s="277"/>
      <c r="E194" s="260"/>
      <c r="F194" s="254"/>
      <c r="G194" s="254">
        <f t="shared" si="4"/>
        <v>0</v>
      </c>
    </row>
    <row r="195" spans="1:7" ht="12.75">
      <c r="A195" s="26"/>
      <c r="B195" s="58"/>
      <c r="C195" s="264"/>
      <c r="D195" s="277"/>
      <c r="E195" s="260"/>
      <c r="F195" s="254"/>
      <c r="G195" s="254">
        <f t="shared" si="4"/>
        <v>0</v>
      </c>
    </row>
    <row r="196" spans="1:7" ht="12.75">
      <c r="A196" s="26" t="s">
        <v>14</v>
      </c>
      <c r="B196" s="58"/>
      <c r="C196" s="35"/>
      <c r="D196" s="277"/>
      <c r="E196" s="260"/>
      <c r="F196" s="254"/>
      <c r="G196" s="254">
        <f t="shared" si="4"/>
        <v>0</v>
      </c>
    </row>
    <row r="197" spans="1:9" ht="12.75">
      <c r="A197" s="26" t="s">
        <v>21</v>
      </c>
      <c r="B197" s="58"/>
      <c r="C197" s="32">
        <f>SUM(C165:C196)</f>
        <v>14731437</v>
      </c>
      <c r="D197" s="32">
        <f>SUM(D165:D196)</f>
        <v>25000</v>
      </c>
      <c r="E197" s="32">
        <f>SUM(E165:E196)</f>
        <v>103285</v>
      </c>
      <c r="F197" s="32">
        <f>SUM(F165:F196)</f>
        <v>63250</v>
      </c>
      <c r="G197" s="32">
        <f>SUM(G165:G196)</f>
        <v>14922972</v>
      </c>
      <c r="H197" s="254">
        <f>SUM(C197:F197)</f>
        <v>14922972</v>
      </c>
      <c r="I197" s="254"/>
    </row>
    <row r="198" spans="1:7" ht="12.75">
      <c r="A198" s="256" t="s">
        <v>12</v>
      </c>
      <c r="B198" s="285"/>
      <c r="C198" s="35"/>
      <c r="D198" s="277"/>
      <c r="E198" s="260"/>
      <c r="F198" s="254"/>
      <c r="G198" s="254"/>
    </row>
    <row r="199" spans="1:7" ht="12.75">
      <c r="A199" s="238" t="s">
        <v>20</v>
      </c>
      <c r="B199" s="291"/>
      <c r="C199" s="264"/>
      <c r="D199" s="260"/>
      <c r="E199" s="260"/>
      <c r="F199" s="254"/>
      <c r="G199" s="254"/>
    </row>
    <row r="200" spans="1:7" ht="12.75">
      <c r="A200" s="26"/>
      <c r="B200" s="58"/>
      <c r="C200" s="264"/>
      <c r="D200" s="260"/>
      <c r="E200" s="260"/>
      <c r="F200" s="254"/>
      <c r="G200" s="254">
        <f>SUM(C200:F200)</f>
        <v>0</v>
      </c>
    </row>
    <row r="201" spans="1:7" ht="12.75">
      <c r="A201" s="26"/>
      <c r="B201" s="58"/>
      <c r="C201" s="264"/>
      <c r="D201" s="260"/>
      <c r="E201" s="260"/>
      <c r="F201" s="254"/>
      <c r="G201" s="254">
        <f>SUM(C201:F201)</f>
        <v>0</v>
      </c>
    </row>
    <row r="202" spans="1:7" ht="12.75">
      <c r="A202" s="26"/>
      <c r="B202" s="58"/>
      <c r="C202" s="264"/>
      <c r="D202" s="260"/>
      <c r="E202" s="260"/>
      <c r="F202" s="254"/>
      <c r="G202" s="254">
        <f>SUM(C202:F202)</f>
        <v>0</v>
      </c>
    </row>
    <row r="203" spans="1:7" ht="12.75">
      <c r="A203" s="26"/>
      <c r="B203" s="58"/>
      <c r="C203" s="264"/>
      <c r="D203" s="260"/>
      <c r="E203" s="260"/>
      <c r="F203" s="254"/>
      <c r="G203" s="254">
        <f>SUM(C203:F203)</f>
        <v>0</v>
      </c>
    </row>
    <row r="204" spans="1:7" ht="12.75">
      <c r="A204" s="26"/>
      <c r="B204" s="58"/>
      <c r="C204" s="36"/>
      <c r="D204" s="260"/>
      <c r="E204" s="260"/>
      <c r="F204" s="254"/>
      <c r="G204" s="254">
        <f>SUM(C204:F204)</f>
        <v>0</v>
      </c>
    </row>
    <row r="205" spans="1:8" ht="12.75">
      <c r="A205" s="26" t="s">
        <v>21</v>
      </c>
      <c r="B205" s="58"/>
      <c r="C205" s="32">
        <f>SUM(C200:C204)</f>
        <v>0</v>
      </c>
      <c r="D205" s="32">
        <f>SUM(D200:D204)</f>
        <v>0</v>
      </c>
      <c r="E205" s="32">
        <f>SUM(E200:E204)</f>
        <v>0</v>
      </c>
      <c r="F205" s="32">
        <f>SUM(F200:F204)</f>
        <v>0</v>
      </c>
      <c r="G205" s="32">
        <f>SUM(G200:G204)</f>
        <v>0</v>
      </c>
      <c r="H205" s="254">
        <f>SUM(C205:F205)</f>
        <v>0</v>
      </c>
    </row>
    <row r="206" spans="1:7" ht="12.75">
      <c r="A206" s="280" t="s">
        <v>13</v>
      </c>
      <c r="B206" s="291"/>
      <c r="C206" s="253"/>
      <c r="D206" s="28"/>
      <c r="E206" s="31"/>
      <c r="F206" s="254"/>
      <c r="G206" s="254"/>
    </row>
    <row r="207" spans="1:7" ht="12.75">
      <c r="A207" s="238" t="s">
        <v>20</v>
      </c>
      <c r="B207" s="291"/>
      <c r="C207" s="253"/>
      <c r="D207" s="277"/>
      <c r="E207" s="253"/>
      <c r="F207" s="254"/>
      <c r="G207" s="254"/>
    </row>
    <row r="208" spans="1:7" s="252" customFormat="1" ht="12.75">
      <c r="A208" s="278" t="s">
        <v>90</v>
      </c>
      <c r="B208" s="290">
        <v>41347.74</v>
      </c>
      <c r="C208" s="281">
        <v>41347.74</v>
      </c>
      <c r="D208" s="255"/>
      <c r="E208" s="281"/>
      <c r="F208" s="269"/>
      <c r="G208" s="269">
        <f>SUM(C208:F208)</f>
        <v>41347.74</v>
      </c>
    </row>
    <row r="209" spans="1:7" s="252" customFormat="1" ht="12.75">
      <c r="A209" s="278" t="s">
        <v>88</v>
      </c>
      <c r="B209" s="290">
        <v>86775.48</v>
      </c>
      <c r="C209" s="281">
        <v>86775.48</v>
      </c>
      <c r="D209" s="255"/>
      <c r="E209" s="281"/>
      <c r="F209" s="269"/>
      <c r="G209" s="269">
        <f aca="true" t="shared" si="5" ref="G209:G222">SUM(C209:F209)</f>
        <v>86775.48</v>
      </c>
    </row>
    <row r="210" spans="1:7" s="252" customFormat="1" ht="12.75">
      <c r="A210" s="278" t="s">
        <v>89</v>
      </c>
      <c r="B210" s="290">
        <v>14029.08</v>
      </c>
      <c r="C210" s="281">
        <v>14029.08</v>
      </c>
      <c r="D210" s="255"/>
      <c r="E210" s="281"/>
      <c r="F210" s="269"/>
      <c r="G210" s="269">
        <f t="shared" si="5"/>
        <v>14029.08</v>
      </c>
    </row>
    <row r="211" spans="1:7" s="252" customFormat="1" ht="12.75">
      <c r="A211" s="278" t="s">
        <v>28</v>
      </c>
      <c r="B211" s="290">
        <v>45900</v>
      </c>
      <c r="C211" s="281">
        <v>58485</v>
      </c>
      <c r="D211" s="255"/>
      <c r="E211" s="281"/>
      <c r="F211" s="269"/>
      <c r="G211" s="269">
        <f t="shared" si="5"/>
        <v>58485</v>
      </c>
    </row>
    <row r="212" spans="1:7" s="252" customFormat="1" ht="12.75">
      <c r="A212" s="278" t="s">
        <v>371</v>
      </c>
      <c r="B212" s="290">
        <v>24480</v>
      </c>
      <c r="C212" s="281">
        <v>19500</v>
      </c>
      <c r="D212" s="255"/>
      <c r="E212" s="281"/>
      <c r="F212" s="269"/>
      <c r="G212" s="269">
        <f t="shared" si="5"/>
        <v>19500</v>
      </c>
    </row>
    <row r="213" spans="1:7" s="252" customFormat="1" ht="12.75">
      <c r="A213" s="279" t="s">
        <v>401</v>
      </c>
      <c r="B213" s="286"/>
      <c r="C213" s="281">
        <v>12000</v>
      </c>
      <c r="D213" s="255"/>
      <c r="E213" s="281"/>
      <c r="F213" s="269"/>
      <c r="G213" s="269">
        <f t="shared" si="5"/>
        <v>12000</v>
      </c>
    </row>
    <row r="214" spans="1:7" s="252" customFormat="1" ht="12.75">
      <c r="A214" s="279" t="s">
        <v>402</v>
      </c>
      <c r="B214" s="286"/>
      <c r="C214" s="281">
        <v>300</v>
      </c>
      <c r="D214" s="255"/>
      <c r="E214" s="281"/>
      <c r="F214" s="269"/>
      <c r="G214" s="269">
        <f t="shared" si="5"/>
        <v>300</v>
      </c>
    </row>
    <row r="215" spans="1:7" s="252" customFormat="1" ht="12.75">
      <c r="A215" s="279" t="s">
        <v>403</v>
      </c>
      <c r="B215" s="286"/>
      <c r="C215" s="281">
        <v>5000</v>
      </c>
      <c r="D215" s="255"/>
      <c r="E215" s="281"/>
      <c r="F215" s="269"/>
      <c r="G215" s="269">
        <f t="shared" si="5"/>
        <v>5000</v>
      </c>
    </row>
    <row r="216" spans="1:7" s="252" customFormat="1" ht="12.75">
      <c r="A216" s="279" t="s">
        <v>404</v>
      </c>
      <c r="B216" s="286"/>
      <c r="C216" s="281">
        <v>5000</v>
      </c>
      <c r="D216" s="255"/>
      <c r="E216" s="281"/>
      <c r="F216" s="269"/>
      <c r="G216" s="269">
        <f t="shared" si="5"/>
        <v>5000</v>
      </c>
    </row>
    <row r="217" spans="2:7" s="252" customFormat="1" ht="12.75">
      <c r="B217" s="286"/>
      <c r="C217" s="281"/>
      <c r="D217" s="255"/>
      <c r="E217" s="281"/>
      <c r="F217" s="269"/>
      <c r="G217" s="269">
        <f t="shared" si="5"/>
        <v>0</v>
      </c>
    </row>
    <row r="218" spans="2:7" s="252" customFormat="1" ht="12.75">
      <c r="B218" s="286"/>
      <c r="C218" s="281"/>
      <c r="D218" s="255"/>
      <c r="E218" s="281"/>
      <c r="F218" s="269"/>
      <c r="G218" s="269">
        <f t="shared" si="5"/>
        <v>0</v>
      </c>
    </row>
    <row r="219" spans="2:7" s="252" customFormat="1" ht="12.75">
      <c r="B219" s="286"/>
      <c r="C219" s="281"/>
      <c r="D219" s="255"/>
      <c r="E219" s="281"/>
      <c r="F219" s="269"/>
      <c r="G219" s="269">
        <f t="shared" si="5"/>
        <v>0</v>
      </c>
    </row>
    <row r="220" spans="1:7" s="252" customFormat="1" ht="12.75">
      <c r="A220" s="27"/>
      <c r="B220" s="57"/>
      <c r="C220" s="263"/>
      <c r="D220" s="255"/>
      <c r="E220" s="282"/>
      <c r="F220" s="269"/>
      <c r="G220" s="269">
        <f t="shared" si="5"/>
        <v>0</v>
      </c>
    </row>
    <row r="221" spans="1:7" s="252" customFormat="1" ht="12.75">
      <c r="A221" s="27"/>
      <c r="B221" s="57"/>
      <c r="C221" s="30"/>
      <c r="D221" s="255"/>
      <c r="E221" s="282"/>
      <c r="F221" s="269"/>
      <c r="G221" s="269">
        <f t="shared" si="5"/>
        <v>0</v>
      </c>
    </row>
    <row r="222" spans="1:7" s="252" customFormat="1" ht="12.75">
      <c r="A222" s="27"/>
      <c r="B222" s="57"/>
      <c r="C222" s="30"/>
      <c r="D222" s="255"/>
      <c r="E222" s="282"/>
      <c r="F222" s="269"/>
      <c r="G222" s="269">
        <f t="shared" si="5"/>
        <v>0</v>
      </c>
    </row>
    <row r="223" spans="1:8" s="1" customFormat="1" ht="12.75">
      <c r="A223" s="26" t="s">
        <v>21</v>
      </c>
      <c r="B223" s="58"/>
      <c r="C223" s="32">
        <f>SUM(C208:C222)</f>
        <v>242437.3</v>
      </c>
      <c r="D223" s="32">
        <f>SUM(D208:D222)</f>
        <v>0</v>
      </c>
      <c r="E223" s="32">
        <f>SUM(E208:E222)</f>
        <v>0</v>
      </c>
      <c r="F223" s="32">
        <f>SUM(F208:F222)</f>
        <v>0</v>
      </c>
      <c r="G223" s="32">
        <f>SUM(G208:G222)</f>
        <v>242437.3</v>
      </c>
      <c r="H223" s="32">
        <f>SUM(C223:F223)</f>
        <v>242437.3</v>
      </c>
    </row>
    <row r="224" spans="1:8" s="1" customFormat="1" ht="13.5" thickBot="1">
      <c r="A224" s="26"/>
      <c r="B224" s="58"/>
      <c r="C224" s="32"/>
      <c r="D224" s="32"/>
      <c r="E224" s="32"/>
      <c r="F224" s="32"/>
      <c r="G224" s="32"/>
      <c r="H224" s="32"/>
    </row>
    <row r="225" spans="1:8" ht="16.5" thickBot="1">
      <c r="A225" s="17" t="s">
        <v>23</v>
      </c>
      <c r="B225" s="300"/>
      <c r="C225" s="30">
        <f>C223+C205+C197+C162+C69+C55+C50</f>
        <v>17041073.335100003</v>
      </c>
      <c r="D225" s="30">
        <f>D223+D205+D197+D162+D69+D55+D50</f>
        <v>105190.6483</v>
      </c>
      <c r="E225" s="30">
        <f>E223+E205+E197+E162+E69+E55+E50</f>
        <v>193200.3883</v>
      </c>
      <c r="F225" s="30">
        <f>F223+F205+F197+F162+F69+F55+F50</f>
        <v>271764.98829999997</v>
      </c>
      <c r="G225" s="30">
        <f>G223+G205+G197+G162+G69+G55+G50</f>
        <v>17611229.36</v>
      </c>
      <c r="H225" s="254"/>
    </row>
    <row r="226" spans="1:8" s="1" customFormat="1" ht="12.75">
      <c r="A226" s="26"/>
      <c r="B226" s="58"/>
      <c r="C226" s="32"/>
      <c r="D226" s="32"/>
      <c r="E226" s="32"/>
      <c r="F226" s="32"/>
      <c r="G226" s="32"/>
      <c r="H226" s="32"/>
    </row>
    <row r="227" spans="1:7" ht="18">
      <c r="A227" s="39" t="s">
        <v>405</v>
      </c>
      <c r="B227" s="301"/>
      <c r="C227" s="302">
        <f>C225+C31</f>
        <v>27485296.085100003</v>
      </c>
      <c r="D227" s="302">
        <f>D225+D31</f>
        <v>10549413.3983</v>
      </c>
      <c r="E227" s="302">
        <f>E225+E31</f>
        <v>10637423.1383</v>
      </c>
      <c r="F227" s="302">
        <f>F225+F31</f>
        <v>10715987.7383</v>
      </c>
      <c r="G227" s="303">
        <f>G225+G31</f>
        <v>59388120.36</v>
      </c>
    </row>
    <row r="231" spans="1:4" ht="12.75">
      <c r="A231" s="26"/>
      <c r="B231" s="58"/>
      <c r="C231" s="250"/>
      <c r="D231" s="250"/>
    </row>
  </sheetData>
  <sheetProtection/>
  <printOptions gridLines="1" horizontalCentered="1"/>
  <pageMargins left="0.02" right="0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Punnett</dc:creator>
  <cp:keywords/>
  <dc:description/>
  <cp:lastModifiedBy>cuestao</cp:lastModifiedBy>
  <cp:lastPrinted>2013-04-09T17:30:26Z</cp:lastPrinted>
  <dcterms:created xsi:type="dcterms:W3CDTF">2005-04-20T22:51:54Z</dcterms:created>
  <dcterms:modified xsi:type="dcterms:W3CDTF">2013-04-10T22:06:45Z</dcterms:modified>
  <cp:category/>
  <cp:version/>
  <cp:contentType/>
  <cp:contentStatus/>
</cp:coreProperties>
</file>