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45" yWindow="45" windowWidth="16530" windowHeight="9060" tabRatio="869" activeTab="17"/>
  </bookViews>
  <sheets>
    <sheet name="AMP-14" sheetId="4" r:id="rId1"/>
    <sheet name="IPMA-14" sheetId="5" r:id="rId2"/>
    <sheet name="PTSA-14" sheetId="22" r:id="rId3"/>
    <sheet name="PPSA-14" sheetId="24" r:id="rId4"/>
    <sheet name="TOA-14" sheetId="8" r:id="rId5"/>
    <sheet name="UFA-14" sheetId="27" r:id="rId6"/>
    <sheet name="PSRA-14" sheetId="10" r:id="rId7"/>
    <sheet name="OCFO-14" sheetId="11" r:id="rId8"/>
    <sheet name="FY14" sheetId="2" r:id="rId9"/>
    <sheet name="AMP-15" sheetId="20" r:id="rId10"/>
    <sheet name="IPMA-15" sheetId="21" r:id="rId11"/>
    <sheet name="PTSA-15" sheetId="23" r:id="rId12"/>
    <sheet name="PPSA-15" sheetId="25" r:id="rId13"/>
    <sheet name="TOA-15" sheetId="26" r:id="rId14"/>
    <sheet name="UFA-15" sheetId="28" r:id="rId15"/>
    <sheet name="PSRA-15" sheetId="29" r:id="rId16"/>
    <sheet name="OCFO-15" sheetId="30" r:id="rId17"/>
    <sheet name="FY15" sheetId="31" r:id="rId18"/>
  </sheets>
  <definedNames>
    <definedName name="_xlnm.Print_Area" localSheetId="8">'FY14'!$A$1:$G$177</definedName>
    <definedName name="_xlnm.Print_Area" localSheetId="17">'FY15'!$A$1:$G$177</definedName>
    <definedName name="_xlnm.Print_Area" localSheetId="3">'PPSA-14'!$A$1:$G$94</definedName>
    <definedName name="_xlnm.Print_Area" localSheetId="2">'PTSA-14'!$A$1:$G$88</definedName>
    <definedName name="_xlnm.Print_Area" localSheetId="5">'UFA-14'!$A$1:$G$89</definedName>
    <definedName name="_xlnm.Print_Area" localSheetId="14">'UFA-15'!$A$1:$G$90</definedName>
    <definedName name="_xlnm.Print_Titles" localSheetId="8">'FY14'!$1:$4</definedName>
    <definedName name="_xlnm.Print_Titles" localSheetId="17">'FY15'!$1:$4</definedName>
  </definedNames>
  <calcPr calcId="145621"/>
</workbook>
</file>

<file path=xl/calcChain.xml><?xml version="1.0" encoding="utf-8"?>
<calcChain xmlns="http://schemas.openxmlformats.org/spreadsheetml/2006/main">
  <c r="B90" i="24" l="1"/>
  <c r="B88" i="24"/>
  <c r="F70" i="25" l="1"/>
  <c r="C75" i="25"/>
  <c r="C63" i="23"/>
  <c r="D75" i="23"/>
  <c r="E75" i="23"/>
  <c r="F75" i="23"/>
  <c r="C75" i="23"/>
  <c r="G75" i="23"/>
  <c r="G69" i="23"/>
  <c r="G67" i="23"/>
  <c r="G58" i="21"/>
  <c r="F63" i="21"/>
  <c r="F69" i="25" l="1"/>
  <c r="E69" i="25"/>
  <c r="D69" i="25"/>
  <c r="C69" i="25"/>
  <c r="B69" i="25"/>
  <c r="D70" i="25"/>
  <c r="E70" i="25"/>
  <c r="C70" i="25"/>
  <c r="F71" i="25"/>
  <c r="E71" i="25"/>
  <c r="D71" i="25"/>
  <c r="C71" i="25"/>
  <c r="G71" i="25" s="1"/>
  <c r="G73" i="25" l="1"/>
  <c r="C66" i="23" l="1"/>
  <c r="E66" i="28" l="1"/>
  <c r="F66" i="27" l="1"/>
  <c r="E66" i="27"/>
  <c r="D66" i="27"/>
  <c r="C66" i="27"/>
  <c r="F65" i="28" l="1"/>
  <c r="E65" i="28"/>
  <c r="D65" i="28"/>
  <c r="G65" i="28" s="1"/>
  <c r="C65" i="28"/>
  <c r="G101" i="20" l="1"/>
  <c r="B89" i="20"/>
  <c r="D102" i="20" l="1"/>
  <c r="E102" i="20"/>
  <c r="F102" i="20"/>
  <c r="C102" i="20"/>
  <c r="G93" i="4"/>
  <c r="D94" i="4"/>
  <c r="E94" i="4"/>
  <c r="F94" i="4"/>
  <c r="C94" i="4"/>
  <c r="C67" i="22" l="1"/>
  <c r="C68" i="22"/>
  <c r="C69" i="22"/>
  <c r="C70" i="22"/>
  <c r="C61" i="26" l="1"/>
  <c r="C60" i="26"/>
  <c r="C39" i="26"/>
  <c r="C40" i="26"/>
  <c r="C38" i="26"/>
  <c r="B63" i="22"/>
  <c r="G73" i="23"/>
  <c r="B75" i="23"/>
  <c r="C84" i="23"/>
  <c r="G70" i="23"/>
  <c r="G72" i="23"/>
  <c r="C58" i="23"/>
  <c r="C59" i="23"/>
  <c r="C59" i="21"/>
  <c r="C57" i="21"/>
  <c r="B63" i="21"/>
  <c r="G67" i="20"/>
  <c r="G69" i="20"/>
  <c r="G70" i="20"/>
  <c r="G71" i="20"/>
  <c r="G77" i="20"/>
  <c r="G78" i="20"/>
  <c r="G85" i="20"/>
  <c r="C66" i="20"/>
  <c r="G66" i="20" s="1"/>
  <c r="C67" i="20"/>
  <c r="C68" i="20"/>
  <c r="G68" i="20" s="1"/>
  <c r="C69" i="20"/>
  <c r="C70" i="20"/>
  <c r="C71" i="20"/>
  <c r="C72" i="20"/>
  <c r="G72" i="20" s="1"/>
  <c r="C73" i="20"/>
  <c r="G73" i="20" s="1"/>
  <c r="C74" i="20"/>
  <c r="G74" i="20" s="1"/>
  <c r="C75" i="20"/>
  <c r="G75" i="20" s="1"/>
  <c r="C76" i="20"/>
  <c r="G76" i="20" s="1"/>
  <c r="C77" i="20"/>
  <c r="C78" i="20"/>
  <c r="C79" i="20"/>
  <c r="G79" i="20" s="1"/>
  <c r="C80" i="20"/>
  <c r="G80" i="20" s="1"/>
  <c r="C81" i="20"/>
  <c r="G81" i="20" s="1"/>
  <c r="C82" i="20"/>
  <c r="G82" i="20" s="1"/>
  <c r="C83" i="20"/>
  <c r="G83" i="20" s="1"/>
  <c r="C84" i="20"/>
  <c r="G84" i="20" s="1"/>
  <c r="C85" i="20"/>
  <c r="C86" i="20"/>
  <c r="G86" i="20" s="1"/>
  <c r="G71" i="23" l="1"/>
  <c r="C28" i="31" l="1"/>
  <c r="C29" i="31"/>
  <c r="C171" i="31"/>
  <c r="C172" i="31"/>
  <c r="G172" i="31" s="1"/>
  <c r="B172" i="31"/>
  <c r="B171" i="31"/>
  <c r="C80" i="28"/>
  <c r="C86" i="28" s="1"/>
  <c r="C158" i="31"/>
  <c r="C159" i="31"/>
  <c r="B159" i="31"/>
  <c r="G159" i="31" s="1"/>
  <c r="B158" i="31"/>
  <c r="C146" i="31"/>
  <c r="C147" i="31"/>
  <c r="B146" i="31"/>
  <c r="B147" i="31"/>
  <c r="C133" i="31"/>
  <c r="G133" i="31" s="1"/>
  <c r="C134" i="31"/>
  <c r="G134" i="31" s="1"/>
  <c r="C65" i="20"/>
  <c r="G65" i="20" s="1"/>
  <c r="B87" i="20"/>
  <c r="B134" i="31"/>
  <c r="B133" i="31"/>
  <c r="B95" i="31"/>
  <c r="B94" i="31"/>
  <c r="B82" i="31"/>
  <c r="B81" i="31"/>
  <c r="B65" i="31"/>
  <c r="B64" i="31"/>
  <c r="C52" i="31"/>
  <c r="C53" i="31"/>
  <c r="B53" i="31"/>
  <c r="B52" i="31"/>
  <c r="B41" i="31"/>
  <c r="C41" i="31" s="1"/>
  <c r="G41" i="31" s="1"/>
  <c r="B40" i="31"/>
  <c r="B29" i="31"/>
  <c r="G29" i="31" s="1"/>
  <c r="B28" i="31"/>
  <c r="B17" i="31"/>
  <c r="B16" i="31"/>
  <c r="B14" i="31"/>
  <c r="C14" i="31" s="1"/>
  <c r="G14" i="31" s="1"/>
  <c r="F174" i="31"/>
  <c r="E174" i="31"/>
  <c r="D174" i="31"/>
  <c r="F161" i="31"/>
  <c r="E161" i="31"/>
  <c r="D161" i="31"/>
  <c r="G160" i="31"/>
  <c r="F149" i="31"/>
  <c r="E149" i="31"/>
  <c r="D149" i="31"/>
  <c r="F136" i="31"/>
  <c r="E136" i="31"/>
  <c r="D136" i="31"/>
  <c r="F123" i="31"/>
  <c r="E123" i="31"/>
  <c r="G123" i="31" s="1"/>
  <c r="D123" i="31"/>
  <c r="C123" i="31"/>
  <c r="B123" i="31"/>
  <c r="G121" i="31"/>
  <c r="G120" i="31"/>
  <c r="G119" i="31"/>
  <c r="G118" i="31"/>
  <c r="G117" i="31"/>
  <c r="G116" i="31"/>
  <c r="G115" i="31"/>
  <c r="G114" i="31"/>
  <c r="F110" i="31"/>
  <c r="E110" i="31"/>
  <c r="D110" i="31"/>
  <c r="C110" i="31"/>
  <c r="G110" i="31" s="1"/>
  <c r="B110" i="31"/>
  <c r="G108" i="31"/>
  <c r="G107" i="31"/>
  <c r="G106" i="31"/>
  <c r="G105" i="31"/>
  <c r="G104" i="31"/>
  <c r="G103" i="31"/>
  <c r="G102" i="31"/>
  <c r="G101" i="31"/>
  <c r="F97" i="31"/>
  <c r="E97" i="31"/>
  <c r="D97" i="31"/>
  <c r="B97" i="31"/>
  <c r="G95" i="31"/>
  <c r="G94" i="31"/>
  <c r="G93" i="31"/>
  <c r="G91" i="31"/>
  <c r="G90" i="31"/>
  <c r="G89" i="31"/>
  <c r="G88" i="31"/>
  <c r="F84" i="31"/>
  <c r="E84" i="31"/>
  <c r="D84" i="31"/>
  <c r="C82" i="31"/>
  <c r="G82" i="31" s="1"/>
  <c r="C81" i="31"/>
  <c r="G81" i="31" s="1"/>
  <c r="F67" i="31"/>
  <c r="E67" i="31"/>
  <c r="D67" i="31"/>
  <c r="C65" i="31"/>
  <c r="G65" i="31" s="1"/>
  <c r="C64" i="31"/>
  <c r="G64" i="31" s="1"/>
  <c r="F55" i="31"/>
  <c r="E55" i="31"/>
  <c r="D55" i="31"/>
  <c r="F43" i="31"/>
  <c r="E43" i="31"/>
  <c r="D43" i="31"/>
  <c r="C40" i="31"/>
  <c r="G40" i="31" s="1"/>
  <c r="F31" i="31"/>
  <c r="E31" i="31"/>
  <c r="D31" i="31"/>
  <c r="F19" i="31"/>
  <c r="E19" i="31"/>
  <c r="D19" i="31"/>
  <c r="C17" i="31"/>
  <c r="G17" i="31" s="1"/>
  <c r="C16" i="31"/>
  <c r="G16" i="31" s="1"/>
  <c r="G166" i="2"/>
  <c r="G169" i="2"/>
  <c r="G171" i="2"/>
  <c r="G172" i="2"/>
  <c r="F174" i="2"/>
  <c r="E174" i="2"/>
  <c r="D174" i="2"/>
  <c r="C166" i="2"/>
  <c r="C171" i="2"/>
  <c r="B172" i="2"/>
  <c r="C172" i="2" s="1"/>
  <c r="B171" i="2"/>
  <c r="B169" i="2"/>
  <c r="C169" i="2" s="1"/>
  <c r="B166" i="2"/>
  <c r="C165" i="2"/>
  <c r="G165" i="2" s="1"/>
  <c r="F161" i="2"/>
  <c r="E161" i="2"/>
  <c r="G160" i="2"/>
  <c r="D161" i="2"/>
  <c r="B159" i="2"/>
  <c r="C159" i="2" s="1"/>
  <c r="G159" i="2" s="1"/>
  <c r="B158" i="2"/>
  <c r="C158" i="2" s="1"/>
  <c r="G158" i="2" s="1"/>
  <c r="B156" i="2"/>
  <c r="C156" i="2" s="1"/>
  <c r="G156" i="2" s="1"/>
  <c r="B153" i="2"/>
  <c r="C153" i="2" s="1"/>
  <c r="G153" i="2" s="1"/>
  <c r="B152" i="2"/>
  <c r="C152" i="2" s="1"/>
  <c r="F149" i="2"/>
  <c r="E149" i="2"/>
  <c r="D149" i="2"/>
  <c r="B147" i="2"/>
  <c r="C147" i="2" s="1"/>
  <c r="G147" i="2" s="1"/>
  <c r="B146" i="2"/>
  <c r="C146" i="2" s="1"/>
  <c r="G146" i="2" s="1"/>
  <c r="B144" i="2"/>
  <c r="C144" i="2" s="1"/>
  <c r="G144" i="2" s="1"/>
  <c r="B141" i="2"/>
  <c r="C141" i="2" s="1"/>
  <c r="G141" i="2" s="1"/>
  <c r="B134" i="2"/>
  <c r="C134" i="2" s="1"/>
  <c r="G134" i="2" s="1"/>
  <c r="B133" i="2"/>
  <c r="C133" i="2" s="1"/>
  <c r="G133" i="2" s="1"/>
  <c r="B131" i="2"/>
  <c r="C131" i="2" s="1"/>
  <c r="G131" i="2" s="1"/>
  <c r="B128" i="2"/>
  <c r="C128" i="2" s="1"/>
  <c r="B127" i="2"/>
  <c r="C127" i="2" s="1"/>
  <c r="G127" i="2" s="1"/>
  <c r="F136" i="2"/>
  <c r="E136" i="2"/>
  <c r="D136" i="2"/>
  <c r="F123" i="2"/>
  <c r="E123" i="2"/>
  <c r="D123" i="2"/>
  <c r="C123" i="2"/>
  <c r="B123" i="2"/>
  <c r="G121" i="2"/>
  <c r="G120" i="2"/>
  <c r="G119" i="2"/>
  <c r="G118" i="2"/>
  <c r="G117" i="2"/>
  <c r="G116" i="2"/>
  <c r="G115" i="2"/>
  <c r="G114" i="2"/>
  <c r="G102" i="2"/>
  <c r="G103" i="2"/>
  <c r="G104" i="2"/>
  <c r="G105" i="2"/>
  <c r="G106" i="2"/>
  <c r="G107" i="2"/>
  <c r="G108" i="2"/>
  <c r="G101" i="2"/>
  <c r="F110" i="2"/>
  <c r="E110" i="2"/>
  <c r="D110" i="2"/>
  <c r="C110" i="2"/>
  <c r="B110" i="2"/>
  <c r="F97" i="2"/>
  <c r="E97" i="2"/>
  <c r="D97" i="2"/>
  <c r="G95" i="2"/>
  <c r="G94" i="2"/>
  <c r="G93" i="2"/>
  <c r="G91" i="2"/>
  <c r="G90" i="2"/>
  <c r="G89" i="2"/>
  <c r="G88" i="2"/>
  <c r="B95" i="2"/>
  <c r="B94" i="2"/>
  <c r="B92" i="2"/>
  <c r="C92" i="2" s="1"/>
  <c r="B89" i="2"/>
  <c r="B88" i="2"/>
  <c r="F84" i="2"/>
  <c r="E84" i="2"/>
  <c r="D84" i="2"/>
  <c r="B82" i="2"/>
  <c r="C82" i="2" s="1"/>
  <c r="G82" i="2" s="1"/>
  <c r="B81" i="2"/>
  <c r="C81" i="2" s="1"/>
  <c r="G81" i="2" s="1"/>
  <c r="B79" i="2"/>
  <c r="C79" i="2" s="1"/>
  <c r="G79" i="2" s="1"/>
  <c r="B76" i="2"/>
  <c r="C76" i="2" s="1"/>
  <c r="G76" i="2" s="1"/>
  <c r="B75" i="2"/>
  <c r="C75" i="2" s="1"/>
  <c r="F67" i="2"/>
  <c r="E67" i="2"/>
  <c r="D67" i="2"/>
  <c r="B65" i="2"/>
  <c r="C65" i="2" s="1"/>
  <c r="G65" i="2" s="1"/>
  <c r="B64" i="2"/>
  <c r="C64" i="2" s="1"/>
  <c r="G64" i="2" s="1"/>
  <c r="B62" i="2"/>
  <c r="C62" i="2" s="1"/>
  <c r="G62" i="2" s="1"/>
  <c r="F55" i="2"/>
  <c r="E55" i="2"/>
  <c r="D55" i="2"/>
  <c r="G25" i="11"/>
  <c r="B53" i="2"/>
  <c r="C53" i="2" s="1"/>
  <c r="G53" i="2" s="1"/>
  <c r="B52" i="2"/>
  <c r="C52" i="2" s="1"/>
  <c r="G52" i="2" s="1"/>
  <c r="B50" i="2"/>
  <c r="C50" i="2" s="1"/>
  <c r="G50" i="2" s="1"/>
  <c r="F43" i="2"/>
  <c r="E43" i="2"/>
  <c r="D43" i="2"/>
  <c r="B41" i="2"/>
  <c r="C41" i="2" s="1"/>
  <c r="G41" i="2" s="1"/>
  <c r="B40" i="2"/>
  <c r="C40" i="2" s="1"/>
  <c r="G40" i="2" s="1"/>
  <c r="B38" i="2"/>
  <c r="C38" i="2" s="1"/>
  <c r="G38" i="2" s="1"/>
  <c r="F31" i="2"/>
  <c r="E31" i="2"/>
  <c r="D31" i="2"/>
  <c r="B29" i="2"/>
  <c r="C29" i="2" s="1"/>
  <c r="G29" i="2" s="1"/>
  <c r="B28" i="2"/>
  <c r="C28" i="2" s="1"/>
  <c r="G28" i="2" s="1"/>
  <c r="B26" i="2"/>
  <c r="C26" i="2" s="1"/>
  <c r="G26" i="2" s="1"/>
  <c r="B17" i="2"/>
  <c r="C17" i="2" s="1"/>
  <c r="G17" i="2" s="1"/>
  <c r="B16" i="2"/>
  <c r="C16" i="2" s="1"/>
  <c r="G16" i="2" s="1"/>
  <c r="B14" i="2"/>
  <c r="C14" i="2" s="1"/>
  <c r="G14" i="2" s="1"/>
  <c r="F19" i="2"/>
  <c r="E19" i="2"/>
  <c r="D19" i="2"/>
  <c r="G25" i="30"/>
  <c r="C25" i="30"/>
  <c r="C26" i="30" s="1"/>
  <c r="B12" i="30"/>
  <c r="B31" i="30" s="1"/>
  <c r="B82" i="30" s="1"/>
  <c r="F80" i="30"/>
  <c r="B80" i="30"/>
  <c r="F78" i="30"/>
  <c r="E78" i="30"/>
  <c r="E80" i="30" s="1"/>
  <c r="D78" i="30"/>
  <c r="D80" i="30" s="1"/>
  <c r="C78" i="30"/>
  <c r="C80" i="30" s="1"/>
  <c r="G77" i="30"/>
  <c r="G76" i="30"/>
  <c r="G75" i="30"/>
  <c r="G74" i="30"/>
  <c r="G78" i="30" s="1"/>
  <c r="G71" i="30"/>
  <c r="F71" i="30"/>
  <c r="E71" i="30"/>
  <c r="D71" i="30"/>
  <c r="C71" i="30"/>
  <c r="G70" i="30"/>
  <c r="F67" i="30"/>
  <c r="E67" i="30"/>
  <c r="D67" i="30"/>
  <c r="C67" i="30"/>
  <c r="G66" i="30"/>
  <c r="G65" i="30"/>
  <c r="G64" i="30"/>
  <c r="G63" i="30"/>
  <c r="G67" i="30" s="1"/>
  <c r="G60" i="30"/>
  <c r="F60" i="30"/>
  <c r="E60" i="30"/>
  <c r="D60" i="30"/>
  <c r="C60" i="30"/>
  <c r="G59" i="30"/>
  <c r="G58" i="30"/>
  <c r="G57" i="30"/>
  <c r="F54" i="30"/>
  <c r="E54" i="30"/>
  <c r="D54" i="30"/>
  <c r="C54" i="30"/>
  <c r="G53" i="30"/>
  <c r="G52" i="30"/>
  <c r="G51" i="30"/>
  <c r="G50" i="30"/>
  <c r="G54" i="30" s="1"/>
  <c r="G48" i="30"/>
  <c r="F48" i="30"/>
  <c r="E48" i="30"/>
  <c r="D48" i="30"/>
  <c r="C48" i="30"/>
  <c r="G47" i="30"/>
  <c r="G46" i="30"/>
  <c r="G45" i="30"/>
  <c r="F43" i="30"/>
  <c r="E43" i="30"/>
  <c r="D43" i="30"/>
  <c r="C43" i="30"/>
  <c r="G42" i="30"/>
  <c r="G41" i="30"/>
  <c r="G40" i="30"/>
  <c r="G39" i="30"/>
  <c r="G38" i="30"/>
  <c r="G37" i="30"/>
  <c r="G43" i="30" s="1"/>
  <c r="F29" i="30"/>
  <c r="E29" i="30"/>
  <c r="D29" i="30"/>
  <c r="D31" i="30" s="1"/>
  <c r="C29" i="30"/>
  <c r="F26" i="30"/>
  <c r="E26" i="30"/>
  <c r="D26" i="30"/>
  <c r="F23" i="30"/>
  <c r="E23" i="30"/>
  <c r="D23" i="30"/>
  <c r="C23" i="30"/>
  <c r="G22" i="30"/>
  <c r="G21" i="30"/>
  <c r="G20" i="30"/>
  <c r="G23" i="30" s="1"/>
  <c r="G19" i="30"/>
  <c r="F17" i="30"/>
  <c r="E17" i="30"/>
  <c r="D17" i="30"/>
  <c r="C17" i="30"/>
  <c r="G16" i="30"/>
  <c r="G15" i="30"/>
  <c r="G14" i="30"/>
  <c r="G17" i="30" s="1"/>
  <c r="F12" i="30"/>
  <c r="E12" i="30"/>
  <c r="D12" i="30"/>
  <c r="C12" i="30"/>
  <c r="G11" i="30"/>
  <c r="G10" i="30"/>
  <c r="C9" i="30"/>
  <c r="G9" i="30" s="1"/>
  <c r="G12" i="30" s="1"/>
  <c r="C9" i="11"/>
  <c r="F12" i="29"/>
  <c r="E12" i="29"/>
  <c r="D12" i="29"/>
  <c r="C32" i="29"/>
  <c r="C12" i="29"/>
  <c r="F81" i="29"/>
  <c r="E81" i="29"/>
  <c r="E83" i="29" s="1"/>
  <c r="D81" i="29"/>
  <c r="D83" i="29" s="1"/>
  <c r="C81" i="29"/>
  <c r="C83" i="29" s="1"/>
  <c r="G80" i="29"/>
  <c r="G79" i="29"/>
  <c r="G81" i="29" s="1"/>
  <c r="G78" i="29"/>
  <c r="F75" i="29"/>
  <c r="E75" i="29"/>
  <c r="D75" i="29"/>
  <c r="C75" i="29"/>
  <c r="G74" i="29"/>
  <c r="G75" i="29" s="1"/>
  <c r="F71" i="29"/>
  <c r="E71" i="29"/>
  <c r="D71" i="29"/>
  <c r="C71" i="29"/>
  <c r="G70" i="29"/>
  <c r="G69" i="29"/>
  <c r="G68" i="29"/>
  <c r="G67" i="29"/>
  <c r="G71" i="29" s="1"/>
  <c r="F64" i="29"/>
  <c r="E64" i="29"/>
  <c r="D64" i="29"/>
  <c r="C64" i="29"/>
  <c r="B64" i="29"/>
  <c r="G63" i="29"/>
  <c r="G62" i="29"/>
  <c r="G61" i="29"/>
  <c r="G60" i="29"/>
  <c r="G59" i="29"/>
  <c r="G64" i="29" s="1"/>
  <c r="F56" i="29"/>
  <c r="F83" i="29" s="1"/>
  <c r="E56" i="29"/>
  <c r="D56" i="29"/>
  <c r="C56" i="29"/>
  <c r="G55" i="29"/>
  <c r="G54" i="29"/>
  <c r="G53" i="29"/>
  <c r="G52" i="29"/>
  <c r="G56" i="29" s="1"/>
  <c r="G50" i="29"/>
  <c r="F50" i="29"/>
  <c r="E50" i="29"/>
  <c r="D50" i="29"/>
  <c r="C50" i="29"/>
  <c r="G49" i="29"/>
  <c r="G48" i="29"/>
  <c r="G47" i="29"/>
  <c r="F45" i="29"/>
  <c r="E45" i="29"/>
  <c r="D45" i="29"/>
  <c r="C45" i="29"/>
  <c r="B45" i="29"/>
  <c r="B83" i="29" s="1"/>
  <c r="G44" i="29"/>
  <c r="G43" i="29"/>
  <c r="G42" i="29"/>
  <c r="G45" i="29" s="1"/>
  <c r="G41" i="29"/>
  <c r="G40" i="29"/>
  <c r="G39" i="29"/>
  <c r="G38" i="29"/>
  <c r="E32" i="29"/>
  <c r="D32" i="29"/>
  <c r="F30" i="29"/>
  <c r="E30" i="29"/>
  <c r="D30" i="29"/>
  <c r="C30" i="29"/>
  <c r="F27" i="29"/>
  <c r="F32" i="29" s="1"/>
  <c r="E27" i="29"/>
  <c r="D27" i="29"/>
  <c r="B27" i="29"/>
  <c r="C25" i="29"/>
  <c r="C27" i="29" s="1"/>
  <c r="G27" i="29" s="1"/>
  <c r="G23" i="29"/>
  <c r="F23" i="29"/>
  <c r="E23" i="29"/>
  <c r="D23" i="29"/>
  <c r="C23" i="29"/>
  <c r="G22" i="29"/>
  <c r="G21" i="29"/>
  <c r="G20" i="29"/>
  <c r="G19" i="29"/>
  <c r="F17" i="29"/>
  <c r="E17" i="29"/>
  <c r="D17" i="29"/>
  <c r="C17" i="29"/>
  <c r="G16" i="29"/>
  <c r="G15" i="29"/>
  <c r="G14" i="29"/>
  <c r="G17" i="29" s="1"/>
  <c r="B12" i="29"/>
  <c r="B32" i="29" s="1"/>
  <c r="G11" i="29"/>
  <c r="G10" i="29"/>
  <c r="C9" i="29"/>
  <c r="G9" i="29" s="1"/>
  <c r="G12" i="29" s="1"/>
  <c r="G25" i="10"/>
  <c r="D27" i="10"/>
  <c r="E27" i="10"/>
  <c r="F27" i="10"/>
  <c r="C25" i="10"/>
  <c r="C9" i="10"/>
  <c r="B64" i="10"/>
  <c r="B45" i="10"/>
  <c r="F86" i="28"/>
  <c r="E86" i="28"/>
  <c r="D86" i="28"/>
  <c r="B86" i="28"/>
  <c r="G85" i="28"/>
  <c r="G84" i="28"/>
  <c r="G83" i="28"/>
  <c r="G82" i="28"/>
  <c r="G81" i="28"/>
  <c r="F77" i="28"/>
  <c r="E77" i="28"/>
  <c r="D77" i="28"/>
  <c r="B77" i="28"/>
  <c r="G76" i="28"/>
  <c r="G75" i="28"/>
  <c r="G74" i="28"/>
  <c r="C73" i="28"/>
  <c r="C77" i="28" s="1"/>
  <c r="F71" i="28"/>
  <c r="E71" i="28"/>
  <c r="D71" i="28"/>
  <c r="C71" i="28"/>
  <c r="B71" i="28"/>
  <c r="H67" i="28"/>
  <c r="G67" i="28"/>
  <c r="G66" i="28"/>
  <c r="G71" i="28" s="1"/>
  <c r="B63" i="28"/>
  <c r="E62" i="28"/>
  <c r="D62" i="28"/>
  <c r="C62" i="28"/>
  <c r="B62" i="28"/>
  <c r="G60" i="28"/>
  <c r="H59" i="28"/>
  <c r="G59" i="28"/>
  <c r="G58" i="28"/>
  <c r="G57" i="28"/>
  <c r="F54" i="28"/>
  <c r="E54" i="28"/>
  <c r="D54" i="28"/>
  <c r="C54" i="28"/>
  <c r="G53" i="28"/>
  <c r="G52" i="28"/>
  <c r="G51" i="28"/>
  <c r="G50" i="28"/>
  <c r="G54" i="28" s="1"/>
  <c r="F48" i="28"/>
  <c r="E48" i="28"/>
  <c r="D48" i="28"/>
  <c r="C48" i="28"/>
  <c r="G47" i="28"/>
  <c r="G46" i="28"/>
  <c r="G45" i="28"/>
  <c r="F43" i="28"/>
  <c r="E43" i="28"/>
  <c r="D43" i="28"/>
  <c r="B43" i="28"/>
  <c r="G42" i="28"/>
  <c r="G41" i="28"/>
  <c r="G40" i="28"/>
  <c r="C39" i="28"/>
  <c r="G39" i="28" s="1"/>
  <c r="G38" i="28"/>
  <c r="G37" i="28"/>
  <c r="F29" i="28"/>
  <c r="E29" i="28"/>
  <c r="D29" i="28"/>
  <c r="C29" i="28"/>
  <c r="F26" i="28"/>
  <c r="E26" i="28"/>
  <c r="D26" i="28"/>
  <c r="B26" i="28"/>
  <c r="C25" i="28"/>
  <c r="C26" i="28" s="1"/>
  <c r="F23" i="28"/>
  <c r="E23" i="28"/>
  <c r="D23" i="28"/>
  <c r="C23" i="28"/>
  <c r="G22" i="28"/>
  <c r="G21" i="28"/>
  <c r="G20" i="28"/>
  <c r="G19" i="28"/>
  <c r="F17" i="28"/>
  <c r="E17" i="28"/>
  <c r="D17" i="28"/>
  <c r="B17" i="28"/>
  <c r="G16" i="28"/>
  <c r="G15" i="28"/>
  <c r="C14" i="28"/>
  <c r="C17" i="28" s="1"/>
  <c r="F12" i="28"/>
  <c r="E12" i="28"/>
  <c r="B12" i="28"/>
  <c r="G11" i="28"/>
  <c r="G10" i="28"/>
  <c r="D9" i="28"/>
  <c r="D12" i="28" s="1"/>
  <c r="C9" i="28"/>
  <c r="C12" i="28" s="1"/>
  <c r="B63" i="27"/>
  <c r="B70" i="27"/>
  <c r="C70" i="27"/>
  <c r="D70" i="27"/>
  <c r="F59" i="27"/>
  <c r="G59" i="27" s="1"/>
  <c r="C39" i="27"/>
  <c r="F85" i="27"/>
  <c r="E85" i="27"/>
  <c r="D85" i="27"/>
  <c r="B85" i="27"/>
  <c r="G84" i="27"/>
  <c r="G83" i="27"/>
  <c r="G82" i="27"/>
  <c r="G81" i="27"/>
  <c r="G80" i="27"/>
  <c r="G79" i="27"/>
  <c r="F76" i="27"/>
  <c r="E76" i="27"/>
  <c r="D76" i="27"/>
  <c r="B76" i="27"/>
  <c r="G75" i="27"/>
  <c r="G74" i="27"/>
  <c r="G73" i="27"/>
  <c r="C72" i="27"/>
  <c r="G72" i="27" s="1"/>
  <c r="F70" i="27"/>
  <c r="E70" i="27"/>
  <c r="H66" i="27"/>
  <c r="G66" i="27"/>
  <c r="G65" i="27"/>
  <c r="F62" i="27"/>
  <c r="E62" i="27"/>
  <c r="D62" i="27"/>
  <c r="B62" i="27"/>
  <c r="G60" i="27"/>
  <c r="H59" i="27"/>
  <c r="G58" i="27"/>
  <c r="F54" i="27"/>
  <c r="E54" i="27"/>
  <c r="D54" i="27"/>
  <c r="C54" i="27"/>
  <c r="G53" i="27"/>
  <c r="G52" i="27"/>
  <c r="G51" i="27"/>
  <c r="G50" i="27"/>
  <c r="F48" i="27"/>
  <c r="E48" i="27"/>
  <c r="D48" i="27"/>
  <c r="C48" i="27"/>
  <c r="G47" i="27"/>
  <c r="G46" i="27"/>
  <c r="G45" i="27"/>
  <c r="F43" i="27"/>
  <c r="E43" i="27"/>
  <c r="D43" i="27"/>
  <c r="B43" i="27"/>
  <c r="G42" i="27"/>
  <c r="G41" i="27"/>
  <c r="G40" i="27"/>
  <c r="G39" i="27"/>
  <c r="G38" i="27"/>
  <c r="F29" i="27"/>
  <c r="E29" i="27"/>
  <c r="D29" i="27"/>
  <c r="C29" i="27"/>
  <c r="F26" i="27"/>
  <c r="E26" i="27"/>
  <c r="D26" i="27"/>
  <c r="B26" i="27"/>
  <c r="C25" i="27"/>
  <c r="G25" i="27" s="1"/>
  <c r="F23" i="27"/>
  <c r="E23" i="27"/>
  <c r="D23" i="27"/>
  <c r="C23" i="27"/>
  <c r="G22" i="27"/>
  <c r="G21" i="27"/>
  <c r="G20" i="27"/>
  <c r="G19" i="27"/>
  <c r="F17" i="27"/>
  <c r="E17" i="27"/>
  <c r="D17" i="27"/>
  <c r="B17" i="27"/>
  <c r="G16" i="27"/>
  <c r="G15" i="27"/>
  <c r="C14" i="27"/>
  <c r="C17" i="27" s="1"/>
  <c r="F12" i="27"/>
  <c r="E12" i="27"/>
  <c r="B12" i="27"/>
  <c r="G11" i="27"/>
  <c r="G10" i="27"/>
  <c r="D9" i="27"/>
  <c r="D12" i="27" s="1"/>
  <c r="C9" i="27"/>
  <c r="C12" i="27" s="1"/>
  <c r="B41" i="26"/>
  <c r="F90" i="26"/>
  <c r="E90" i="26"/>
  <c r="D90" i="26"/>
  <c r="C90" i="26"/>
  <c r="G89" i="26"/>
  <c r="G88" i="26"/>
  <c r="G87" i="26"/>
  <c r="G86" i="26"/>
  <c r="G90" i="26" s="1"/>
  <c r="B169" i="31" s="1"/>
  <c r="F83" i="26"/>
  <c r="E83" i="26"/>
  <c r="D83" i="26"/>
  <c r="C83" i="26"/>
  <c r="G82" i="26"/>
  <c r="G81" i="26"/>
  <c r="G80" i="26"/>
  <c r="G79" i="26"/>
  <c r="G78" i="26"/>
  <c r="F75" i="26"/>
  <c r="E75" i="26"/>
  <c r="D75" i="26"/>
  <c r="B75" i="26"/>
  <c r="C74" i="26"/>
  <c r="G74" i="26" s="1"/>
  <c r="C73" i="26"/>
  <c r="G73" i="26" s="1"/>
  <c r="G72" i="26"/>
  <c r="C72" i="26"/>
  <c r="G71" i="26"/>
  <c r="G70" i="26"/>
  <c r="G69" i="26"/>
  <c r="G68" i="26"/>
  <c r="G67" i="26"/>
  <c r="G66" i="26"/>
  <c r="F63" i="26"/>
  <c r="E63" i="26"/>
  <c r="D63" i="26"/>
  <c r="C63" i="26"/>
  <c r="B63" i="26"/>
  <c r="G62" i="26"/>
  <c r="G61" i="26"/>
  <c r="G60" i="26"/>
  <c r="G59" i="26"/>
  <c r="G58" i="26"/>
  <c r="F55" i="26"/>
  <c r="E55" i="26"/>
  <c r="D55" i="26"/>
  <c r="C55" i="26"/>
  <c r="G54" i="26"/>
  <c r="G53" i="26"/>
  <c r="G52" i="26"/>
  <c r="G51" i="26"/>
  <c r="G50" i="26"/>
  <c r="F48" i="26"/>
  <c r="E48" i="26"/>
  <c r="D48" i="26"/>
  <c r="B48" i="26"/>
  <c r="G46" i="26"/>
  <c r="G45" i="26"/>
  <c r="G44" i="26"/>
  <c r="G43" i="26"/>
  <c r="F41" i="26"/>
  <c r="E41" i="26"/>
  <c r="D41" i="26"/>
  <c r="C41" i="26"/>
  <c r="G40" i="26"/>
  <c r="G39" i="26"/>
  <c r="G38" i="26"/>
  <c r="G37" i="26"/>
  <c r="B31" i="26"/>
  <c r="F29" i="26"/>
  <c r="F31" i="26" s="1"/>
  <c r="E29" i="26"/>
  <c r="D29" i="26"/>
  <c r="C28" i="26"/>
  <c r="G28" i="26" s="1"/>
  <c r="F26" i="26"/>
  <c r="E26" i="26"/>
  <c r="D26" i="26"/>
  <c r="C25" i="26"/>
  <c r="C26" i="26" s="1"/>
  <c r="F23" i="26"/>
  <c r="E23" i="26"/>
  <c r="D23" i="26"/>
  <c r="G22" i="26"/>
  <c r="G21" i="26"/>
  <c r="G20" i="26"/>
  <c r="C19" i="26"/>
  <c r="C23" i="26" s="1"/>
  <c r="F17" i="26"/>
  <c r="E17" i="26"/>
  <c r="D17" i="26"/>
  <c r="G16" i="26"/>
  <c r="G15" i="26"/>
  <c r="C14" i="26"/>
  <c r="C17" i="26" s="1"/>
  <c r="F12" i="26"/>
  <c r="E12" i="26"/>
  <c r="D12" i="26"/>
  <c r="G11" i="26"/>
  <c r="G10" i="26"/>
  <c r="C9" i="26"/>
  <c r="G9" i="26" s="1"/>
  <c r="G12" i="26" s="1"/>
  <c r="C75" i="8"/>
  <c r="B76" i="8"/>
  <c r="B64" i="8"/>
  <c r="B48" i="8"/>
  <c r="C45" i="8"/>
  <c r="B41" i="8"/>
  <c r="C28" i="8"/>
  <c r="C14" i="8"/>
  <c r="C9" i="8"/>
  <c r="F86" i="25"/>
  <c r="E86" i="25"/>
  <c r="D86" i="25"/>
  <c r="B86" i="25"/>
  <c r="C85" i="25"/>
  <c r="G85" i="25" s="1"/>
  <c r="C84" i="25"/>
  <c r="F81" i="25"/>
  <c r="E81" i="25"/>
  <c r="D81" i="25"/>
  <c r="B81" i="25"/>
  <c r="G80" i="25"/>
  <c r="G79" i="25"/>
  <c r="G78" i="25"/>
  <c r="C77" i="25"/>
  <c r="G77" i="25" s="1"/>
  <c r="F75" i="25"/>
  <c r="E75" i="25"/>
  <c r="D75" i="25"/>
  <c r="B75" i="25"/>
  <c r="G72" i="25"/>
  <c r="G70" i="25"/>
  <c r="F66" i="25"/>
  <c r="E66" i="25"/>
  <c r="D66" i="25"/>
  <c r="B66" i="25"/>
  <c r="C65" i="25"/>
  <c r="G65" i="25" s="1"/>
  <c r="C64" i="25"/>
  <c r="G64" i="25" s="1"/>
  <c r="C63" i="25"/>
  <c r="G63" i="25" s="1"/>
  <c r="C62" i="25"/>
  <c r="G62" i="25" s="1"/>
  <c r="C61" i="25"/>
  <c r="G61" i="25" s="1"/>
  <c r="C60" i="25"/>
  <c r="G60" i="25" s="1"/>
  <c r="C59" i="25"/>
  <c r="G59" i="25" s="1"/>
  <c r="C58" i="25"/>
  <c r="G58" i="25" s="1"/>
  <c r="C57" i="25"/>
  <c r="G57" i="25" s="1"/>
  <c r="F54" i="25"/>
  <c r="E54" i="25"/>
  <c r="D54" i="25"/>
  <c r="C54" i="25"/>
  <c r="G53" i="25"/>
  <c r="G52" i="25"/>
  <c r="G51" i="25"/>
  <c r="G50" i="25"/>
  <c r="F48" i="25"/>
  <c r="E48" i="25"/>
  <c r="D48" i="25"/>
  <c r="C48" i="25"/>
  <c r="G47" i="25"/>
  <c r="G46" i="25"/>
  <c r="G45" i="25"/>
  <c r="F43" i="25"/>
  <c r="E43" i="25"/>
  <c r="D43" i="25"/>
  <c r="B43" i="25"/>
  <c r="G42" i="25"/>
  <c r="G41" i="25"/>
  <c r="C40" i="25"/>
  <c r="G40" i="25" s="1"/>
  <c r="C39" i="25"/>
  <c r="C38" i="25"/>
  <c r="G38" i="25" s="1"/>
  <c r="C37" i="25"/>
  <c r="G37" i="25" s="1"/>
  <c r="F29" i="25"/>
  <c r="E29" i="25"/>
  <c r="D29" i="25"/>
  <c r="C29" i="25"/>
  <c r="F26" i="25"/>
  <c r="E26" i="25"/>
  <c r="D26" i="25"/>
  <c r="B26" i="25"/>
  <c r="C25" i="25"/>
  <c r="C26" i="25" s="1"/>
  <c r="F23" i="25"/>
  <c r="E23" i="25"/>
  <c r="D23" i="25"/>
  <c r="C23" i="25"/>
  <c r="G22" i="25"/>
  <c r="G21" i="25"/>
  <c r="G20" i="25"/>
  <c r="G19" i="25"/>
  <c r="F17" i="25"/>
  <c r="E17" i="25"/>
  <c r="D17" i="25"/>
  <c r="B17" i="25"/>
  <c r="G16" i="25"/>
  <c r="G15" i="25"/>
  <c r="C14" i="25"/>
  <c r="C17" i="25" s="1"/>
  <c r="F12" i="25"/>
  <c r="E12" i="25"/>
  <c r="B12" i="25"/>
  <c r="G11" i="25"/>
  <c r="G10" i="25"/>
  <c r="D9" i="25"/>
  <c r="D12" i="25" s="1"/>
  <c r="C9" i="25"/>
  <c r="C12" i="25" s="1"/>
  <c r="G78" i="24"/>
  <c r="G82" i="24" s="1"/>
  <c r="B155" i="2" s="1"/>
  <c r="C155" i="2" s="1"/>
  <c r="G155" i="2" s="1"/>
  <c r="C78" i="24"/>
  <c r="H72" i="24"/>
  <c r="C66" i="24"/>
  <c r="G66" i="24" s="1"/>
  <c r="G89" i="24"/>
  <c r="C86" i="24"/>
  <c r="C87" i="24"/>
  <c r="G87" i="24" s="1"/>
  <c r="G88" i="24"/>
  <c r="C89" i="24"/>
  <c r="C85" i="24"/>
  <c r="C58" i="24"/>
  <c r="G58" i="24" s="1"/>
  <c r="C59" i="24"/>
  <c r="G59" i="24" s="1"/>
  <c r="C60" i="24"/>
  <c r="G60" i="24" s="1"/>
  <c r="C61" i="24"/>
  <c r="G61" i="24" s="1"/>
  <c r="C62" i="24"/>
  <c r="G62" i="24" s="1"/>
  <c r="C63" i="24"/>
  <c r="G63" i="24" s="1"/>
  <c r="C64" i="24"/>
  <c r="G64" i="24" s="1"/>
  <c r="C65" i="24"/>
  <c r="G65" i="24" s="1"/>
  <c r="B67" i="24"/>
  <c r="C38" i="24"/>
  <c r="G38" i="24" s="1"/>
  <c r="C39" i="24"/>
  <c r="G39" i="24" s="1"/>
  <c r="C40" i="24"/>
  <c r="G40" i="24" s="1"/>
  <c r="C37" i="24"/>
  <c r="G37" i="24" s="1"/>
  <c r="B43" i="24"/>
  <c r="F90" i="24"/>
  <c r="F92" i="24" s="1"/>
  <c r="E90" i="24"/>
  <c r="D90" i="24"/>
  <c r="G86" i="24"/>
  <c r="G85" i="24"/>
  <c r="F82" i="24"/>
  <c r="E82" i="24"/>
  <c r="D82" i="24"/>
  <c r="C82" i="24"/>
  <c r="B82" i="24"/>
  <c r="G81" i="24"/>
  <c r="G80" i="24"/>
  <c r="G79" i="24"/>
  <c r="F76" i="24"/>
  <c r="E76" i="24"/>
  <c r="D76" i="24"/>
  <c r="B76" i="24"/>
  <c r="C73" i="24"/>
  <c r="G73" i="24" s="1"/>
  <c r="C72" i="24"/>
  <c r="G72" i="24" s="1"/>
  <c r="C71" i="24"/>
  <c r="G71" i="24" s="1"/>
  <c r="C70" i="24"/>
  <c r="G70" i="24" s="1"/>
  <c r="F67" i="24"/>
  <c r="E67" i="24"/>
  <c r="D67" i="24"/>
  <c r="H59" i="24"/>
  <c r="C57" i="24"/>
  <c r="F54" i="24"/>
  <c r="E54" i="24"/>
  <c r="D54" i="24"/>
  <c r="C54" i="24"/>
  <c r="G53" i="24"/>
  <c r="G52" i="24"/>
  <c r="G51" i="24"/>
  <c r="G50" i="24"/>
  <c r="F48" i="24"/>
  <c r="E48" i="24"/>
  <c r="D48" i="24"/>
  <c r="C48" i="24"/>
  <c r="G47" i="24"/>
  <c r="G46" i="24"/>
  <c r="G45" i="24"/>
  <c r="G48" i="24" s="1"/>
  <c r="B91" i="2" s="1"/>
  <c r="F43" i="24"/>
  <c r="E43" i="24"/>
  <c r="D43" i="24"/>
  <c r="G42" i="24"/>
  <c r="G41" i="24"/>
  <c r="F29" i="24"/>
  <c r="E29" i="24"/>
  <c r="D29" i="24"/>
  <c r="C29" i="24"/>
  <c r="F26" i="24"/>
  <c r="E26" i="24"/>
  <c r="D26" i="24"/>
  <c r="B26" i="24"/>
  <c r="C25" i="24"/>
  <c r="G25" i="24" s="1"/>
  <c r="F23" i="24"/>
  <c r="E23" i="24"/>
  <c r="D23" i="24"/>
  <c r="C23" i="24"/>
  <c r="G22" i="24"/>
  <c r="G21" i="24"/>
  <c r="G20" i="24"/>
  <c r="G19" i="24"/>
  <c r="F17" i="24"/>
  <c r="E17" i="24"/>
  <c r="D17" i="24"/>
  <c r="B17" i="24"/>
  <c r="G16" i="24"/>
  <c r="G15" i="24"/>
  <c r="C14" i="24"/>
  <c r="G14" i="24" s="1"/>
  <c r="F12" i="24"/>
  <c r="E12" i="24"/>
  <c r="B12" i="24"/>
  <c r="G11" i="24"/>
  <c r="G10" i="24"/>
  <c r="D9" i="24"/>
  <c r="D12" i="24" s="1"/>
  <c r="C9" i="24"/>
  <c r="B63" i="23"/>
  <c r="F88" i="23"/>
  <c r="E88" i="23"/>
  <c r="D88" i="23"/>
  <c r="C88" i="23"/>
  <c r="B88" i="23"/>
  <c r="G87" i="23"/>
  <c r="G86" i="23"/>
  <c r="G84" i="23"/>
  <c r="G88" i="23" s="1"/>
  <c r="B167" i="31" s="1"/>
  <c r="C167" i="31" s="1"/>
  <c r="G167" i="31" s="1"/>
  <c r="F81" i="23"/>
  <c r="E81" i="23"/>
  <c r="D81" i="23"/>
  <c r="C81" i="23"/>
  <c r="B81" i="23"/>
  <c r="G80" i="23"/>
  <c r="G79" i="23"/>
  <c r="G78" i="23"/>
  <c r="G81" i="23" s="1"/>
  <c r="B154" i="31" s="1"/>
  <c r="G68" i="23"/>
  <c r="F63" i="23"/>
  <c r="E63" i="23"/>
  <c r="D63" i="23"/>
  <c r="G62" i="23"/>
  <c r="G61" i="23"/>
  <c r="G60" i="23"/>
  <c r="G59" i="23"/>
  <c r="G58" i="23"/>
  <c r="C57" i="23"/>
  <c r="F54" i="23"/>
  <c r="E54" i="23"/>
  <c r="D54" i="23"/>
  <c r="C54" i="23"/>
  <c r="G53" i="23"/>
  <c r="G52" i="23"/>
  <c r="G51" i="23"/>
  <c r="G50" i="23"/>
  <c r="F48" i="23"/>
  <c r="E48" i="23"/>
  <c r="D48" i="23"/>
  <c r="C48" i="23"/>
  <c r="G47" i="23"/>
  <c r="G46" i="23"/>
  <c r="G45" i="23"/>
  <c r="G48" i="23" s="1"/>
  <c r="B90" i="31" s="1"/>
  <c r="F43" i="23"/>
  <c r="E43" i="23"/>
  <c r="D43" i="23"/>
  <c r="B43" i="23"/>
  <c r="G42" i="23"/>
  <c r="G41" i="23"/>
  <c r="G40" i="23"/>
  <c r="G39" i="23"/>
  <c r="G38" i="23"/>
  <c r="G37" i="23"/>
  <c r="F29" i="23"/>
  <c r="E29" i="23"/>
  <c r="D29" i="23"/>
  <c r="C29" i="23"/>
  <c r="F26" i="23"/>
  <c r="E26" i="23"/>
  <c r="D26" i="23"/>
  <c r="B26" i="23"/>
  <c r="C25" i="23"/>
  <c r="C26" i="23" s="1"/>
  <c r="F23" i="23"/>
  <c r="E23" i="23"/>
  <c r="D23" i="23"/>
  <c r="C23" i="23"/>
  <c r="G22" i="23"/>
  <c r="G21" i="23"/>
  <c r="G20" i="23"/>
  <c r="G23" i="23" s="1"/>
  <c r="B36" i="31" s="1"/>
  <c r="C36" i="31" s="1"/>
  <c r="G36" i="31" s="1"/>
  <c r="G19" i="23"/>
  <c r="F17" i="23"/>
  <c r="E17" i="23"/>
  <c r="D17" i="23"/>
  <c r="B17" i="23"/>
  <c r="G16" i="23"/>
  <c r="G15" i="23"/>
  <c r="C14" i="23"/>
  <c r="C17" i="23" s="1"/>
  <c r="F12" i="23"/>
  <c r="E12" i="23"/>
  <c r="B12" i="23"/>
  <c r="G11" i="23"/>
  <c r="G10" i="23"/>
  <c r="D9" i="23"/>
  <c r="D12" i="23" s="1"/>
  <c r="C9" i="23"/>
  <c r="C12" i="23" s="1"/>
  <c r="B84" i="22"/>
  <c r="G67" i="22"/>
  <c r="G68" i="22"/>
  <c r="G69" i="22"/>
  <c r="G70" i="22"/>
  <c r="C66" i="22"/>
  <c r="G66" i="22" s="1"/>
  <c r="H69" i="22"/>
  <c r="H70" i="22"/>
  <c r="B71" i="22"/>
  <c r="B42" i="22"/>
  <c r="H58" i="22"/>
  <c r="C56" i="22"/>
  <c r="C63" i="22" s="1"/>
  <c r="C36" i="22"/>
  <c r="C42" i="22" s="1"/>
  <c r="F84" i="22"/>
  <c r="E84" i="22"/>
  <c r="D84" i="22"/>
  <c r="C84" i="22"/>
  <c r="G83" i="22"/>
  <c r="G82" i="22"/>
  <c r="G81" i="22"/>
  <c r="G80" i="22"/>
  <c r="F77" i="22"/>
  <c r="E77" i="22"/>
  <c r="D77" i="22"/>
  <c r="C77" i="22"/>
  <c r="B77" i="22"/>
  <c r="G76" i="22"/>
  <c r="G75" i="22"/>
  <c r="G74" i="22"/>
  <c r="G77" i="22" s="1"/>
  <c r="B154" i="2" s="1"/>
  <c r="C154" i="2" s="1"/>
  <c r="G154" i="2" s="1"/>
  <c r="F71" i="22"/>
  <c r="E71" i="22"/>
  <c r="D71" i="22"/>
  <c r="F63" i="22"/>
  <c r="E63" i="22"/>
  <c r="D63" i="22"/>
  <c r="G62" i="22"/>
  <c r="G61" i="22"/>
  <c r="G60" i="22"/>
  <c r="G59" i="22"/>
  <c r="G58" i="22"/>
  <c r="G57" i="22"/>
  <c r="F53" i="22"/>
  <c r="E53" i="22"/>
  <c r="D53" i="22"/>
  <c r="C53" i="22"/>
  <c r="G52" i="22"/>
  <c r="G51" i="22"/>
  <c r="G50" i="22"/>
  <c r="G49" i="22"/>
  <c r="F47" i="22"/>
  <c r="E47" i="22"/>
  <c r="D47" i="22"/>
  <c r="C47" i="22"/>
  <c r="G46" i="22"/>
  <c r="G45" i="22"/>
  <c r="G44" i="22"/>
  <c r="F42" i="22"/>
  <c r="E42" i="22"/>
  <c r="D42" i="22"/>
  <c r="G41" i="22"/>
  <c r="G40" i="22"/>
  <c r="G39" i="22"/>
  <c r="G38" i="22"/>
  <c r="G37" i="22"/>
  <c r="F29" i="22"/>
  <c r="E29" i="22"/>
  <c r="D29" i="22"/>
  <c r="C29" i="22"/>
  <c r="F26" i="22"/>
  <c r="E26" i="22"/>
  <c r="D26" i="22"/>
  <c r="B26" i="22"/>
  <c r="C25" i="22"/>
  <c r="C26" i="22" s="1"/>
  <c r="F23" i="22"/>
  <c r="E23" i="22"/>
  <c r="D23" i="22"/>
  <c r="C23" i="22"/>
  <c r="G22" i="22"/>
  <c r="G21" i="22"/>
  <c r="G20" i="22"/>
  <c r="G19" i="22"/>
  <c r="F17" i="22"/>
  <c r="E17" i="22"/>
  <c r="D17" i="22"/>
  <c r="B17" i="22"/>
  <c r="G16" i="22"/>
  <c r="G15" i="22"/>
  <c r="C14" i="22"/>
  <c r="G14" i="22" s="1"/>
  <c r="F12" i="22"/>
  <c r="E12" i="22"/>
  <c r="B12" i="22"/>
  <c r="G11" i="22"/>
  <c r="G10" i="22"/>
  <c r="D9" i="22"/>
  <c r="D12" i="22" s="1"/>
  <c r="C9" i="22"/>
  <c r="G9" i="22" s="1"/>
  <c r="D9" i="21"/>
  <c r="F12" i="21"/>
  <c r="F84" i="21"/>
  <c r="E84" i="21"/>
  <c r="D84" i="21"/>
  <c r="C84" i="21"/>
  <c r="B84" i="21"/>
  <c r="G83" i="21"/>
  <c r="G82" i="21"/>
  <c r="G81" i="21"/>
  <c r="G80" i="21"/>
  <c r="G84" i="21" s="1"/>
  <c r="B166" i="31" s="1"/>
  <c r="C166" i="31" s="1"/>
  <c r="F77" i="21"/>
  <c r="E77" i="21"/>
  <c r="D77" i="21"/>
  <c r="C77" i="21"/>
  <c r="B77" i="21"/>
  <c r="G76" i="21"/>
  <c r="G75" i="21"/>
  <c r="G74" i="21"/>
  <c r="G77" i="21" s="1"/>
  <c r="B153" i="31" s="1"/>
  <c r="C153" i="31" s="1"/>
  <c r="G153" i="31" s="1"/>
  <c r="F71" i="21"/>
  <c r="E71" i="21"/>
  <c r="D71" i="21"/>
  <c r="C71" i="21"/>
  <c r="B71" i="21"/>
  <c r="G70" i="21"/>
  <c r="G69" i="21"/>
  <c r="G68" i="21"/>
  <c r="G67" i="21"/>
  <c r="G66" i="21"/>
  <c r="G71" i="21" s="1"/>
  <c r="B141" i="31" s="1"/>
  <c r="C141" i="31" s="1"/>
  <c r="G141" i="31" s="1"/>
  <c r="E63" i="21"/>
  <c r="D63" i="21"/>
  <c r="C63" i="21"/>
  <c r="G62" i="21"/>
  <c r="G61" i="21"/>
  <c r="G60" i="21"/>
  <c r="G59" i="21"/>
  <c r="G57" i="21"/>
  <c r="F54" i="21"/>
  <c r="E54" i="21"/>
  <c r="D54" i="21"/>
  <c r="C54" i="21"/>
  <c r="G53" i="21"/>
  <c r="G52" i="21"/>
  <c r="G51" i="21"/>
  <c r="G50" i="21"/>
  <c r="F48" i="21"/>
  <c r="E48" i="21"/>
  <c r="D48" i="21"/>
  <c r="C48" i="21"/>
  <c r="G47" i="21"/>
  <c r="G46" i="21"/>
  <c r="G45" i="21"/>
  <c r="G48" i="21" s="1"/>
  <c r="B89" i="31" s="1"/>
  <c r="F43" i="21"/>
  <c r="E43" i="21"/>
  <c r="D43" i="21"/>
  <c r="C43" i="21"/>
  <c r="B43" i="21"/>
  <c r="G42" i="21"/>
  <c r="G41" i="21"/>
  <c r="G40" i="21"/>
  <c r="G39" i="21"/>
  <c r="G38" i="21"/>
  <c r="G37" i="21"/>
  <c r="F29" i="21"/>
  <c r="G29" i="21" s="1"/>
  <c r="B59" i="31" s="1"/>
  <c r="C59" i="31" s="1"/>
  <c r="G59" i="31" s="1"/>
  <c r="E29" i="21"/>
  <c r="D29" i="21"/>
  <c r="C29" i="21"/>
  <c r="F26" i="21"/>
  <c r="E26" i="21"/>
  <c r="D26" i="21"/>
  <c r="B26" i="21"/>
  <c r="C25" i="21"/>
  <c r="C26" i="21" s="1"/>
  <c r="F23" i="21"/>
  <c r="E23" i="21"/>
  <c r="D23" i="21"/>
  <c r="C23" i="21"/>
  <c r="G22" i="21"/>
  <c r="G21" i="21"/>
  <c r="G20" i="21"/>
  <c r="G23" i="21" s="1"/>
  <c r="B35" i="31" s="1"/>
  <c r="C35" i="31" s="1"/>
  <c r="G35" i="31" s="1"/>
  <c r="G19" i="21"/>
  <c r="F17" i="21"/>
  <c r="E17" i="21"/>
  <c r="D17" i="21"/>
  <c r="B17" i="21"/>
  <c r="G16" i="21"/>
  <c r="G15" i="21"/>
  <c r="C14" i="21"/>
  <c r="C17" i="21" s="1"/>
  <c r="E12" i="21"/>
  <c r="D12" i="21"/>
  <c r="B12" i="21"/>
  <c r="G11" i="21"/>
  <c r="G10" i="21"/>
  <c r="C9" i="21"/>
  <c r="C12" i="21" s="1"/>
  <c r="F126" i="20"/>
  <c r="E126" i="20"/>
  <c r="D126" i="20"/>
  <c r="B126" i="20"/>
  <c r="G125" i="20"/>
  <c r="G124" i="20"/>
  <c r="G123" i="20"/>
  <c r="G122" i="20"/>
  <c r="G121" i="20"/>
  <c r="G120" i="20"/>
  <c r="G119" i="20"/>
  <c r="G118" i="20"/>
  <c r="G117" i="20"/>
  <c r="G116" i="20"/>
  <c r="G115" i="20"/>
  <c r="C114" i="20"/>
  <c r="G114" i="20" s="1"/>
  <c r="G113" i="20"/>
  <c r="F110" i="20"/>
  <c r="E110" i="20"/>
  <c r="D110" i="20"/>
  <c r="C110" i="20"/>
  <c r="G109" i="20"/>
  <c r="G108" i="20"/>
  <c r="G107" i="20"/>
  <c r="G106" i="20"/>
  <c r="G105" i="20"/>
  <c r="B102" i="20"/>
  <c r="G100" i="20"/>
  <c r="G99" i="20"/>
  <c r="G98" i="20"/>
  <c r="G97" i="20"/>
  <c r="G96" i="20"/>
  <c r="G95" i="20"/>
  <c r="G94" i="20"/>
  <c r="G93" i="20"/>
  <c r="G92" i="20"/>
  <c r="G91" i="20"/>
  <c r="G90" i="20"/>
  <c r="G102" i="20" s="1"/>
  <c r="F87" i="20"/>
  <c r="E87" i="20"/>
  <c r="D87" i="20"/>
  <c r="F62" i="20"/>
  <c r="E62" i="20"/>
  <c r="D62" i="20"/>
  <c r="C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F48" i="20"/>
  <c r="E48" i="20"/>
  <c r="D48" i="20"/>
  <c r="C48" i="20"/>
  <c r="B48" i="20"/>
  <c r="G47" i="20"/>
  <c r="G46" i="20"/>
  <c r="G45" i="20"/>
  <c r="G48" i="20" s="1"/>
  <c r="B88" i="31" s="1"/>
  <c r="F43" i="20"/>
  <c r="F128" i="20" s="1"/>
  <c r="E43" i="20"/>
  <c r="E128" i="20" s="1"/>
  <c r="D43" i="20"/>
  <c r="D128" i="20" s="1"/>
  <c r="C43" i="20"/>
  <c r="B43" i="20"/>
  <c r="G42" i="20"/>
  <c r="G41" i="20"/>
  <c r="G40" i="20"/>
  <c r="G39" i="20"/>
  <c r="G38" i="20"/>
  <c r="G37" i="20"/>
  <c r="F29" i="20"/>
  <c r="E29" i="20"/>
  <c r="D29" i="20"/>
  <c r="C29" i="20"/>
  <c r="F26" i="20"/>
  <c r="E26" i="20"/>
  <c r="D26" i="20"/>
  <c r="B26" i="20"/>
  <c r="C24" i="20"/>
  <c r="C26" i="20" s="1"/>
  <c r="F23" i="20"/>
  <c r="E23" i="20"/>
  <c r="D23" i="20"/>
  <c r="C23" i="20"/>
  <c r="G22" i="20"/>
  <c r="G21" i="20"/>
  <c r="G20" i="20"/>
  <c r="G19" i="20"/>
  <c r="B17" i="20"/>
  <c r="G16" i="20"/>
  <c r="G15" i="20"/>
  <c r="F14" i="20"/>
  <c r="F17" i="20" s="1"/>
  <c r="E14" i="20"/>
  <c r="E17" i="20" s="1"/>
  <c r="D14" i="20"/>
  <c r="D17" i="20" s="1"/>
  <c r="C14" i="20"/>
  <c r="C17" i="20" s="1"/>
  <c r="G13" i="20"/>
  <c r="F12" i="20"/>
  <c r="E12" i="20"/>
  <c r="D12" i="20"/>
  <c r="B12" i="20"/>
  <c r="G11" i="20"/>
  <c r="G10" i="20"/>
  <c r="C9" i="20"/>
  <c r="C12" i="20" s="1"/>
  <c r="F14" i="4"/>
  <c r="E14" i="4"/>
  <c r="D14" i="4"/>
  <c r="C14" i="4"/>
  <c r="G13" i="4"/>
  <c r="G29" i="24" l="1"/>
  <c r="B61" i="2" s="1"/>
  <c r="C61" i="2" s="1"/>
  <c r="G61" i="2" s="1"/>
  <c r="C17" i="24"/>
  <c r="D92" i="24"/>
  <c r="E92" i="24"/>
  <c r="C90" i="24"/>
  <c r="F175" i="31"/>
  <c r="G48" i="26"/>
  <c r="B92" i="31" s="1"/>
  <c r="C92" i="31" s="1"/>
  <c r="G23" i="27"/>
  <c r="B39" i="2" s="1"/>
  <c r="C39" i="2" s="1"/>
  <c r="G39" i="2" s="1"/>
  <c r="E88" i="28"/>
  <c r="G80" i="28"/>
  <c r="G86" i="28" s="1"/>
  <c r="B170" i="31" s="1"/>
  <c r="G43" i="28"/>
  <c r="B80" i="31" s="1"/>
  <c r="C80" i="31" s="1"/>
  <c r="G80" i="31" s="1"/>
  <c r="B145" i="31"/>
  <c r="G145" i="31" s="1"/>
  <c r="G23" i="28"/>
  <c r="B39" i="31" s="1"/>
  <c r="C39" i="31" s="1"/>
  <c r="G39" i="31" s="1"/>
  <c r="G25" i="28"/>
  <c r="C43" i="28"/>
  <c r="G48" i="28"/>
  <c r="B93" i="31" s="1"/>
  <c r="C31" i="20"/>
  <c r="D31" i="20"/>
  <c r="D130" i="20" s="1"/>
  <c r="B128" i="20"/>
  <c r="G29" i="20"/>
  <c r="B58" i="31" s="1"/>
  <c r="C58" i="31" s="1"/>
  <c r="E31" i="20"/>
  <c r="E130" i="20" s="1"/>
  <c r="B140" i="31"/>
  <c r="G140" i="31" s="1"/>
  <c r="F31" i="20"/>
  <c r="F130" i="20" s="1"/>
  <c r="G23" i="20"/>
  <c r="B34" i="31" s="1"/>
  <c r="C34" i="31" s="1"/>
  <c r="C169" i="31"/>
  <c r="G169" i="31" s="1"/>
  <c r="G19" i="26"/>
  <c r="G23" i="26" s="1"/>
  <c r="B38" i="31" s="1"/>
  <c r="C38" i="31" s="1"/>
  <c r="G38" i="31" s="1"/>
  <c r="G55" i="26"/>
  <c r="C29" i="26"/>
  <c r="C48" i="26"/>
  <c r="G83" i="26"/>
  <c r="B156" i="31" s="1"/>
  <c r="G23" i="25"/>
  <c r="B37" i="31" s="1"/>
  <c r="C37" i="31" s="1"/>
  <c r="G37" i="31" s="1"/>
  <c r="G81" i="25"/>
  <c r="B155" i="31" s="1"/>
  <c r="C155" i="31" s="1"/>
  <c r="G29" i="25"/>
  <c r="B61" i="31" s="1"/>
  <c r="C61" i="31" s="1"/>
  <c r="G61" i="31" s="1"/>
  <c r="G9" i="25"/>
  <c r="G12" i="25" s="1"/>
  <c r="B13" i="31" s="1"/>
  <c r="C13" i="31" s="1"/>
  <c r="G13" i="31" s="1"/>
  <c r="G48" i="25"/>
  <c r="B91" i="31" s="1"/>
  <c r="C81" i="25"/>
  <c r="F31" i="25"/>
  <c r="G14" i="25"/>
  <c r="G17" i="25" s="1"/>
  <c r="B25" i="31" s="1"/>
  <c r="C25" i="31" s="1"/>
  <c r="G25" i="31" s="1"/>
  <c r="G54" i="25"/>
  <c r="C43" i="25"/>
  <c r="G66" i="23"/>
  <c r="G29" i="23"/>
  <c r="B60" i="31" s="1"/>
  <c r="C60" i="31" s="1"/>
  <c r="G60" i="31" s="1"/>
  <c r="C154" i="31"/>
  <c r="G154" i="31" s="1"/>
  <c r="D31" i="23"/>
  <c r="B31" i="23"/>
  <c r="G43" i="23"/>
  <c r="B77" i="31" s="1"/>
  <c r="C77" i="31" s="1"/>
  <c r="G77" i="31" s="1"/>
  <c r="G54" i="23"/>
  <c r="G63" i="21"/>
  <c r="B128" i="31" s="1"/>
  <c r="C128" i="31" s="1"/>
  <c r="G128" i="31" s="1"/>
  <c r="G54" i="21"/>
  <c r="G43" i="21"/>
  <c r="B76" i="31" s="1"/>
  <c r="C76" i="31" s="1"/>
  <c r="G76" i="31" s="1"/>
  <c r="G43" i="20"/>
  <c r="B75" i="31" s="1"/>
  <c r="C75" i="31" s="1"/>
  <c r="G75" i="31" s="1"/>
  <c r="G62" i="20"/>
  <c r="C87" i="20"/>
  <c r="C128" i="20" s="1"/>
  <c r="G110" i="20"/>
  <c r="B152" i="31" s="1"/>
  <c r="C152" i="31" s="1"/>
  <c r="C126" i="20"/>
  <c r="G24" i="20"/>
  <c r="G28" i="31"/>
  <c r="G171" i="31"/>
  <c r="D88" i="28"/>
  <c r="G157" i="31"/>
  <c r="G158" i="31"/>
  <c r="G155" i="31"/>
  <c r="G147" i="31"/>
  <c r="G146" i="31"/>
  <c r="D175" i="31"/>
  <c r="D177" i="31" s="1"/>
  <c r="G87" i="20"/>
  <c r="E175" i="31"/>
  <c r="E177" i="31" s="1"/>
  <c r="G52" i="31"/>
  <c r="G53" i="31"/>
  <c r="F68" i="31"/>
  <c r="G26" i="20"/>
  <c r="B46" i="31" s="1"/>
  <c r="C97" i="31"/>
  <c r="G97" i="31" s="1"/>
  <c r="G92" i="31"/>
  <c r="G166" i="31"/>
  <c r="G34" i="31"/>
  <c r="C43" i="31"/>
  <c r="G43" i="31" s="1"/>
  <c r="D68" i="31"/>
  <c r="E68" i="31"/>
  <c r="G58" i="31"/>
  <c r="G123" i="2"/>
  <c r="C161" i="2"/>
  <c r="G152" i="2"/>
  <c r="B161" i="2"/>
  <c r="G128" i="2"/>
  <c r="C97" i="2"/>
  <c r="G92" i="2"/>
  <c r="G75" i="2"/>
  <c r="G84" i="22"/>
  <c r="B167" i="2" s="1"/>
  <c r="C167" i="2" s="1"/>
  <c r="G167" i="2" s="1"/>
  <c r="G53" i="22"/>
  <c r="F31" i="30"/>
  <c r="G26" i="30"/>
  <c r="F82" i="30"/>
  <c r="E31" i="30"/>
  <c r="E82" i="30" s="1"/>
  <c r="D82" i="30"/>
  <c r="G80" i="30"/>
  <c r="G29" i="30"/>
  <c r="C31" i="30"/>
  <c r="C82" i="30" s="1"/>
  <c r="F85" i="29"/>
  <c r="E85" i="29"/>
  <c r="D85" i="29"/>
  <c r="C85" i="29"/>
  <c r="B85" i="29"/>
  <c r="G83" i="29"/>
  <c r="G25" i="29"/>
  <c r="G30" i="29"/>
  <c r="G32" i="29" s="1"/>
  <c r="G62" i="28"/>
  <c r="B132" i="31" s="1"/>
  <c r="G73" i="28"/>
  <c r="G77" i="28" s="1"/>
  <c r="B157" i="31" s="1"/>
  <c r="C157" i="31" s="1"/>
  <c r="C88" i="28"/>
  <c r="B88" i="28"/>
  <c r="F31" i="28"/>
  <c r="E31" i="28"/>
  <c r="G26" i="28"/>
  <c r="B51" i="31" s="1"/>
  <c r="C51" i="31" s="1"/>
  <c r="G51" i="31" s="1"/>
  <c r="B31" i="28"/>
  <c r="C31" i="28"/>
  <c r="D31" i="28"/>
  <c r="F62" i="28"/>
  <c r="F88" i="28" s="1"/>
  <c r="F90" i="28" s="1"/>
  <c r="G9" i="28"/>
  <c r="G12" i="28" s="1"/>
  <c r="B15" i="31" s="1"/>
  <c r="C15" i="31" s="1"/>
  <c r="G15" i="31" s="1"/>
  <c r="G29" i="28"/>
  <c r="B63" i="31" s="1"/>
  <c r="C63" i="31" s="1"/>
  <c r="G63" i="31" s="1"/>
  <c r="G14" i="28"/>
  <c r="G17" i="28" s="1"/>
  <c r="B27" i="31" s="1"/>
  <c r="C27" i="31" s="1"/>
  <c r="G27" i="31" s="1"/>
  <c r="G54" i="27"/>
  <c r="G48" i="27"/>
  <c r="B93" i="2" s="1"/>
  <c r="B87" i="27"/>
  <c r="E31" i="27"/>
  <c r="C76" i="27"/>
  <c r="G70" i="27"/>
  <c r="B145" i="2" s="1"/>
  <c r="C145" i="2" s="1"/>
  <c r="G145" i="2" s="1"/>
  <c r="G76" i="27"/>
  <c r="B157" i="2" s="1"/>
  <c r="C157" i="2" s="1"/>
  <c r="G157" i="2" s="1"/>
  <c r="F87" i="27"/>
  <c r="C62" i="27"/>
  <c r="E87" i="27"/>
  <c r="E89" i="27" s="1"/>
  <c r="C43" i="27"/>
  <c r="D87" i="27"/>
  <c r="B31" i="27"/>
  <c r="C26" i="27"/>
  <c r="C31" i="27" s="1"/>
  <c r="F31" i="27"/>
  <c r="G85" i="27"/>
  <c r="B170" i="2" s="1"/>
  <c r="C170" i="2" s="1"/>
  <c r="G170" i="2" s="1"/>
  <c r="D31" i="27"/>
  <c r="G29" i="27"/>
  <c r="B63" i="2" s="1"/>
  <c r="C63" i="2" s="1"/>
  <c r="G63" i="2" s="1"/>
  <c r="C85" i="27"/>
  <c r="G9" i="27"/>
  <c r="G12" i="27" s="1"/>
  <c r="B15" i="2" s="1"/>
  <c r="C15" i="2" s="1"/>
  <c r="G15" i="2" s="1"/>
  <c r="G37" i="27"/>
  <c r="G43" i="27" s="1"/>
  <c r="B80" i="2" s="1"/>
  <c r="C80" i="2" s="1"/>
  <c r="G80" i="2" s="1"/>
  <c r="G57" i="27"/>
  <c r="G62" i="27" s="1"/>
  <c r="B132" i="2" s="1"/>
  <c r="C132" i="2" s="1"/>
  <c r="G132" i="2" s="1"/>
  <c r="G14" i="27"/>
  <c r="G17" i="27" s="1"/>
  <c r="B27" i="2" s="1"/>
  <c r="C27" i="2" s="1"/>
  <c r="G27" i="2" s="1"/>
  <c r="C75" i="26"/>
  <c r="C92" i="26" s="1"/>
  <c r="G75" i="26"/>
  <c r="B144" i="31" s="1"/>
  <c r="G144" i="31" s="1"/>
  <c r="F92" i="26"/>
  <c r="F94" i="26" s="1"/>
  <c r="E92" i="26"/>
  <c r="G63" i="26"/>
  <c r="B131" i="31" s="1"/>
  <c r="C131" i="31" s="1"/>
  <c r="G131" i="31" s="1"/>
  <c r="D92" i="26"/>
  <c r="G41" i="26"/>
  <c r="B79" i="31" s="1"/>
  <c r="C79" i="31" s="1"/>
  <c r="G79" i="31" s="1"/>
  <c r="B92" i="26"/>
  <c r="B94" i="26" s="1"/>
  <c r="E31" i="26"/>
  <c r="G26" i="26"/>
  <c r="B50" i="31" s="1"/>
  <c r="C50" i="31" s="1"/>
  <c r="G50" i="31" s="1"/>
  <c r="G25" i="26"/>
  <c r="G14" i="26"/>
  <c r="G17" i="26" s="1"/>
  <c r="B26" i="31" s="1"/>
  <c r="D31" i="26"/>
  <c r="C12" i="26"/>
  <c r="G29" i="26"/>
  <c r="C86" i="25"/>
  <c r="B88" i="25"/>
  <c r="F88" i="25"/>
  <c r="E88" i="25"/>
  <c r="D88" i="25"/>
  <c r="D31" i="25"/>
  <c r="G26" i="25"/>
  <c r="B31" i="25"/>
  <c r="E31" i="25"/>
  <c r="C31" i="25"/>
  <c r="G66" i="25"/>
  <c r="B130" i="31" s="1"/>
  <c r="G39" i="25"/>
  <c r="G43" i="25" s="1"/>
  <c r="B78" i="31" s="1"/>
  <c r="C78" i="31" s="1"/>
  <c r="G78" i="31" s="1"/>
  <c r="G69" i="25"/>
  <c r="G75" i="25" s="1"/>
  <c r="B143" i="31" s="1"/>
  <c r="G25" i="25"/>
  <c r="C66" i="25"/>
  <c r="G84" i="25"/>
  <c r="G86" i="25" s="1"/>
  <c r="B168" i="31" s="1"/>
  <c r="C168" i="31" s="1"/>
  <c r="G168" i="31" s="1"/>
  <c r="G9" i="24"/>
  <c r="G12" i="24" s="1"/>
  <c r="B13" i="2" s="1"/>
  <c r="C13" i="2" s="1"/>
  <c r="G13" i="2" s="1"/>
  <c r="G17" i="24"/>
  <c r="B25" i="2" s="1"/>
  <c r="C25" i="2" s="1"/>
  <c r="G25" i="2" s="1"/>
  <c r="G23" i="24"/>
  <c r="B37" i="2" s="1"/>
  <c r="C37" i="2" s="1"/>
  <c r="G37" i="2" s="1"/>
  <c r="G54" i="24"/>
  <c r="C76" i="24"/>
  <c r="B31" i="24"/>
  <c r="C12" i="24"/>
  <c r="G90" i="24"/>
  <c r="C67" i="24"/>
  <c r="C92" i="24" s="1"/>
  <c r="G43" i="24"/>
  <c r="B78" i="2" s="1"/>
  <c r="C78" i="2" s="1"/>
  <c r="G78" i="2" s="1"/>
  <c r="B92" i="24"/>
  <c r="E31" i="24"/>
  <c r="D31" i="24"/>
  <c r="F31" i="24"/>
  <c r="G76" i="24"/>
  <c r="B143" i="2" s="1"/>
  <c r="C143" i="2" s="1"/>
  <c r="G143" i="2" s="1"/>
  <c r="G57" i="24"/>
  <c r="G67" i="24" s="1"/>
  <c r="B130" i="2" s="1"/>
  <c r="C130" i="2" s="1"/>
  <c r="G130" i="2" s="1"/>
  <c r="C26" i="24"/>
  <c r="C43" i="24"/>
  <c r="F90" i="23"/>
  <c r="E90" i="23"/>
  <c r="D90" i="23"/>
  <c r="D92" i="23" s="1"/>
  <c r="B90" i="23"/>
  <c r="B92" i="23" s="1"/>
  <c r="F31" i="23"/>
  <c r="E31" i="23"/>
  <c r="G9" i="23"/>
  <c r="G12" i="23" s="1"/>
  <c r="B12" i="31" s="1"/>
  <c r="C12" i="31" s="1"/>
  <c r="G12" i="31" s="1"/>
  <c r="C31" i="23"/>
  <c r="G26" i="23"/>
  <c r="B48" i="31" s="1"/>
  <c r="C48" i="31" s="1"/>
  <c r="G48" i="31" s="1"/>
  <c r="G14" i="23"/>
  <c r="G17" i="23" s="1"/>
  <c r="B24" i="31" s="1"/>
  <c r="G25" i="23"/>
  <c r="G57" i="23"/>
  <c r="G63" i="23" s="1"/>
  <c r="B129" i="31" s="1"/>
  <c r="C129" i="31" s="1"/>
  <c r="G129" i="31" s="1"/>
  <c r="C43" i="23"/>
  <c r="C71" i="22"/>
  <c r="C86" i="22" s="1"/>
  <c r="F30" i="22"/>
  <c r="C12" i="22"/>
  <c r="G23" i="22"/>
  <c r="B36" i="2" s="1"/>
  <c r="C36" i="2" s="1"/>
  <c r="G36" i="2" s="1"/>
  <c r="E30" i="22"/>
  <c r="G71" i="22"/>
  <c r="B142" i="2" s="1"/>
  <c r="C142" i="2" s="1"/>
  <c r="G142" i="2" s="1"/>
  <c r="G12" i="22"/>
  <c r="B12" i="2" s="1"/>
  <c r="C12" i="2" s="1"/>
  <c r="G12" i="2" s="1"/>
  <c r="G17" i="22"/>
  <c r="B24" i="2" s="1"/>
  <c r="C24" i="2" s="1"/>
  <c r="G24" i="2" s="1"/>
  <c r="G36" i="22"/>
  <c r="G42" i="22" s="1"/>
  <c r="B77" i="2" s="1"/>
  <c r="C77" i="2" s="1"/>
  <c r="G77" i="2" s="1"/>
  <c r="G47" i="22"/>
  <c r="B90" i="2" s="1"/>
  <c r="G56" i="22"/>
  <c r="G63" i="22" s="1"/>
  <c r="B129" i="2" s="1"/>
  <c r="C129" i="2" s="1"/>
  <c r="G129" i="2" s="1"/>
  <c r="B86" i="22"/>
  <c r="D86" i="22"/>
  <c r="F86" i="22"/>
  <c r="E86" i="22"/>
  <c r="E88" i="22" s="1"/>
  <c r="D30" i="22"/>
  <c r="G26" i="22"/>
  <c r="B48" i="2" s="1"/>
  <c r="C48" i="2" s="1"/>
  <c r="G48" i="2" s="1"/>
  <c r="B30" i="22"/>
  <c r="G25" i="22"/>
  <c r="C17" i="22"/>
  <c r="G29" i="22"/>
  <c r="B60" i="2" s="1"/>
  <c r="C60" i="2" s="1"/>
  <c r="G60" i="2" s="1"/>
  <c r="G9" i="21"/>
  <c r="G12" i="21" s="1"/>
  <c r="B11" i="31" s="1"/>
  <c r="C11" i="31" s="1"/>
  <c r="G11" i="31" s="1"/>
  <c r="D31" i="21"/>
  <c r="E31" i="21"/>
  <c r="F31" i="21"/>
  <c r="B86" i="21"/>
  <c r="D86" i="21"/>
  <c r="F86" i="21"/>
  <c r="F88" i="21" s="1"/>
  <c r="C86" i="21"/>
  <c r="E86" i="21"/>
  <c r="B31" i="21"/>
  <c r="G26" i="21"/>
  <c r="B47" i="31" s="1"/>
  <c r="C47" i="31" s="1"/>
  <c r="G47" i="31" s="1"/>
  <c r="C31" i="21"/>
  <c r="G14" i="21"/>
  <c r="G17" i="21" s="1"/>
  <c r="B23" i="31" s="1"/>
  <c r="C23" i="31" s="1"/>
  <c r="G23" i="31" s="1"/>
  <c r="G25" i="21"/>
  <c r="G14" i="20"/>
  <c r="G17" i="20" s="1"/>
  <c r="B22" i="31" s="1"/>
  <c r="C22" i="31" s="1"/>
  <c r="G22" i="31" s="1"/>
  <c r="G9" i="20"/>
  <c r="G12" i="20" s="1"/>
  <c r="B10" i="31" s="1"/>
  <c r="C10" i="31" s="1"/>
  <c r="G10" i="31" s="1"/>
  <c r="B31" i="20"/>
  <c r="G126" i="20"/>
  <c r="B168" i="2" l="1"/>
  <c r="C168" i="2" s="1"/>
  <c r="G168" i="2" s="1"/>
  <c r="G92" i="24"/>
  <c r="F177" i="31"/>
  <c r="B142" i="31"/>
  <c r="B174" i="2"/>
  <c r="E90" i="28"/>
  <c r="D90" i="28"/>
  <c r="B90" i="28"/>
  <c r="G132" i="31"/>
  <c r="C132" i="31"/>
  <c r="B161" i="31"/>
  <c r="G88" i="28"/>
  <c r="C170" i="31"/>
  <c r="G170" i="31" s="1"/>
  <c r="B165" i="31"/>
  <c r="C165" i="31" s="1"/>
  <c r="G165" i="31" s="1"/>
  <c r="G128" i="20"/>
  <c r="B130" i="20"/>
  <c r="C130" i="20"/>
  <c r="B43" i="31"/>
  <c r="C26" i="31"/>
  <c r="G26" i="31" s="1"/>
  <c r="C156" i="31"/>
  <c r="G156" i="31" s="1"/>
  <c r="G31" i="26"/>
  <c r="B62" i="31"/>
  <c r="C62" i="31" s="1"/>
  <c r="G62" i="31" s="1"/>
  <c r="C31" i="26"/>
  <c r="C94" i="26" s="1"/>
  <c r="D94" i="26"/>
  <c r="B67" i="31"/>
  <c r="B90" i="25"/>
  <c r="D90" i="25"/>
  <c r="F90" i="25"/>
  <c r="G31" i="25"/>
  <c r="B49" i="31"/>
  <c r="C49" i="31" s="1"/>
  <c r="G49" i="31" s="1"/>
  <c r="G143" i="31"/>
  <c r="C130" i="31"/>
  <c r="G130" i="31" s="1"/>
  <c r="C136" i="2"/>
  <c r="B84" i="2"/>
  <c r="C84" i="2"/>
  <c r="B136" i="2"/>
  <c r="E92" i="23"/>
  <c r="C24" i="31"/>
  <c r="G24" i="31" s="1"/>
  <c r="F92" i="23"/>
  <c r="G86" i="21"/>
  <c r="C84" i="31"/>
  <c r="G84" i="31" s="1"/>
  <c r="B84" i="31"/>
  <c r="B31" i="31"/>
  <c r="G152" i="31"/>
  <c r="B127" i="31"/>
  <c r="C46" i="31"/>
  <c r="C19" i="31"/>
  <c r="G19" i="31" s="1"/>
  <c r="B19" i="31"/>
  <c r="F88" i="22"/>
  <c r="G31" i="30"/>
  <c r="G82" i="30"/>
  <c r="G85" i="29"/>
  <c r="C90" i="28"/>
  <c r="G31" i="28"/>
  <c r="F89" i="27"/>
  <c r="B89" i="27"/>
  <c r="C87" i="27"/>
  <c r="C89" i="27" s="1"/>
  <c r="D89" i="27"/>
  <c r="G26" i="27"/>
  <c r="G87" i="27"/>
  <c r="G92" i="26"/>
  <c r="G94" i="26" s="1"/>
  <c r="E94" i="26"/>
  <c r="C88" i="25"/>
  <c r="C90" i="25" s="1"/>
  <c r="E90" i="25"/>
  <c r="G88" i="25"/>
  <c r="D94" i="24"/>
  <c r="E94" i="24"/>
  <c r="B94" i="24"/>
  <c r="F94" i="24"/>
  <c r="C31" i="24"/>
  <c r="G26" i="24"/>
  <c r="C90" i="23"/>
  <c r="C92" i="23" s="1"/>
  <c r="G31" i="23"/>
  <c r="C30" i="22"/>
  <c r="C88" i="22" s="1"/>
  <c r="B88" i="22"/>
  <c r="G86" i="22"/>
  <c r="D88" i="22"/>
  <c r="G30" i="22"/>
  <c r="E88" i="21"/>
  <c r="D88" i="21"/>
  <c r="G31" i="21"/>
  <c r="B88" i="21"/>
  <c r="C88" i="21"/>
  <c r="G31" i="20"/>
  <c r="G31" i="24" l="1"/>
  <c r="B49" i="2"/>
  <c r="C49" i="2" s="1"/>
  <c r="G49" i="2" s="1"/>
  <c r="C174" i="2"/>
  <c r="G88" i="21"/>
  <c r="G31" i="27"/>
  <c r="B51" i="2"/>
  <c r="C51" i="2" s="1"/>
  <c r="G51" i="2" s="1"/>
  <c r="G90" i="28"/>
  <c r="B174" i="31"/>
  <c r="C174" i="31"/>
  <c r="G174" i="31" s="1"/>
  <c r="C161" i="31"/>
  <c r="G161" i="31" s="1"/>
  <c r="C67" i="31"/>
  <c r="G67" i="31" s="1"/>
  <c r="G90" i="25"/>
  <c r="C55" i="31"/>
  <c r="G55" i="31" s="1"/>
  <c r="B55" i="31"/>
  <c r="B68" i="31" s="1"/>
  <c r="G90" i="23"/>
  <c r="G92" i="23" s="1"/>
  <c r="C31" i="31"/>
  <c r="G31" i="31" s="1"/>
  <c r="B149" i="31"/>
  <c r="G130" i="20"/>
  <c r="C127" i="31"/>
  <c r="B136" i="31"/>
  <c r="G46" i="31"/>
  <c r="G88" i="22"/>
  <c r="G89" i="27"/>
  <c r="C94" i="24"/>
  <c r="G94" i="24"/>
  <c r="G68" i="31" l="1"/>
  <c r="B175" i="31"/>
  <c r="B177" i="31" s="1"/>
  <c r="G142" i="31"/>
  <c r="C149" i="31"/>
  <c r="G149" i="31" s="1"/>
  <c r="G127" i="31"/>
  <c r="C136" i="31"/>
  <c r="C68" i="31"/>
  <c r="G39" i="5"/>
  <c r="G38" i="5"/>
  <c r="G37" i="5"/>
  <c r="G61" i="5"/>
  <c r="G60" i="5"/>
  <c r="G136" i="31" l="1"/>
  <c r="C175" i="31"/>
  <c r="C177" i="31" s="1"/>
  <c r="B80" i="11"/>
  <c r="B31" i="11"/>
  <c r="D9" i="5"/>
  <c r="G175" i="31" l="1"/>
  <c r="G177" i="31" s="1"/>
  <c r="K182" i="31" s="1"/>
  <c r="B82" i="11"/>
  <c r="B83" i="10"/>
  <c r="G44" i="10"/>
  <c r="G43" i="10"/>
  <c r="G42" i="10"/>
  <c r="G41" i="10"/>
  <c r="G40" i="10"/>
  <c r="G39" i="10"/>
  <c r="D71" i="5" l="1"/>
  <c r="C71" i="5"/>
  <c r="B31" i="8"/>
  <c r="C74" i="8"/>
  <c r="F48" i="8"/>
  <c r="E48" i="8"/>
  <c r="D48" i="8"/>
  <c r="C46" i="8"/>
  <c r="C48" i="8" s="1"/>
  <c r="C73" i="8"/>
  <c r="C76" i="8" l="1"/>
  <c r="G46" i="8"/>
  <c r="B97" i="2"/>
  <c r="B84" i="5" l="1"/>
  <c r="F77" i="5"/>
  <c r="E77" i="5"/>
  <c r="D77" i="5"/>
  <c r="B77" i="5"/>
  <c r="C77" i="5"/>
  <c r="B71" i="5"/>
  <c r="B63" i="5"/>
  <c r="B42" i="5"/>
  <c r="B26" i="5"/>
  <c r="C25" i="5"/>
  <c r="G25" i="5" s="1"/>
  <c r="B17" i="5"/>
  <c r="C14" i="5"/>
  <c r="B12" i="5"/>
  <c r="C9" i="5"/>
  <c r="G9" i="5" s="1"/>
  <c r="B118" i="4"/>
  <c r="C106" i="4"/>
  <c r="B94" i="4"/>
  <c r="B79" i="4"/>
  <c r="G77" i="4"/>
  <c r="G76" i="4"/>
  <c r="G75" i="4"/>
  <c r="G74" i="4"/>
  <c r="G73" i="4"/>
  <c r="G72" i="4"/>
  <c r="B47" i="4"/>
  <c r="B42" i="4"/>
  <c r="C23" i="4"/>
  <c r="B26" i="4"/>
  <c r="C24" i="4"/>
  <c r="G24" i="4" s="1"/>
  <c r="B17" i="4"/>
  <c r="B12" i="4"/>
  <c r="C9" i="4"/>
  <c r="B27" i="10"/>
  <c r="B12" i="10"/>
  <c r="B120" i="4" l="1"/>
  <c r="B30" i="5"/>
  <c r="B30" i="4"/>
  <c r="B32" i="10"/>
  <c r="B85" i="10" s="1"/>
  <c r="B86" i="5"/>
  <c r="B88" i="5" l="1"/>
  <c r="B122" i="4"/>
  <c r="G28" i="8"/>
  <c r="C25" i="8"/>
  <c r="G25" i="8" s="1"/>
  <c r="D23" i="8"/>
  <c r="E23" i="8"/>
  <c r="F23" i="8"/>
  <c r="C19" i="8"/>
  <c r="C23" i="8" s="1"/>
  <c r="G9" i="8"/>
  <c r="B93" i="8" l="1"/>
  <c r="B95" i="8" s="1"/>
  <c r="F78" i="11" l="1"/>
  <c r="E78" i="11"/>
  <c r="D78" i="11"/>
  <c r="C78" i="11"/>
  <c r="G77" i="11"/>
  <c r="G76" i="11"/>
  <c r="G75" i="11"/>
  <c r="G74" i="11"/>
  <c r="F71" i="11"/>
  <c r="E71" i="11"/>
  <c r="D71" i="11"/>
  <c r="C71" i="11"/>
  <c r="G70" i="11"/>
  <c r="F67" i="11"/>
  <c r="E67" i="11"/>
  <c r="D67" i="11"/>
  <c r="C67" i="11"/>
  <c r="G66" i="11"/>
  <c r="G65" i="11"/>
  <c r="G64" i="11"/>
  <c r="G63" i="11"/>
  <c r="F60" i="11"/>
  <c r="E60" i="11"/>
  <c r="D60" i="11"/>
  <c r="C60" i="11"/>
  <c r="G59" i="11"/>
  <c r="G58" i="11"/>
  <c r="G57" i="11"/>
  <c r="F54" i="11"/>
  <c r="E54" i="11"/>
  <c r="D54" i="11"/>
  <c r="C54" i="11"/>
  <c r="G53" i="11"/>
  <c r="G52" i="11"/>
  <c r="G51" i="11"/>
  <c r="G50" i="11"/>
  <c r="F48" i="11"/>
  <c r="E48" i="11"/>
  <c r="D48" i="11"/>
  <c r="C48" i="11"/>
  <c r="G47" i="11"/>
  <c r="G46" i="11"/>
  <c r="G45" i="11"/>
  <c r="F43" i="11"/>
  <c r="E43" i="11"/>
  <c r="D43" i="11"/>
  <c r="C43" i="11"/>
  <c r="G42" i="11"/>
  <c r="G41" i="11"/>
  <c r="G40" i="11"/>
  <c r="G39" i="11"/>
  <c r="G38" i="11"/>
  <c r="G37" i="11"/>
  <c r="F29" i="11"/>
  <c r="E29" i="11"/>
  <c r="D29" i="11"/>
  <c r="C29" i="11"/>
  <c r="F26" i="11"/>
  <c r="E26" i="11"/>
  <c r="D26" i="11"/>
  <c r="C26" i="11"/>
  <c r="F23" i="11"/>
  <c r="E23" i="11"/>
  <c r="D23" i="11"/>
  <c r="C23" i="11"/>
  <c r="G22" i="11"/>
  <c r="G21" i="11"/>
  <c r="G20" i="11"/>
  <c r="G19" i="11"/>
  <c r="F17" i="11"/>
  <c r="E17" i="11"/>
  <c r="D17" i="11"/>
  <c r="C17" i="11"/>
  <c r="G16" i="11"/>
  <c r="G15" i="11"/>
  <c r="G14" i="11"/>
  <c r="F12" i="11"/>
  <c r="E12" i="11"/>
  <c r="D12" i="11"/>
  <c r="C12" i="11"/>
  <c r="G11" i="11"/>
  <c r="G10" i="11"/>
  <c r="G9" i="11"/>
  <c r="F81" i="10"/>
  <c r="E81" i="10"/>
  <c r="D81" i="10"/>
  <c r="C81" i="10"/>
  <c r="G80" i="10"/>
  <c r="G79" i="10"/>
  <c r="G78" i="10"/>
  <c r="F75" i="10"/>
  <c r="E75" i="10"/>
  <c r="D75" i="10"/>
  <c r="C75" i="10"/>
  <c r="G74" i="10"/>
  <c r="F71" i="10"/>
  <c r="E71" i="10"/>
  <c r="D71" i="10"/>
  <c r="C71" i="10"/>
  <c r="G70" i="10"/>
  <c r="G69" i="10"/>
  <c r="G68" i="10"/>
  <c r="G67" i="10"/>
  <c r="F64" i="10"/>
  <c r="E64" i="10"/>
  <c r="D64" i="10"/>
  <c r="C64" i="10"/>
  <c r="G63" i="10"/>
  <c r="G62" i="10"/>
  <c r="G61" i="10"/>
  <c r="G60" i="10"/>
  <c r="G59" i="10"/>
  <c r="F56" i="10"/>
  <c r="E56" i="10"/>
  <c r="D56" i="10"/>
  <c r="C56" i="10"/>
  <c r="G55" i="10"/>
  <c r="G54" i="10"/>
  <c r="G53" i="10"/>
  <c r="G52" i="10"/>
  <c r="F50" i="10"/>
  <c r="E50" i="10"/>
  <c r="D50" i="10"/>
  <c r="C50" i="10"/>
  <c r="G49" i="10"/>
  <c r="G48" i="10"/>
  <c r="G47" i="10"/>
  <c r="F45" i="10"/>
  <c r="E45" i="10"/>
  <c r="D45" i="10"/>
  <c r="C45" i="10"/>
  <c r="G38" i="10"/>
  <c r="F30" i="10"/>
  <c r="E30" i="10"/>
  <c r="D30" i="10"/>
  <c r="C30" i="10"/>
  <c r="C27" i="10"/>
  <c r="F23" i="10"/>
  <c r="E23" i="10"/>
  <c r="D23" i="10"/>
  <c r="C23" i="10"/>
  <c r="G22" i="10"/>
  <c r="G21" i="10"/>
  <c r="G20" i="10"/>
  <c r="G19" i="10"/>
  <c r="F17" i="10"/>
  <c r="E17" i="10"/>
  <c r="D17" i="10"/>
  <c r="C17" i="10"/>
  <c r="G16" i="10"/>
  <c r="G15" i="10"/>
  <c r="G14" i="10"/>
  <c r="G11" i="10"/>
  <c r="G10" i="10"/>
  <c r="G9" i="10"/>
  <c r="F91" i="8"/>
  <c r="E91" i="8"/>
  <c r="D91" i="8"/>
  <c r="C91" i="8"/>
  <c r="G90" i="8"/>
  <c r="G89" i="8"/>
  <c r="G88" i="8"/>
  <c r="G87" i="8"/>
  <c r="F84" i="8"/>
  <c r="E84" i="8"/>
  <c r="D84" i="8"/>
  <c r="C84" i="8"/>
  <c r="G83" i="8"/>
  <c r="G82" i="8"/>
  <c r="G81" i="8"/>
  <c r="G80" i="8"/>
  <c r="G79" i="8"/>
  <c r="F76" i="8"/>
  <c r="E76" i="8"/>
  <c r="D76" i="8"/>
  <c r="G75" i="8"/>
  <c r="G74" i="8"/>
  <c r="G73" i="8"/>
  <c r="G72" i="8"/>
  <c r="G71" i="8"/>
  <c r="G70" i="8"/>
  <c r="G69" i="8"/>
  <c r="G68" i="8"/>
  <c r="G67" i="8"/>
  <c r="F64" i="8"/>
  <c r="E64" i="8"/>
  <c r="D64" i="8"/>
  <c r="C64" i="8"/>
  <c r="G63" i="8"/>
  <c r="G62" i="8"/>
  <c r="G61" i="8"/>
  <c r="G60" i="8"/>
  <c r="G59" i="8"/>
  <c r="G58" i="8"/>
  <c r="F55" i="8"/>
  <c r="E55" i="8"/>
  <c r="D55" i="8"/>
  <c r="C55" i="8"/>
  <c r="G54" i="8"/>
  <c r="G53" i="8"/>
  <c r="G52" i="8"/>
  <c r="G51" i="8"/>
  <c r="G50" i="8"/>
  <c r="G45" i="8"/>
  <c r="G44" i="8"/>
  <c r="G43" i="8"/>
  <c r="F41" i="8"/>
  <c r="E41" i="8"/>
  <c r="D41" i="8"/>
  <c r="C41" i="8"/>
  <c r="G40" i="8"/>
  <c r="G39" i="8"/>
  <c r="G38" i="8"/>
  <c r="G37" i="8"/>
  <c r="F29" i="8"/>
  <c r="E29" i="8"/>
  <c r="D29" i="8"/>
  <c r="C29" i="8"/>
  <c r="F26" i="8"/>
  <c r="E26" i="8"/>
  <c r="D26" i="8"/>
  <c r="C26" i="8"/>
  <c r="G22" i="8"/>
  <c r="G21" i="8"/>
  <c r="G20" i="8"/>
  <c r="G19" i="8"/>
  <c r="F17" i="8"/>
  <c r="E17" i="8"/>
  <c r="D17" i="8"/>
  <c r="C17" i="8"/>
  <c r="G16" i="8"/>
  <c r="G15" i="8"/>
  <c r="G14" i="8"/>
  <c r="F12" i="8"/>
  <c r="E12" i="8"/>
  <c r="D12" i="8"/>
  <c r="C12" i="8"/>
  <c r="G11" i="8"/>
  <c r="G10" i="8"/>
  <c r="F84" i="5"/>
  <c r="E84" i="5"/>
  <c r="D84" i="5"/>
  <c r="C84" i="5"/>
  <c r="G83" i="5"/>
  <c r="G82" i="5"/>
  <c r="G81" i="5"/>
  <c r="G80" i="5"/>
  <c r="G76" i="5"/>
  <c r="G75" i="5"/>
  <c r="G74" i="5"/>
  <c r="F71" i="5"/>
  <c r="E71" i="5"/>
  <c r="G70" i="5"/>
  <c r="G69" i="5"/>
  <c r="G68" i="5"/>
  <c r="G67" i="5"/>
  <c r="G66" i="5"/>
  <c r="F63" i="5"/>
  <c r="E63" i="5"/>
  <c r="D63" i="5"/>
  <c r="C63" i="5"/>
  <c r="G62" i="5"/>
  <c r="G59" i="5"/>
  <c r="G58" i="5"/>
  <c r="G57" i="5"/>
  <c r="G56" i="5"/>
  <c r="F53" i="5"/>
  <c r="E53" i="5"/>
  <c r="D53" i="5"/>
  <c r="C53" i="5"/>
  <c r="G52" i="5"/>
  <c r="G51" i="5"/>
  <c r="G50" i="5"/>
  <c r="G49" i="5"/>
  <c r="F47" i="5"/>
  <c r="E47" i="5"/>
  <c r="D47" i="5"/>
  <c r="C47" i="5"/>
  <c r="G46" i="5"/>
  <c r="G45" i="5"/>
  <c r="G44" i="5"/>
  <c r="F42" i="5"/>
  <c r="E42" i="5"/>
  <c r="D42" i="5"/>
  <c r="C42" i="5"/>
  <c r="G41" i="5"/>
  <c r="G40" i="5"/>
  <c r="G36" i="5"/>
  <c r="F29" i="5"/>
  <c r="E29" i="5"/>
  <c r="D29" i="5"/>
  <c r="C29" i="5"/>
  <c r="F26" i="5"/>
  <c r="E26" i="5"/>
  <c r="D26" i="5"/>
  <c r="C26" i="5"/>
  <c r="F23" i="5"/>
  <c r="E23" i="5"/>
  <c r="D23" i="5"/>
  <c r="C23" i="5"/>
  <c r="G22" i="5"/>
  <c r="G21" i="5"/>
  <c r="G20" i="5"/>
  <c r="G19" i="5"/>
  <c r="F17" i="5"/>
  <c r="E17" i="5"/>
  <c r="D17" i="5"/>
  <c r="C17" i="5"/>
  <c r="G16" i="5"/>
  <c r="G15" i="5"/>
  <c r="G14" i="5"/>
  <c r="F12" i="5"/>
  <c r="E12" i="5"/>
  <c r="D12" i="5"/>
  <c r="C12" i="5"/>
  <c r="G11" i="5"/>
  <c r="G10" i="5"/>
  <c r="F118" i="4"/>
  <c r="E118" i="4"/>
  <c r="D118" i="4"/>
  <c r="C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F102" i="4"/>
  <c r="E102" i="4"/>
  <c r="D102" i="4"/>
  <c r="C102" i="4"/>
  <c r="G101" i="4"/>
  <c r="G100" i="4"/>
  <c r="G99" i="4"/>
  <c r="G98" i="4"/>
  <c r="G97" i="4"/>
  <c r="G92" i="4"/>
  <c r="G91" i="4"/>
  <c r="G90" i="4"/>
  <c r="G89" i="4"/>
  <c r="G88" i="4"/>
  <c r="G87" i="4"/>
  <c r="G86" i="4"/>
  <c r="G85" i="4"/>
  <c r="G84" i="4"/>
  <c r="G83" i="4"/>
  <c r="G82" i="4"/>
  <c r="F79" i="4"/>
  <c r="E79" i="4"/>
  <c r="D79" i="4"/>
  <c r="C79" i="4"/>
  <c r="G78" i="4"/>
  <c r="G71" i="4"/>
  <c r="G70" i="4"/>
  <c r="G69" i="4"/>
  <c r="G68" i="4"/>
  <c r="G67" i="4"/>
  <c r="G66" i="4"/>
  <c r="G65" i="4"/>
  <c r="G64" i="4"/>
  <c r="F61" i="4"/>
  <c r="E61" i="4"/>
  <c r="D61" i="4"/>
  <c r="C61" i="4"/>
  <c r="G60" i="4"/>
  <c r="G59" i="4"/>
  <c r="G58" i="4"/>
  <c r="G57" i="4"/>
  <c r="G56" i="4"/>
  <c r="G55" i="4"/>
  <c r="G54" i="4"/>
  <c r="G53" i="4"/>
  <c r="G52" i="4"/>
  <c r="G51" i="4"/>
  <c r="G50" i="4"/>
  <c r="G49" i="4"/>
  <c r="F47" i="4"/>
  <c r="E47" i="4"/>
  <c r="D47" i="4"/>
  <c r="C47" i="4"/>
  <c r="G46" i="4"/>
  <c r="G45" i="4"/>
  <c r="G44" i="4"/>
  <c r="F42" i="4"/>
  <c r="E42" i="4"/>
  <c r="D42" i="4"/>
  <c r="C42" i="4"/>
  <c r="G41" i="4"/>
  <c r="G40" i="4"/>
  <c r="G39" i="4"/>
  <c r="G38" i="4"/>
  <c r="G37" i="4"/>
  <c r="G36" i="4"/>
  <c r="F29" i="4"/>
  <c r="E29" i="4"/>
  <c r="D29" i="4"/>
  <c r="C29" i="4"/>
  <c r="F26" i="4"/>
  <c r="E26" i="4"/>
  <c r="D26" i="4"/>
  <c r="C26" i="4"/>
  <c r="F23" i="4"/>
  <c r="E23" i="4"/>
  <c r="D23" i="4"/>
  <c r="G22" i="4"/>
  <c r="G21" i="4"/>
  <c r="G20" i="4"/>
  <c r="G19" i="4"/>
  <c r="G16" i="4"/>
  <c r="G15" i="4"/>
  <c r="G14" i="4"/>
  <c r="G17" i="4" s="1"/>
  <c r="B22" i="2" s="1"/>
  <c r="F12" i="4"/>
  <c r="E12" i="4"/>
  <c r="D12" i="4"/>
  <c r="C12" i="4"/>
  <c r="G11" i="4"/>
  <c r="G10" i="4"/>
  <c r="G9" i="4"/>
  <c r="G94" i="4" l="1"/>
  <c r="B140" i="2" s="1"/>
  <c r="G26" i="5"/>
  <c r="B47" i="2" s="1"/>
  <c r="C47" i="2" s="1"/>
  <c r="G47" i="2" s="1"/>
  <c r="C22" i="2"/>
  <c r="G76" i="8"/>
  <c r="G48" i="8"/>
  <c r="G97" i="2"/>
  <c r="G23" i="4"/>
  <c r="B34" i="2" s="1"/>
  <c r="G63" i="5"/>
  <c r="G29" i="4"/>
  <c r="B58" i="2" s="1"/>
  <c r="G102" i="4"/>
  <c r="G17" i="11"/>
  <c r="G23" i="11"/>
  <c r="G60" i="11"/>
  <c r="G27" i="10"/>
  <c r="G56" i="10"/>
  <c r="G64" i="10"/>
  <c r="G12" i="10"/>
  <c r="C32" i="10"/>
  <c r="G30" i="10"/>
  <c r="G84" i="8"/>
  <c r="G91" i="8"/>
  <c r="G84" i="5"/>
  <c r="G47" i="5"/>
  <c r="G42" i="5"/>
  <c r="G71" i="5"/>
  <c r="G77" i="5"/>
  <c r="G12" i="5"/>
  <c r="B11" i="2" s="1"/>
  <c r="C11" i="2" s="1"/>
  <c r="G11" i="2" s="1"/>
  <c r="G118" i="4"/>
  <c r="G47" i="4"/>
  <c r="G54" i="11"/>
  <c r="D80" i="11"/>
  <c r="E80" i="11"/>
  <c r="G23" i="8"/>
  <c r="G41" i="8"/>
  <c r="C31" i="8"/>
  <c r="G26" i="8"/>
  <c r="G17" i="8"/>
  <c r="G12" i="4"/>
  <c r="B10" i="2" s="1"/>
  <c r="C30" i="4"/>
  <c r="G26" i="4"/>
  <c r="B46" i="2" s="1"/>
  <c r="G42" i="4"/>
  <c r="G61" i="4"/>
  <c r="G79" i="4"/>
  <c r="D120" i="4"/>
  <c r="D122" i="4" s="1"/>
  <c r="E120" i="4"/>
  <c r="E122" i="4" s="1"/>
  <c r="E30" i="5"/>
  <c r="F86" i="5"/>
  <c r="E31" i="8"/>
  <c r="F93" i="8"/>
  <c r="D83" i="10"/>
  <c r="E83" i="10"/>
  <c r="D31" i="11"/>
  <c r="F31" i="11"/>
  <c r="F120" i="4"/>
  <c r="E32" i="10"/>
  <c r="G17" i="5"/>
  <c r="B23" i="2" s="1"/>
  <c r="C23" i="2" s="1"/>
  <c r="G23" i="2" s="1"/>
  <c r="G23" i="5"/>
  <c r="B35" i="2" s="1"/>
  <c r="C35" i="2" s="1"/>
  <c r="G35" i="2" s="1"/>
  <c r="D30" i="5"/>
  <c r="F30" i="5"/>
  <c r="G53" i="5"/>
  <c r="D86" i="5"/>
  <c r="E86" i="5"/>
  <c r="G12" i="8"/>
  <c r="D31" i="8"/>
  <c r="F31" i="8"/>
  <c r="G55" i="8"/>
  <c r="G64" i="8"/>
  <c r="D93" i="8"/>
  <c r="E93" i="8"/>
  <c r="G17" i="10"/>
  <c r="G23" i="10"/>
  <c r="D32" i="10"/>
  <c r="F32" i="10"/>
  <c r="G45" i="10"/>
  <c r="G50" i="10"/>
  <c r="G71" i="10"/>
  <c r="G75" i="10"/>
  <c r="G81" i="10"/>
  <c r="F83" i="10"/>
  <c r="G12" i="11"/>
  <c r="G26" i="11"/>
  <c r="E31" i="11"/>
  <c r="G43" i="11"/>
  <c r="G48" i="11"/>
  <c r="G67" i="11"/>
  <c r="G71" i="11"/>
  <c r="G78" i="11"/>
  <c r="F80" i="11"/>
  <c r="C31" i="11"/>
  <c r="G29" i="11"/>
  <c r="C80" i="11"/>
  <c r="C83" i="10"/>
  <c r="G29" i="8"/>
  <c r="C93" i="8"/>
  <c r="C95" i="8" s="1"/>
  <c r="C30" i="5"/>
  <c r="G29" i="5"/>
  <c r="B59" i="2" s="1"/>
  <c r="C59" i="2" s="1"/>
  <c r="G59" i="2" s="1"/>
  <c r="C86" i="5"/>
  <c r="C120" i="4"/>
  <c r="C140" i="2" l="1"/>
  <c r="B149" i="2"/>
  <c r="B175" i="2" s="1"/>
  <c r="B67" i="2"/>
  <c r="C58" i="2"/>
  <c r="B31" i="2"/>
  <c r="C46" i="2"/>
  <c r="B55" i="2"/>
  <c r="C10" i="2"/>
  <c r="B19" i="2"/>
  <c r="C34" i="2"/>
  <c r="B43" i="2"/>
  <c r="C31" i="2"/>
  <c r="G31" i="2" s="1"/>
  <c r="G22" i="2"/>
  <c r="G30" i="5"/>
  <c r="G174" i="2"/>
  <c r="G84" i="2"/>
  <c r="G110" i="2"/>
  <c r="G136" i="2"/>
  <c r="F68" i="2"/>
  <c r="D68" i="2"/>
  <c r="E68" i="2"/>
  <c r="E175" i="2"/>
  <c r="F175" i="2"/>
  <c r="D175" i="2"/>
  <c r="G161" i="2"/>
  <c r="F95" i="8"/>
  <c r="G32" i="10"/>
  <c r="G120" i="4"/>
  <c r="G30" i="4"/>
  <c r="E85" i="10"/>
  <c r="C85" i="10"/>
  <c r="F85" i="10"/>
  <c r="D82" i="11"/>
  <c r="G83" i="10"/>
  <c r="D88" i="5"/>
  <c r="G86" i="5"/>
  <c r="E88" i="5"/>
  <c r="F122" i="4"/>
  <c r="D85" i="10"/>
  <c r="E82" i="11"/>
  <c r="G80" i="11"/>
  <c r="F82" i="11"/>
  <c r="G31" i="11"/>
  <c r="G93" i="8"/>
  <c r="E95" i="8"/>
  <c r="C122" i="4"/>
  <c r="G31" i="8"/>
  <c r="D95" i="8"/>
  <c r="F88" i="5"/>
  <c r="C82" i="11"/>
  <c r="C88" i="5"/>
  <c r="G140" i="2" l="1"/>
  <c r="C149" i="2"/>
  <c r="B68" i="2"/>
  <c r="B177" i="2" s="1"/>
  <c r="G58" i="2"/>
  <c r="C67" i="2"/>
  <c r="G67" i="2" s="1"/>
  <c r="G34" i="2"/>
  <c r="C43" i="2"/>
  <c r="G43" i="2" s="1"/>
  <c r="G10" i="2"/>
  <c r="C19" i="2"/>
  <c r="G19" i="2" s="1"/>
  <c r="G46" i="2"/>
  <c r="C55" i="2"/>
  <c r="G85" i="10"/>
  <c r="F177" i="2"/>
  <c r="D177" i="2"/>
  <c r="E177" i="2"/>
  <c r="G122" i="4"/>
  <c r="G88" i="5"/>
  <c r="G82" i="11"/>
  <c r="G95" i="8"/>
  <c r="G55" i="2" l="1"/>
  <c r="G68" i="2" s="1"/>
  <c r="C68" i="2"/>
  <c r="C175" i="2" l="1"/>
  <c r="C177" i="2" s="1"/>
  <c r="G149" i="2"/>
  <c r="G175" i="2" s="1"/>
  <c r="G177" i="2" l="1"/>
  <c r="K182" i="2" s="1"/>
</calcChain>
</file>

<file path=xl/sharedStrings.xml><?xml version="1.0" encoding="utf-8"?>
<sst xmlns="http://schemas.openxmlformats.org/spreadsheetml/2006/main" count="1238" uniqueCount="212">
  <si>
    <t>CSG 11: Regular Pay - Cont Full Time</t>
  </si>
  <si>
    <t>CSG 12: Regular Pay - Other</t>
  </si>
  <si>
    <t>CSG 13:Additional Gross Pay</t>
  </si>
  <si>
    <t>CSG 15: Overtime Pay</t>
  </si>
  <si>
    <t>CSG 14: Fringe</t>
  </si>
  <si>
    <t>Non-Personal Services (NPS)</t>
  </si>
  <si>
    <t>Personal Services (PS)</t>
  </si>
  <si>
    <t>CSG 20: Supplies and Materials</t>
  </si>
  <si>
    <t>CSG 32: Rentals</t>
  </si>
  <si>
    <t>CSG 31: Telephone, Telegraph, Telegram, Etc</t>
  </si>
  <si>
    <t>CSG 40: Other Services and Charges</t>
  </si>
  <si>
    <t>CSG 41: Contractual Services</t>
  </si>
  <si>
    <t>CSG 50: Subsidies and Transfers</t>
  </si>
  <si>
    <t>CSG 70: Equipment &amp; Equipment Rental</t>
  </si>
  <si>
    <t xml:space="preserve"> </t>
  </si>
  <si>
    <t>Q1</t>
  </si>
  <si>
    <t>Q2</t>
  </si>
  <si>
    <t>Q3</t>
  </si>
  <si>
    <t>Q4</t>
  </si>
  <si>
    <t>Total</t>
  </si>
  <si>
    <t>List all contracts including vendor name, amount &amp; service provided. All bugeted funds must be accounted for.</t>
  </si>
  <si>
    <t>Subtotal</t>
  </si>
  <si>
    <t>Total Personal Services (PS)</t>
  </si>
  <si>
    <t>Total Non-Personal Services (NPS)</t>
  </si>
  <si>
    <t>Total FY 2014 Budget Request</t>
  </si>
  <si>
    <t>Postage</t>
  </si>
  <si>
    <t>Purchase Card</t>
  </si>
  <si>
    <t>General Office Supplies</t>
  </si>
  <si>
    <t>Emergency Preparedness</t>
  </si>
  <si>
    <t>Settlements and Judgements</t>
  </si>
  <si>
    <t>Legal Membership Dues</t>
  </si>
  <si>
    <t>Bay Saver Maintenance</t>
  </si>
  <si>
    <t>File Shredding Service</t>
  </si>
  <si>
    <t>Generator Service</t>
  </si>
  <si>
    <t>Paper Distribution</t>
  </si>
  <si>
    <t>IT Software Maintenance and Licenses</t>
  </si>
  <si>
    <t>IT Hardware Purchases</t>
  </si>
  <si>
    <t>Office Supplies</t>
  </si>
  <si>
    <t>IT Services</t>
  </si>
  <si>
    <t>Parking Meter Contract</t>
  </si>
  <si>
    <t>Progressive Transportation Services Administration</t>
  </si>
  <si>
    <t>Clothing/Shoes</t>
  </si>
  <si>
    <t>PEPCO Contract</t>
  </si>
  <si>
    <t>Snow Fleet</t>
  </si>
  <si>
    <t>P-card</t>
  </si>
  <si>
    <t>CDL Training MOU</t>
  </si>
  <si>
    <t>Drug Testing MOU</t>
  </si>
  <si>
    <t>Trash/Disposal MOU</t>
  </si>
  <si>
    <t>TRANSPORTATION OPERATIONS ADMINISTRATION</t>
  </si>
  <si>
    <t>Office Supplies with DC Supply Schedule</t>
  </si>
  <si>
    <t>Blue Boy Printing</t>
  </si>
  <si>
    <t>Pcard</t>
  </si>
  <si>
    <t>ATTEK truck Boom inspections</t>
  </si>
  <si>
    <t>Vermeer Equipment supplies and parts</t>
  </si>
  <si>
    <t>Software improvements to Cityworks and TOPS via Prime Source</t>
  </si>
  <si>
    <t>PUBLIC SPACE</t>
  </si>
  <si>
    <t>Safety Footwear (Inspectors and Technical Review Engineers)</t>
  </si>
  <si>
    <t xml:space="preserve">Uniform Pants for Inspectors 75 pairs @ $33.00 </t>
  </si>
  <si>
    <t>Purchase Card (Multiple Card Holders)</t>
  </si>
  <si>
    <t>Agency Managed Fixed Costs</t>
  </si>
  <si>
    <t>CSG 30: Energy, Comm and BLDG Rentals</t>
  </si>
  <si>
    <t xml:space="preserve">Developer Network </t>
  </si>
  <si>
    <t>IT Hardware Maintenance</t>
  </si>
  <si>
    <t>Shared IT Costs - computers, routers, etc.</t>
  </si>
  <si>
    <t>Wellness Initiative</t>
  </si>
  <si>
    <t>Fleet Maintenance &amp; Repairs</t>
  </si>
  <si>
    <t>Support Services</t>
  </si>
  <si>
    <t>Professional Service Contract for Training Facilities</t>
  </si>
  <si>
    <t>Fire Alarm / Sprinkler Service</t>
  </si>
  <si>
    <t>Professional and Temporary Services</t>
  </si>
  <si>
    <t>HVAC - Emergency</t>
  </si>
  <si>
    <t>Plumbing - Emergency</t>
  </si>
  <si>
    <t>Electrical - Emergency</t>
  </si>
  <si>
    <t>Fence Repair/Installation</t>
  </si>
  <si>
    <t>INFRASTRUCTURE PROJECT MANAGEMENT</t>
  </si>
  <si>
    <t>Printing Services</t>
  </si>
  <si>
    <t>Transit costs</t>
  </si>
  <si>
    <t>Publications/Subscriptions</t>
  </si>
  <si>
    <t>Clean Air Partners (COG)</t>
  </si>
  <si>
    <t>Memberships (AASHTO, NACTO, NASTO, WTS, ITE)</t>
  </si>
  <si>
    <t>Surveys/Appraisals (ROW Management)</t>
  </si>
  <si>
    <t>Temporary Services (Midtown)</t>
  </si>
  <si>
    <t>Library EOS Annual Fee</t>
  </si>
  <si>
    <t>IT Maintenance (PPSA Contribution to TOPS)</t>
  </si>
  <si>
    <t>Laptop/slate</t>
  </si>
  <si>
    <t>New IT for presentations</t>
  </si>
  <si>
    <t>Library Equipment</t>
  </si>
  <si>
    <t>Bike and Ped Safety Equipment</t>
  </si>
  <si>
    <t>Office Supplies - PCARD</t>
  </si>
  <si>
    <t>PCARD, Travel, Postage</t>
  </si>
  <si>
    <t>Streetcar - STR1</t>
  </si>
  <si>
    <t>Streetcar - SCAR</t>
  </si>
  <si>
    <t>Transportation - Grant  - 10</t>
  </si>
  <si>
    <t>Transportation - Grant  - 11</t>
  </si>
  <si>
    <t xml:space="preserve">Agency KA0 - FY14          </t>
  </si>
  <si>
    <t>Federal Operating Grants</t>
  </si>
  <si>
    <t>Federal Operating Grants - NHTSA</t>
  </si>
  <si>
    <t>Federal Operating Grants - Other</t>
  </si>
  <si>
    <t>Special Purpose (Bike Programs; Enterprise)</t>
  </si>
  <si>
    <t>Federal Operating Grants - Urban Forestry</t>
  </si>
  <si>
    <t>Federal Operating Grant - Urban Forestry</t>
  </si>
  <si>
    <t>Special Events</t>
  </si>
  <si>
    <t>Mall Tunnel Lighting</t>
  </si>
  <si>
    <t>ParkMobile</t>
  </si>
  <si>
    <t>Other</t>
  </si>
  <si>
    <t>Grant GHTWIG</t>
  </si>
  <si>
    <t>File &amp; Storage Cabinets 1100</t>
  </si>
  <si>
    <t xml:space="preserve">Inspector shirts, gloves, safety equipment </t>
  </si>
  <si>
    <t>Inspections outerwear</t>
  </si>
  <si>
    <t xml:space="preserve">Transcription Services  for Public Space Committee - CBE </t>
  </si>
  <si>
    <t>Emergency No Parking Signs CBE</t>
  </si>
  <si>
    <t xml:space="preserve">Vehicle Tags - Prison Industries </t>
  </si>
  <si>
    <t>Credit Card Charge Fees - chargeback by OCFO for offering credit cards</t>
  </si>
  <si>
    <t>P Cards-supplies, paint, wheels, water, coolers</t>
  </si>
  <si>
    <t>P-Cards-boots, vest, gloves, hard hats etc</t>
  </si>
  <si>
    <t>P Cards-special blueprint/drawing supplies/Construction Equip</t>
  </si>
  <si>
    <t>Projector</t>
  </si>
  <si>
    <t>Rain suit/ponchos</t>
  </si>
  <si>
    <t xml:space="preserve">Misc National Capital and Grainger supplies and equipment  </t>
  </si>
  <si>
    <t>Advertising Services</t>
  </si>
  <si>
    <t>P Cards-printing,postal services</t>
  </si>
  <si>
    <t>P-Card (training/travel not supported by FHWA)</t>
  </si>
  <si>
    <t xml:space="preserve">Snow equipment </t>
  </si>
  <si>
    <t xml:space="preserve">Vehicle equipment </t>
  </si>
  <si>
    <t>Engineering Applications and software (GEO Pack, CADD)</t>
  </si>
  <si>
    <t>Smart Trip</t>
  </si>
  <si>
    <t>Enhancement Bloomingdale /Ledroit park</t>
  </si>
  <si>
    <t>IT Equipment/Service</t>
  </si>
  <si>
    <t>Transportation  Grant</t>
  </si>
  <si>
    <t>School Subsidy - COG</t>
  </si>
  <si>
    <t>AGENCY MANAGEMENT PROGRAM</t>
  </si>
  <si>
    <t>Program AMP Budget Total for FY14</t>
  </si>
  <si>
    <t>Program IPMA Budget Total for FY14</t>
  </si>
  <si>
    <t>Program PTSA Budget Total for FY14</t>
  </si>
  <si>
    <t>Program TOA Budget Total for FY14</t>
  </si>
  <si>
    <t>Program UFA Budget Total for FY14</t>
  </si>
  <si>
    <t>Program OCFO Budget Total for FY14</t>
  </si>
  <si>
    <t>Program KA0 Budget Total for FY14</t>
  </si>
  <si>
    <t>Agency Shared Services</t>
  </si>
  <si>
    <t>Evacuation Brochures</t>
  </si>
  <si>
    <t>Emergency Go Kits</t>
  </si>
  <si>
    <t>Food Rations</t>
  </si>
  <si>
    <t>Striker Chair</t>
  </si>
  <si>
    <t>Agency Claims</t>
  </si>
  <si>
    <t>Defibulator</t>
  </si>
  <si>
    <t>Vests (BERT)</t>
  </si>
  <si>
    <t>Videotape Demonstration for Evacuation</t>
  </si>
  <si>
    <t>Consultant-Policy and Program Analysis for Risk Mgmt</t>
  </si>
  <si>
    <t>Professional services</t>
  </si>
  <si>
    <t>Temporary Services</t>
  </si>
  <si>
    <t>TOC</t>
  </si>
  <si>
    <t>Attachment I - Spending Plan</t>
  </si>
  <si>
    <t>Total FY 2015 Budget Request</t>
  </si>
  <si>
    <t>Program AMP Budget Total for FY15</t>
  </si>
  <si>
    <t>Program IPMA Budget Total for FY15</t>
  </si>
  <si>
    <t>Progressive Transportation Services</t>
  </si>
  <si>
    <t>Planning, Policy and Sustainability</t>
  </si>
  <si>
    <t>CSG 30 &amp;31: Energy &amp; Telephone, Telegraph, Telegram, Etc</t>
  </si>
  <si>
    <t>Urban Forestry Administration</t>
  </si>
  <si>
    <t>Program PPSA  Budget Total for FY14</t>
  </si>
  <si>
    <r>
      <t xml:space="preserve">Office Supplies - PCARD - </t>
    </r>
    <r>
      <rPr>
        <b/>
        <sz val="10"/>
        <color indexed="10"/>
        <rFont val="Arial"/>
        <family val="2"/>
      </rPr>
      <t>CBE Firm</t>
    </r>
  </si>
  <si>
    <r>
      <t xml:space="preserve">Grade DC Polo Shirts 12 Doz - </t>
    </r>
    <r>
      <rPr>
        <b/>
        <sz val="10"/>
        <color indexed="10"/>
        <rFont val="Arial"/>
        <family val="2"/>
      </rPr>
      <t xml:space="preserve">CBE vendor </t>
    </r>
  </si>
  <si>
    <t>PROGRAM NAME: Agency Fiscal Officer</t>
  </si>
  <si>
    <t>AMP (1000)</t>
  </si>
  <si>
    <t>IS00- IMPA (2000)</t>
  </si>
  <si>
    <t>PT00 - PTSA (3000)</t>
  </si>
  <si>
    <t>PU00- PPSA (4000)</t>
  </si>
  <si>
    <t>TR00 - TOA (5000)</t>
  </si>
  <si>
    <t>GR00 &amp; GM00 - UFA (6500)</t>
  </si>
  <si>
    <t>PS00 - PRSA (7000)</t>
  </si>
  <si>
    <t>100F - AFO (110)</t>
  </si>
  <si>
    <t>Program OCFO Budget Total for FY15</t>
  </si>
  <si>
    <t>Total FY 2015  Budget Request</t>
  </si>
  <si>
    <t xml:space="preserve">Agency KA0 - FY15      </t>
  </si>
  <si>
    <t>Streetscape Project</t>
  </si>
  <si>
    <t>Local Capital Transfer</t>
  </si>
  <si>
    <t>Circulator Mall Services</t>
  </si>
  <si>
    <t>PTSA Training and Travel (FTA and Streetcar)</t>
  </si>
  <si>
    <t>Planning Federal Grant</t>
  </si>
  <si>
    <t>Transporation Federal Grant</t>
  </si>
  <si>
    <t>Circulator Mall Parking Revenue</t>
  </si>
  <si>
    <t>Planning for Circulator Mall Services</t>
  </si>
  <si>
    <t>Policy Development</t>
  </si>
  <si>
    <t>Pedestrian and Bike Safety</t>
  </si>
  <si>
    <t>CVISION</t>
  </si>
  <si>
    <t xml:space="preserve">Multi Modal Policy </t>
  </si>
  <si>
    <t>COG ( realignmee to the correct Program after budget approved)</t>
  </si>
  <si>
    <t>PCARD</t>
  </si>
  <si>
    <t>Professional Services Fee</t>
  </si>
  <si>
    <t xml:space="preserve">Transportation Mitigation </t>
  </si>
  <si>
    <t>Construction supplies</t>
  </si>
  <si>
    <t>Copier / Printers / Scanner Maintenance</t>
  </si>
  <si>
    <t>Network Engineer /Developer - contract</t>
  </si>
  <si>
    <t>Fleet Maintenance</t>
  </si>
  <si>
    <t>Nexus Study</t>
  </si>
  <si>
    <t>Tree Removal Work Contractor C and D Tree Service</t>
  </si>
  <si>
    <t>Trail Ranger Program</t>
  </si>
  <si>
    <t>Reallocated from CSG 40</t>
  </si>
  <si>
    <t>Circulator</t>
  </si>
  <si>
    <r>
      <t>Planning Grant-11 (</t>
    </r>
    <r>
      <rPr>
        <b/>
        <sz val="10"/>
        <color rgb="FFFF0000"/>
        <rFont val="Arial"/>
        <family val="2"/>
      </rPr>
      <t>Grant Fund</t>
    </r>
    <r>
      <rPr>
        <b/>
        <sz val="10"/>
        <rFont val="Arial"/>
        <family val="2"/>
      </rPr>
      <t>)</t>
    </r>
  </si>
  <si>
    <t>Title VI Translation Services</t>
  </si>
  <si>
    <t>School Subsidy</t>
  </si>
  <si>
    <r>
      <t>SPECIAL EVENTS (</t>
    </r>
    <r>
      <rPr>
        <sz val="10"/>
        <color rgb="FFFF0000"/>
        <rFont val="Arial"/>
        <family val="2"/>
      </rPr>
      <t xml:space="preserve">O-TYPE FUND </t>
    </r>
    <r>
      <rPr>
        <sz val="10"/>
        <rFont val="Arial"/>
        <family val="2"/>
      </rPr>
      <t>)</t>
    </r>
  </si>
  <si>
    <t>NHTSA</t>
  </si>
  <si>
    <t>Bicycle Sharing</t>
  </si>
  <si>
    <t>Program TOA Budget Total for FY15</t>
  </si>
  <si>
    <t>Program UFA Budget Total for FY15</t>
  </si>
  <si>
    <t>Program PTSA Budget Total for FY15</t>
  </si>
  <si>
    <t>Program PPSA Budget Total for FY15</t>
  </si>
  <si>
    <t>Program PSRA Budget Total for FY14</t>
  </si>
  <si>
    <t>Program PSRA Budget Total for FY15</t>
  </si>
  <si>
    <t>CSG 13: Additional Gross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</si>
</sst>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43" fontId="5" fillId="0" borderId="0" applyFont="0" applyFill="0" applyBorder="0" applyAlignment="0" applyProtection="0"/>
    <xf numFmtId="44" fontId="5" fillId="0" borderId="0" applyNumberFormat="0" applyFont="0" applyFill="0" applyBorder="0" applyAlignment="0" applyProtection="0"/>
    <xf numFmtId="42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NumberFormat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NumberFormat="0" applyFont="0" applyFill="0" applyBorder="0" applyAlignment="0" applyProtection="0"/>
    <xf numFmtId="44" fontId="5" fillId="0" borderId="0" applyNumberFormat="0" applyFont="0" applyFill="0" applyBorder="0" applyAlignment="0" applyProtection="0"/>
    <xf numFmtId="44" fontId="5" fillId="0" borderId="0" applyNumberFormat="0" applyFont="0" applyFill="0" applyBorder="0" applyAlignment="0" applyProtection="0"/>
    <xf numFmtId="44" fontId="5" fillId="0" borderId="0" applyNumberFormat="0" applyFont="0" applyFill="0" applyBorder="0" applyAlignment="0" applyProtection="0"/>
    <xf numFmtId="44" fontId="5" fillId="0" borderId="0" applyNumberFormat="0" applyFont="0" applyFill="0" applyBorder="0" applyAlignment="0" applyProtection="0"/>
    <xf numFmtId="44" fontId="5" fillId="0" borderId="0" applyNumberFormat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12" fillId="0" borderId="0"/>
    <xf numFmtId="0" fontId="2" fillId="0" borderId="0"/>
    <xf numFmtId="9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4">
    <xf numFmtId="0" fontId="0" fillId="0" borderId="0" xfId="0"/>
    <xf numFmtId="0" fontId="6" fillId="0" borderId="0" xfId="0" applyFont="1"/>
    <xf numFmtId="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Fill="1" applyBorder="1" applyAlignment="1">
      <alignment horizontal="center"/>
    </xf>
    <xf numFmtId="4" fontId="9" fillId="0" borderId="0" xfId="2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" fontId="6" fillId="0" borderId="2" xfId="2" applyNumberFormat="1" applyFont="1" applyBorder="1" applyAlignment="1">
      <alignment horizontal="center"/>
    </xf>
    <xf numFmtId="4" fontId="6" fillId="0" borderId="3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" fontId="6" fillId="0" borderId="0" xfId="2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" fontId="6" fillId="0" borderId="0" xfId="2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0" fillId="0" borderId="5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" fontId="7" fillId="0" borderId="0" xfId="2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Fill="1"/>
    <xf numFmtId="6" fontId="7" fillId="0" borderId="0" xfId="2" applyNumberFormat="1" applyFont="1" applyAlignment="1">
      <alignment horizontal="right"/>
    </xf>
    <xf numFmtId="6" fontId="7" fillId="0" borderId="0" xfId="1" applyNumberFormat="1" applyFont="1" applyFill="1" applyAlignment="1">
      <alignment horizontal="right"/>
    </xf>
    <xf numFmtId="6" fontId="7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6" fontId="6" fillId="0" borderId="0" xfId="2" applyNumberFormat="1" applyFont="1" applyAlignment="1">
      <alignment horizontal="right"/>
    </xf>
    <xf numFmtId="6" fontId="6" fillId="0" borderId="0" xfId="1" applyNumberFormat="1" applyFont="1" applyFill="1" applyAlignment="1">
      <alignment horizontal="right"/>
    </xf>
    <xf numFmtId="0" fontId="7" fillId="3" borderId="6" xfId="0" applyFont="1" applyFill="1" applyBorder="1" applyAlignment="1">
      <alignment horizontal="left"/>
    </xf>
    <xf numFmtId="4" fontId="7" fillId="0" borderId="0" xfId="1" applyNumberFormat="1" applyFont="1" applyFill="1" applyAlignment="1">
      <alignment horizontal="right"/>
    </xf>
    <xf numFmtId="164" fontId="7" fillId="0" borderId="0" xfId="2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6" fontId="6" fillId="0" borderId="0" xfId="2" applyNumberFormat="1" applyFont="1" applyFill="1" applyBorder="1" applyAlignment="1">
      <alignment horizontal="right"/>
    </xf>
    <xf numFmtId="6" fontId="7" fillId="0" borderId="0" xfId="0" applyNumberFormat="1" applyFont="1" applyAlignment="1">
      <alignment horizontal="right"/>
    </xf>
    <xf numFmtId="0" fontId="7" fillId="3" borderId="1" xfId="0" applyFont="1" applyFill="1" applyBorder="1"/>
    <xf numFmtId="0" fontId="7" fillId="0" borderId="0" xfId="0" applyFont="1" applyFill="1" applyBorder="1"/>
    <xf numFmtId="6" fontId="6" fillId="0" borderId="0" xfId="0" applyNumberFormat="1" applyFont="1" applyAlignment="1">
      <alignment horizontal="right"/>
    </xf>
    <xf numFmtId="6" fontId="6" fillId="0" borderId="0" xfId="0" applyNumberFormat="1" applyFont="1"/>
    <xf numFmtId="6" fontId="7" fillId="0" borderId="0" xfId="2" applyNumberFormat="1" applyFont="1" applyBorder="1" applyAlignment="1">
      <alignment horizontal="right"/>
    </xf>
    <xf numFmtId="6" fontId="7" fillId="0" borderId="0" xfId="2" applyNumberFormat="1" applyFont="1" applyFill="1" applyBorder="1" applyAlignment="1">
      <alignment horizontal="right"/>
    </xf>
    <xf numFmtId="0" fontId="10" fillId="0" borderId="7" xfId="0" applyFont="1" applyFill="1" applyBorder="1" applyAlignment="1">
      <alignment horizontal="left"/>
    </xf>
    <xf numFmtId="6" fontId="7" fillId="0" borderId="0" xfId="3" applyNumberFormat="1" applyFont="1" applyAlignment="1">
      <alignment horizontal="right"/>
    </xf>
    <xf numFmtId="6" fontId="6" fillId="0" borderId="0" xfId="2" applyNumberFormat="1" applyFont="1" applyBorder="1" applyAlignment="1">
      <alignment horizontal="right"/>
    </xf>
    <xf numFmtId="6" fontId="7" fillId="0" borderId="0" xfId="1" applyNumberFormat="1" applyFont="1" applyAlignment="1">
      <alignment horizontal="right"/>
    </xf>
    <xf numFmtId="6" fontId="6" fillId="0" borderId="0" xfId="3" applyNumberFormat="1" applyFont="1" applyAlignment="1">
      <alignment horizontal="right"/>
    </xf>
    <xf numFmtId="0" fontId="7" fillId="3" borderId="6" xfId="0" applyFont="1" applyFill="1" applyBorder="1"/>
    <xf numFmtId="6" fontId="7" fillId="0" borderId="0" xfId="2" applyNumberFormat="1" applyFont="1" applyFill="1" applyAlignment="1">
      <alignment horizontal="right"/>
    </xf>
    <xf numFmtId="6" fontId="7" fillId="0" borderId="0" xfId="0" applyNumberFormat="1" applyFont="1" applyFill="1"/>
    <xf numFmtId="6" fontId="7" fillId="0" borderId="0" xfId="0" applyNumberFormat="1" applyFont="1" applyFill="1" applyAlignment="1">
      <alignment horizontal="right"/>
    </xf>
    <xf numFmtId="0" fontId="11" fillId="4" borderId="8" xfId="0" applyFont="1" applyFill="1" applyBorder="1"/>
    <xf numFmtId="6" fontId="11" fillId="4" borderId="9" xfId="2" applyNumberFormat="1" applyFont="1" applyFill="1" applyBorder="1" applyAlignment="1">
      <alignment horizontal="right"/>
    </xf>
    <xf numFmtId="6" fontId="11" fillId="4" borderId="10" xfId="2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43" fontId="6" fillId="0" borderId="0" xfId="1" applyFont="1" applyFill="1" applyBorder="1" applyAlignment="1">
      <alignment horizontal="center"/>
    </xf>
    <xf numFmtId="43" fontId="10" fillId="0" borderId="0" xfId="1" applyFont="1" applyFill="1" applyBorder="1" applyAlignment="1">
      <alignment horizontal="left"/>
    </xf>
    <xf numFmtId="43" fontId="6" fillId="0" borderId="0" xfId="1" applyFont="1" applyAlignment="1">
      <alignment horizontal="center"/>
    </xf>
    <xf numFmtId="43" fontId="7" fillId="0" borderId="0" xfId="1" applyFont="1" applyFill="1" applyBorder="1" applyAlignment="1">
      <alignment horizontal="left"/>
    </xf>
    <xf numFmtId="43" fontId="7" fillId="0" borderId="0" xfId="1" applyFont="1" applyFill="1"/>
    <xf numFmtId="43" fontId="6" fillId="0" borderId="0" xfId="1" applyFont="1" applyFill="1" applyAlignment="1">
      <alignment horizontal="right"/>
    </xf>
    <xf numFmtId="43" fontId="7" fillId="0" borderId="0" xfId="1" applyFont="1" applyFill="1" applyAlignment="1">
      <alignment horizontal="right"/>
    </xf>
    <xf numFmtId="43" fontId="7" fillId="0" borderId="0" xfId="1" applyFont="1" applyFill="1" applyBorder="1"/>
    <xf numFmtId="43" fontId="7" fillId="0" borderId="0" xfId="1" applyFont="1"/>
    <xf numFmtId="43" fontId="6" fillId="0" borderId="0" xfId="1" applyFont="1" applyAlignment="1">
      <alignment horizontal="right"/>
    </xf>
    <xf numFmtId="43" fontId="10" fillId="0" borderId="0" xfId="1" applyFont="1" applyFill="1" applyBorder="1" applyAlignment="1"/>
    <xf numFmtId="43" fontId="11" fillId="4" borderId="9" xfId="1" applyFont="1" applyFill="1" applyBorder="1"/>
    <xf numFmtId="6" fontId="5" fillId="0" borderId="0" xfId="0" applyNumberFormat="1" applyFont="1"/>
    <xf numFmtId="6" fontId="5" fillId="0" borderId="0" xfId="2" applyNumberFormat="1" applyFont="1" applyAlignment="1">
      <alignment horizontal="right"/>
    </xf>
    <xf numFmtId="6" fontId="5" fillId="0" borderId="0" xfId="0" applyNumberFormat="1" applyFont="1" applyAlignment="1">
      <alignment horizontal="right"/>
    </xf>
    <xf numFmtId="43" fontId="6" fillId="0" borderId="0" xfId="1" applyFont="1"/>
    <xf numFmtId="43" fontId="8" fillId="0" borderId="0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6" fontId="6" fillId="0" borderId="0" xfId="2" applyNumberFormat="1" applyFont="1" applyAlignment="1">
      <alignment horizontal="right"/>
    </xf>
    <xf numFmtId="6" fontId="5" fillId="0" borderId="0" xfId="1" applyNumberFormat="1" applyFont="1" applyAlignment="1">
      <alignment horizontal="right"/>
    </xf>
    <xf numFmtId="0" fontId="5" fillId="0" borderId="0" xfId="0" applyFont="1" applyFill="1" applyBorder="1"/>
    <xf numFmtId="6" fontId="5" fillId="0" borderId="0" xfId="2" applyNumberFormat="1" applyFont="1" applyAlignment="1">
      <alignment horizontal="right"/>
    </xf>
    <xf numFmtId="6" fontId="6" fillId="0" borderId="0" xfId="0" applyNumberFormat="1" applyFont="1" applyAlignment="1">
      <alignment horizontal="right"/>
    </xf>
    <xf numFmtId="6" fontId="6" fillId="0" borderId="0" xfId="0" applyNumberFormat="1" applyFont="1"/>
    <xf numFmtId="6" fontId="5" fillId="0" borderId="0" xfId="2" applyNumberFormat="1" applyFont="1" applyAlignment="1">
      <alignment horizontal="right"/>
    </xf>
    <xf numFmtId="6" fontId="5" fillId="0" borderId="0" xfId="0" applyNumberFormat="1" applyFont="1"/>
    <xf numFmtId="6" fontId="5" fillId="0" borderId="0" xfId="0" applyNumberFormat="1" applyFont="1" applyAlignment="1">
      <alignment horizontal="right"/>
    </xf>
    <xf numFmtId="6" fontId="5" fillId="0" borderId="0" xfId="2" applyNumberFormat="1" applyFont="1" applyAlignment="1">
      <alignment horizontal="right"/>
    </xf>
    <xf numFmtId="6" fontId="5" fillId="0" borderId="0" xfId="0" applyNumberFormat="1" applyFont="1"/>
    <xf numFmtId="6" fontId="5" fillId="0" borderId="0" xfId="0" applyNumberFormat="1" applyFont="1" applyAlignment="1">
      <alignment horizontal="right"/>
    </xf>
    <xf numFmtId="44" fontId="7" fillId="0" borderId="0" xfId="0" applyNumberFormat="1" applyFont="1" applyFill="1" applyBorder="1" applyAlignment="1">
      <alignment horizontal="left"/>
    </xf>
    <xf numFmtId="44" fontId="6" fillId="0" borderId="0" xfId="0" applyNumberFormat="1" applyFont="1" applyFill="1" applyAlignment="1">
      <alignment horizontal="right"/>
    </xf>
    <xf numFmtId="44" fontId="7" fillId="0" borderId="0" xfId="0" applyNumberFormat="1" applyFont="1" applyFill="1" applyBorder="1"/>
    <xf numFmtId="165" fontId="7" fillId="0" borderId="0" xfId="2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center"/>
    </xf>
    <xf numFmtId="44" fontId="10" fillId="0" borderId="0" xfId="0" applyNumberFormat="1" applyFont="1" applyFill="1" applyBorder="1" applyAlignment="1">
      <alignment horizontal="left"/>
    </xf>
    <xf numFmtId="165" fontId="7" fillId="0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6" fontId="7" fillId="0" borderId="0" xfId="2" applyNumberFormat="1" applyFont="1" applyAlignment="1">
      <alignment horizontal="right" wrapText="1"/>
    </xf>
    <xf numFmtId="44" fontId="7" fillId="0" borderId="0" xfId="0" applyNumberFormat="1" applyFont="1" applyFill="1" applyAlignment="1">
      <alignment horizontal="right"/>
    </xf>
    <xf numFmtId="44" fontId="6" fillId="0" borderId="0" xfId="0" applyNumberFormat="1" applyFont="1" applyAlignment="1">
      <alignment horizontal="right"/>
    </xf>
    <xf numFmtId="44" fontId="10" fillId="0" borderId="0" xfId="0" applyNumberFormat="1" applyFont="1" applyFill="1" applyBorder="1" applyAlignment="1"/>
    <xf numFmtId="6" fontId="7" fillId="0" borderId="0" xfId="0" applyNumberFormat="1" applyFont="1" applyAlignment="1">
      <alignment horizontal="right" wrapText="1"/>
    </xf>
    <xf numFmtId="0" fontId="6" fillId="0" borderId="0" xfId="9" applyFont="1" applyAlignment="1">
      <alignment horizontal="right"/>
    </xf>
    <xf numFmtId="0" fontId="6" fillId="0" borderId="0" xfId="9" applyFont="1" applyFill="1" applyBorder="1" applyAlignment="1">
      <alignment horizontal="right"/>
    </xf>
    <xf numFmtId="6" fontId="7" fillId="0" borderId="0" xfId="3" applyNumberFormat="1" applyFont="1" applyAlignment="1">
      <alignment horizontal="right" wrapText="1"/>
    </xf>
    <xf numFmtId="44" fontId="11" fillId="4" borderId="9" xfId="0" applyNumberFormat="1" applyFont="1" applyFill="1" applyBorder="1"/>
    <xf numFmtId="0" fontId="6" fillId="0" borderId="0" xfId="4" applyFont="1" applyAlignment="1">
      <alignment horizontal="right"/>
    </xf>
    <xf numFmtId="0" fontId="6" fillId="0" borderId="0" xfId="4" applyFont="1" applyAlignment="1">
      <alignment horizontal="right"/>
    </xf>
    <xf numFmtId="0" fontId="5" fillId="3" borderId="1" xfId="4" applyFont="1" applyFill="1" applyBorder="1"/>
    <xf numFmtId="0" fontId="6" fillId="0" borderId="0" xfId="9" applyFont="1" applyFill="1" applyBorder="1" applyAlignment="1">
      <alignment horizontal="right"/>
    </xf>
    <xf numFmtId="6" fontId="5" fillId="0" borderId="0" xfId="4" applyNumberFormat="1" applyFont="1" applyAlignment="1">
      <alignment horizontal="right"/>
    </xf>
    <xf numFmtId="6" fontId="5" fillId="0" borderId="0" xfId="7" applyNumberFormat="1" applyFont="1" applyAlignment="1">
      <alignment horizontal="right"/>
    </xf>
    <xf numFmtId="6" fontId="5" fillId="0" borderId="0" xfId="4" applyNumberFormat="1" applyFont="1" applyAlignment="1">
      <alignment horizontal="right"/>
    </xf>
    <xf numFmtId="6" fontId="5" fillId="0" borderId="0" xfId="7" applyNumberFormat="1" applyFont="1" applyAlignment="1">
      <alignment horizontal="right"/>
    </xf>
    <xf numFmtId="6" fontId="5" fillId="0" borderId="0" xfId="4" applyNumberFormat="1" applyFont="1" applyAlignment="1">
      <alignment horizontal="right"/>
    </xf>
    <xf numFmtId="6" fontId="5" fillId="0" borderId="0" xfId="7" applyNumberFormat="1" applyFont="1" applyAlignment="1">
      <alignment horizontal="right"/>
    </xf>
    <xf numFmtId="6" fontId="5" fillId="0" borderId="0" xfId="4" applyNumberFormat="1" applyFont="1" applyAlignment="1">
      <alignment horizontal="right"/>
    </xf>
    <xf numFmtId="6" fontId="5" fillId="0" borderId="0" xfId="7" applyNumberFormat="1" applyFont="1" applyAlignment="1">
      <alignment horizontal="right"/>
    </xf>
    <xf numFmtId="6" fontId="5" fillId="0" borderId="0" xfId="7" applyNumberFormat="1" applyFont="1" applyAlignment="1">
      <alignment horizontal="right"/>
    </xf>
    <xf numFmtId="6" fontId="5" fillId="0" borderId="0" xfId="7" applyNumberFormat="1" applyFont="1" applyAlignment="1">
      <alignment horizontal="right"/>
    </xf>
    <xf numFmtId="6" fontId="5" fillId="0" borderId="0" xfId="7" applyNumberFormat="1" applyFont="1" applyAlignment="1">
      <alignment horizontal="right"/>
    </xf>
    <xf numFmtId="6" fontId="5" fillId="0" borderId="0" xfId="7" applyNumberFormat="1" applyFont="1" applyAlignment="1">
      <alignment horizontal="right"/>
    </xf>
    <xf numFmtId="0" fontId="6" fillId="0" borderId="0" xfId="9" applyFont="1" applyFill="1" applyBorder="1" applyAlignment="1">
      <alignment horizontal="right"/>
    </xf>
    <xf numFmtId="0" fontId="6" fillId="0" borderId="0" xfId="0" applyFont="1" applyAlignment="1">
      <alignment horizontal="right"/>
    </xf>
    <xf numFmtId="6" fontId="5" fillId="0" borderId="0" xfId="3" applyNumberFormat="1" applyFont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6" fontId="5" fillId="0" borderId="0" xfId="1" applyNumberFormat="1" applyFont="1" applyFill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3" borderId="1" xfId="0" applyFont="1" applyFill="1" applyBorder="1"/>
    <xf numFmtId="43" fontId="5" fillId="0" borderId="0" xfId="1" applyFont="1" applyFill="1" applyBorder="1"/>
    <xf numFmtId="43" fontId="6" fillId="0" borderId="0" xfId="1" applyFont="1" applyFill="1" applyBorder="1"/>
    <xf numFmtId="43" fontId="5" fillId="0" borderId="0" xfId="1" applyFont="1" applyFill="1"/>
    <xf numFmtId="43" fontId="7" fillId="0" borderId="0" xfId="0" applyNumberFormat="1" applyFont="1"/>
    <xf numFmtId="6" fontId="5" fillId="0" borderId="0" xfId="44" applyNumberFormat="1" applyFont="1" applyBorder="1" applyAlignment="1">
      <alignment horizontal="right"/>
    </xf>
    <xf numFmtId="44" fontId="7" fillId="0" borderId="0" xfId="1" applyNumberFormat="1" applyFont="1" applyFill="1" applyBorder="1"/>
    <xf numFmtId="165" fontId="10" fillId="0" borderId="0" xfId="0" applyNumberFormat="1" applyFont="1" applyFill="1" applyBorder="1" applyAlignment="1"/>
    <xf numFmtId="165" fontId="6" fillId="0" borderId="0" xfId="0" applyNumberFormat="1" applyFont="1" applyAlignment="1">
      <alignment horizontal="right"/>
    </xf>
    <xf numFmtId="8" fontId="7" fillId="0" borderId="0" xfId="0" applyNumberFormat="1" applyFont="1"/>
    <xf numFmtId="0" fontId="5" fillId="0" borderId="0" xfId="0" applyFont="1" applyAlignment="1">
      <alignment horizontal="left"/>
    </xf>
    <xf numFmtId="0" fontId="2" fillId="0" borderId="0" xfId="46" applyBorder="1"/>
    <xf numFmtId="0" fontId="2" fillId="0" borderId="0" xfId="46" applyFill="1" applyBorder="1"/>
    <xf numFmtId="0" fontId="2" fillId="0" borderId="11" xfId="53" applyBorder="1"/>
    <xf numFmtId="0" fontId="2" fillId="0" borderId="0" xfId="53" applyFill="1" applyBorder="1"/>
    <xf numFmtId="6" fontId="6" fillId="0" borderId="0" xfId="1" applyNumberFormat="1" applyFont="1" applyAlignment="1">
      <alignment horizontal="right"/>
    </xf>
    <xf numFmtId="43" fontId="5" fillId="0" borderId="0" xfId="1" applyFont="1" applyFill="1" applyAlignment="1">
      <alignment horizontal="right"/>
    </xf>
    <xf numFmtId="0" fontId="7" fillId="0" borderId="0" xfId="0" applyFont="1" applyBorder="1"/>
    <xf numFmtId="0" fontId="5" fillId="0" borderId="0" xfId="0" applyFont="1" applyBorder="1" applyAlignment="1">
      <alignment horizontal="center"/>
    </xf>
    <xf numFmtId="43" fontId="7" fillId="0" borderId="0" xfId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0" xfId="1" applyFont="1" applyBorder="1"/>
    <xf numFmtId="43" fontId="7" fillId="0" borderId="0" xfId="0" applyNumberFormat="1" applyFont="1" applyBorder="1"/>
    <xf numFmtId="43" fontId="5" fillId="0" borderId="0" xfId="1" applyFont="1" applyBorder="1"/>
    <xf numFmtId="43" fontId="6" fillId="0" borderId="0" xfId="1" applyFont="1" applyBorder="1"/>
    <xf numFmtId="0" fontId="6" fillId="0" borderId="0" xfId="0" applyFont="1" applyBorder="1"/>
    <xf numFmtId="43" fontId="6" fillId="0" borderId="0" xfId="0" applyNumberFormat="1" applyFont="1" applyBorder="1"/>
    <xf numFmtId="0" fontId="13" fillId="0" borderId="0" xfId="46" applyFont="1" applyBorder="1" applyAlignment="1">
      <alignment horizontal="right"/>
    </xf>
    <xf numFmtId="0" fontId="13" fillId="0" borderId="0" xfId="46" applyFont="1" applyFill="1" applyBorder="1" applyAlignment="1">
      <alignment horizontal="right"/>
    </xf>
    <xf numFmtId="0" fontId="13" fillId="0" borderId="0" xfId="53" applyFont="1" applyBorder="1" applyAlignment="1">
      <alignment horizontal="right"/>
    </xf>
    <xf numFmtId="0" fontId="13" fillId="0" borderId="0" xfId="53" applyFont="1" applyFill="1" applyBorder="1" applyAlignment="1">
      <alignment horizontal="right"/>
    </xf>
    <xf numFmtId="0" fontId="13" fillId="0" borderId="11" xfId="53" applyFont="1" applyBorder="1" applyAlignment="1">
      <alignment horizontal="right"/>
    </xf>
    <xf numFmtId="43" fontId="5" fillId="0" borderId="0" xfId="1" applyFont="1" applyAlignment="1">
      <alignment horizontal="right"/>
    </xf>
    <xf numFmtId="43" fontId="6" fillId="0" borderId="0" xfId="1" applyFont="1" applyFill="1"/>
    <xf numFmtId="0" fontId="13" fillId="0" borderId="11" xfId="53" applyFont="1" applyFill="1" applyBorder="1" applyAlignment="1">
      <alignment horizontal="right"/>
    </xf>
    <xf numFmtId="6" fontId="7" fillId="0" borderId="0" xfId="3" applyNumberFormat="1" applyFont="1" applyFill="1" applyAlignment="1">
      <alignment horizontal="right"/>
    </xf>
    <xf numFmtId="0" fontId="6" fillId="0" borderId="0" xfId="4" applyFont="1" applyBorder="1" applyAlignment="1">
      <alignment horizontal="right"/>
    </xf>
    <xf numFmtId="0" fontId="6" fillId="0" borderId="0" xfId="38" applyFont="1" applyBorder="1" applyAlignment="1">
      <alignment horizontal="right"/>
    </xf>
    <xf numFmtId="0" fontId="6" fillId="0" borderId="0" xfId="38" applyFont="1" applyFill="1" applyBorder="1" applyAlignment="1">
      <alignment horizontal="right"/>
    </xf>
    <xf numFmtId="6" fontId="7" fillId="0" borderId="0" xfId="1" applyNumberFormat="1" applyFont="1" applyFill="1"/>
    <xf numFmtId="6" fontId="7" fillId="0" borderId="0" xfId="1" applyNumberFormat="1" applyFont="1"/>
    <xf numFmtId="6" fontId="7" fillId="0" borderId="0" xfId="1" applyNumberFormat="1" applyFont="1" applyFill="1" applyBorder="1"/>
    <xf numFmtId="8" fontId="7" fillId="0" borderId="0" xfId="0" applyNumberFormat="1" applyFont="1" applyAlignment="1">
      <alignment horizontal="right"/>
    </xf>
    <xf numFmtId="164" fontId="11" fillId="4" borderId="9" xfId="0" applyNumberFormat="1" applyFont="1" applyFill="1" applyBorder="1"/>
    <xf numFmtId="6" fontId="5" fillId="0" borderId="0" xfId="7" applyNumberFormat="1" applyFont="1" applyFill="1" applyAlignment="1">
      <alignment horizontal="right"/>
    </xf>
    <xf numFmtId="0" fontId="1" fillId="0" borderId="0" xfId="53" applyFont="1" applyBorder="1"/>
    <xf numFmtId="0" fontId="1" fillId="0" borderId="0" xfId="53" applyFont="1" applyFill="1" applyBorder="1"/>
    <xf numFmtId="0" fontId="5" fillId="0" borderId="0" xfId="0" applyFont="1" applyFill="1" applyAlignment="1">
      <alignment horizontal="right"/>
    </xf>
    <xf numFmtId="6" fontId="5" fillId="0" borderId="0" xfId="2" applyNumberFormat="1" applyFont="1" applyFill="1" applyBorder="1" applyAlignment="1">
      <alignment horizontal="right"/>
    </xf>
    <xf numFmtId="0" fontId="5" fillId="3" borderId="6" xfId="0" applyFont="1" applyFill="1" applyBorder="1" applyAlignment="1">
      <alignment horizontal="left"/>
    </xf>
  </cellXfs>
  <cellStyles count="57">
    <cellStyle name="Comma" xfId="1" builtinId="3"/>
    <cellStyle name="Comma 2" xfId="5"/>
    <cellStyle name="Comma 2 2" xfId="14"/>
    <cellStyle name="Comma 3" xfId="10"/>
    <cellStyle name="Comma 3 2" xfId="49"/>
    <cellStyle name="Comma 4" xfId="39"/>
    <cellStyle name="Comma 4 2" xfId="50"/>
    <cellStyle name="Comma 5" xfId="47"/>
    <cellStyle name="Currency" xfId="2" builtinId="4"/>
    <cellStyle name="Currency [0]" xfId="3" builtinId="7"/>
    <cellStyle name="Currency [0] 2" xfId="7"/>
    <cellStyle name="Currency [0] 2 2" xfId="15"/>
    <cellStyle name="Currency [0] 3" xfId="12"/>
    <cellStyle name="Currency [0] 4" xfId="41"/>
    <cellStyle name="Currency 10" xfId="8"/>
    <cellStyle name="Currency 11" xfId="22"/>
    <cellStyle name="Currency 12" xfId="24"/>
    <cellStyle name="Currency 13" xfId="25"/>
    <cellStyle name="Currency 14" xfId="26"/>
    <cellStyle name="Currency 15" xfId="27"/>
    <cellStyle name="Currency 16" xfId="28"/>
    <cellStyle name="Currency 17" xfId="29"/>
    <cellStyle name="Currency 18" xfId="30"/>
    <cellStyle name="Currency 19" xfId="31"/>
    <cellStyle name="Currency 2" xfId="6"/>
    <cellStyle name="Currency 2 2" xfId="13"/>
    <cellStyle name="Currency 20" xfId="23"/>
    <cellStyle name="Currency 21" xfId="32"/>
    <cellStyle name="Currency 22" xfId="33"/>
    <cellStyle name="Currency 23" xfId="34"/>
    <cellStyle name="Currency 24" xfId="35"/>
    <cellStyle name="Currency 25" xfId="36"/>
    <cellStyle name="Currency 26" xfId="37"/>
    <cellStyle name="Currency 27" xfId="40"/>
    <cellStyle name="Currency 28" xfId="43"/>
    <cellStyle name="Currency 29" xfId="42"/>
    <cellStyle name="Currency 3" xfId="11"/>
    <cellStyle name="Currency 30" xfId="44"/>
    <cellStyle name="Currency 31" xfId="45"/>
    <cellStyle name="Currency 32" xfId="48"/>
    <cellStyle name="Currency 33" xfId="55"/>
    <cellStyle name="Currency 34" xfId="56"/>
    <cellStyle name="Currency 4" xfId="16"/>
    <cellStyle name="Currency 5" xfId="17"/>
    <cellStyle name="Currency 6" xfId="18"/>
    <cellStyle name="Currency 7" xfId="19"/>
    <cellStyle name="Currency 8" xfId="20"/>
    <cellStyle name="Currency 9" xfId="21"/>
    <cellStyle name="Normal" xfId="0" builtinId="0"/>
    <cellStyle name="Normal 2" xfId="4"/>
    <cellStyle name="Normal 2 2" xfId="9"/>
    <cellStyle name="Normal 2 2 2" xfId="51"/>
    <cellStyle name="Normal 3" xfId="38"/>
    <cellStyle name="Normal 3 2" xfId="52"/>
    <cellStyle name="Normal 4" xfId="53"/>
    <cellStyle name="Normal 5" xfId="46"/>
    <cellStyle name="Percent 2" xfId="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3"/>
  <sheetViews>
    <sheetView workbookViewId="0">
      <selection activeCell="I119" sqref="I119"/>
    </sheetView>
  </sheetViews>
  <sheetFormatPr defaultColWidth="9.140625" defaultRowHeight="12.75" x14ac:dyDescent="0.2"/>
  <cols>
    <col min="1" max="1" width="62.85546875" style="4" bestFit="1" customWidth="1"/>
    <col min="2" max="2" width="22.85546875" style="4" customWidth="1"/>
    <col min="3" max="4" width="16.28515625" style="2" bestFit="1" customWidth="1"/>
    <col min="5" max="5" width="16.28515625" style="3" bestFit="1" customWidth="1"/>
    <col min="6" max="6" width="16.28515625" style="4" bestFit="1" customWidth="1"/>
    <col min="7" max="7" width="18" style="4" bestFit="1" customWidth="1"/>
    <col min="8" max="8" width="10.7109375" style="4" bestFit="1" customWidth="1"/>
    <col min="9" max="16384" width="9.140625" style="4"/>
  </cols>
  <sheetData>
    <row r="1" spans="1:7" x14ac:dyDescent="0.2">
      <c r="A1" s="1" t="s">
        <v>151</v>
      </c>
      <c r="B1" s="1"/>
    </row>
    <row r="2" spans="1:7" x14ac:dyDescent="0.2">
      <c r="A2" s="1"/>
      <c r="B2" s="1"/>
    </row>
    <row r="3" spans="1:7" s="8" customFormat="1" ht="19.5" thickBot="1" x14ac:dyDescent="0.35">
      <c r="A3" s="5" t="s">
        <v>130</v>
      </c>
      <c r="B3" s="5"/>
      <c r="C3" s="6"/>
      <c r="D3" s="6"/>
      <c r="E3" s="7"/>
    </row>
    <row r="4" spans="1:7" s="9" customFormat="1" ht="26.25" thickBot="1" x14ac:dyDescent="0.25">
      <c r="B4" s="58" t="s">
        <v>24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14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18"/>
      <c r="C6" s="19"/>
      <c r="D6" s="19"/>
      <c r="E6" s="20"/>
    </row>
    <row r="7" spans="1:7" s="9" customFormat="1" ht="16.5" thickBot="1" x14ac:dyDescent="0.3">
      <c r="A7" s="21"/>
    </row>
    <row r="8" spans="1:7" s="25" customFormat="1" ht="13.5" thickBot="1" x14ac:dyDescent="0.25">
      <c r="A8" s="22" t="s">
        <v>0</v>
      </c>
      <c r="B8" s="92">
        <v>7186636.1100000003</v>
      </c>
      <c r="C8" s="24"/>
      <c r="D8" s="24"/>
      <c r="E8" s="3"/>
    </row>
    <row r="9" spans="1:7" x14ac:dyDescent="0.2">
      <c r="B9" s="26"/>
      <c r="C9" s="27">
        <f>B8/4</f>
        <v>1796659.0275000001</v>
      </c>
      <c r="D9" s="28">
        <v>1796659.0275000001</v>
      </c>
      <c r="E9" s="27">
        <v>1796659.0275000001</v>
      </c>
      <c r="F9" s="29">
        <v>1796659.0275000001</v>
      </c>
      <c r="G9" s="29">
        <f>SUM(C9:F9)</f>
        <v>7186636.1100000003</v>
      </c>
    </row>
    <row r="10" spans="1:7" x14ac:dyDescent="0.2">
      <c r="B10" s="26"/>
      <c r="C10" s="27"/>
      <c r="D10" s="28"/>
      <c r="E10" s="27"/>
      <c r="F10" s="29"/>
      <c r="G10" s="29">
        <f>SUM(C10:F10)</f>
        <v>0</v>
      </c>
    </row>
    <row r="11" spans="1:7" x14ac:dyDescent="0.2">
      <c r="A11" s="30"/>
      <c r="B11" s="31"/>
      <c r="C11" s="32"/>
      <c r="D11" s="33"/>
      <c r="E11" s="27"/>
      <c r="F11" s="29"/>
      <c r="G11" s="29">
        <f>SUM(C11:F11)</f>
        <v>0</v>
      </c>
    </row>
    <row r="12" spans="1:7" x14ac:dyDescent="0.2">
      <c r="A12" s="30" t="s">
        <v>21</v>
      </c>
      <c r="B12" s="93">
        <f>B8</f>
        <v>7186636.1100000003</v>
      </c>
      <c r="C12" s="29">
        <f>SUM(C9:C11)</f>
        <v>1796659.0275000001</v>
      </c>
      <c r="D12" s="29">
        <f>SUM(D9:D11)</f>
        <v>1796659.0275000001</v>
      </c>
      <c r="E12" s="29">
        <f>SUM(E9:E11)</f>
        <v>1796659.0275000001</v>
      </c>
      <c r="F12" s="29">
        <f>SUM(F9:F11)</f>
        <v>1796659.0275000001</v>
      </c>
      <c r="G12" s="29">
        <f>SUM(G9:G11)</f>
        <v>7186636.1100000003</v>
      </c>
    </row>
    <row r="13" spans="1:7" x14ac:dyDescent="0.2">
      <c r="A13" s="34" t="s">
        <v>1</v>
      </c>
      <c r="B13" s="92">
        <v>343301.74</v>
      </c>
      <c r="C13" s="24"/>
      <c r="D13" s="35"/>
      <c r="E13" s="36"/>
      <c r="F13" s="29"/>
      <c r="G13" s="29">
        <f>SUM(C13:F13)</f>
        <v>0</v>
      </c>
    </row>
    <row r="14" spans="1:7" x14ac:dyDescent="0.2">
      <c r="B14" s="26"/>
      <c r="C14" s="27">
        <f>B13/4</f>
        <v>85825.434999999998</v>
      </c>
      <c r="D14" s="28">
        <f>B13/4</f>
        <v>85825.434999999998</v>
      </c>
      <c r="E14" s="27">
        <f>B13/4</f>
        <v>85825.434999999998</v>
      </c>
      <c r="F14" s="29">
        <f>B13/4</f>
        <v>85825.434999999998</v>
      </c>
      <c r="G14" s="29">
        <f>SUM(C14:F14)</f>
        <v>343301.74</v>
      </c>
    </row>
    <row r="15" spans="1:7" x14ac:dyDescent="0.2">
      <c r="A15" s="30"/>
      <c r="B15" s="31"/>
      <c r="C15" s="32"/>
      <c r="D15" s="28"/>
      <c r="E15" s="27"/>
      <c r="F15" s="29"/>
      <c r="G15" s="29">
        <f>SUM(C15:F15)</f>
        <v>0</v>
      </c>
    </row>
    <row r="16" spans="1:7" x14ac:dyDescent="0.2">
      <c r="B16" s="26"/>
      <c r="C16" s="27"/>
      <c r="D16" s="28"/>
      <c r="E16" s="27"/>
      <c r="F16" s="29"/>
      <c r="G16" s="29">
        <f>SUM(C16:F16)</f>
        <v>0</v>
      </c>
    </row>
    <row r="17" spans="1:8" x14ac:dyDescent="0.2">
      <c r="A17" s="127" t="s">
        <v>21</v>
      </c>
      <c r="B17" s="102">
        <f>B13</f>
        <v>343301.74</v>
      </c>
      <c r="C17" s="29">
        <v>85825.434999999998</v>
      </c>
      <c r="D17" s="29">
        <v>85825.434999999998</v>
      </c>
      <c r="E17" s="29">
        <v>85825.434999999998</v>
      </c>
      <c r="F17" s="29">
        <v>85825.434999999998</v>
      </c>
      <c r="G17" s="29">
        <f>SUM(G13:G16)</f>
        <v>343301.74</v>
      </c>
    </row>
    <row r="18" spans="1:8" x14ac:dyDescent="0.2">
      <c r="A18" s="34" t="s">
        <v>2</v>
      </c>
      <c r="B18" s="23"/>
      <c r="C18" s="27"/>
      <c r="D18" s="28"/>
      <c r="E18" s="27"/>
      <c r="F18" s="29"/>
      <c r="G18" s="29"/>
    </row>
    <row r="19" spans="1:8" x14ac:dyDescent="0.2">
      <c r="B19" s="26"/>
      <c r="C19" s="27"/>
      <c r="D19" s="28"/>
      <c r="E19" s="27"/>
      <c r="F19" s="29"/>
      <c r="G19" s="29">
        <f>SUM(C19:F19)</f>
        <v>0</v>
      </c>
    </row>
    <row r="20" spans="1:8" x14ac:dyDescent="0.2">
      <c r="A20" s="30"/>
      <c r="B20" s="31"/>
      <c r="C20" s="32"/>
      <c r="D20" s="28"/>
      <c r="E20" s="27"/>
      <c r="F20" s="29"/>
      <c r="G20" s="29">
        <f>SUM(C20:F20)</f>
        <v>0</v>
      </c>
    </row>
    <row r="21" spans="1:8" x14ac:dyDescent="0.2">
      <c r="B21" s="26"/>
      <c r="C21" s="27"/>
      <c r="D21" s="28"/>
      <c r="E21" s="27"/>
      <c r="F21" s="29"/>
      <c r="G21" s="29">
        <f>SUM(C21:F21)</f>
        <v>0</v>
      </c>
    </row>
    <row r="22" spans="1:8" x14ac:dyDescent="0.2">
      <c r="A22" s="30"/>
      <c r="B22" s="31"/>
      <c r="C22" s="38"/>
      <c r="D22" s="28"/>
      <c r="E22" s="39"/>
      <c r="F22" s="29"/>
      <c r="G22" s="29">
        <f>SUM(C22:F22)</f>
        <v>0</v>
      </c>
    </row>
    <row r="23" spans="1:8" ht="13.5" thickBot="1" x14ac:dyDescent="0.25">
      <c r="A23" s="30" t="s">
        <v>21</v>
      </c>
      <c r="B23" s="93"/>
      <c r="C23" s="29">
        <f>SUM(C19:C22)</f>
        <v>0</v>
      </c>
      <c r="D23" s="29">
        <f>SUM(D20:D22)</f>
        <v>0</v>
      </c>
      <c r="E23" s="29">
        <f>SUM(E20:E22)</f>
        <v>0</v>
      </c>
      <c r="F23" s="29">
        <f>SUM(F20:F22)</f>
        <v>0</v>
      </c>
      <c r="G23" s="29">
        <f>SUM(G20:G22)</f>
        <v>0</v>
      </c>
    </row>
    <row r="24" spans="1:8" s="1" customFormat="1" ht="13.5" thickBot="1" x14ac:dyDescent="0.25">
      <c r="A24" s="40" t="s">
        <v>4</v>
      </c>
      <c r="B24" s="94">
        <v>1807185.08</v>
      </c>
      <c r="C24" s="39">
        <f>B24/4</f>
        <v>451796.27</v>
      </c>
      <c r="D24" s="27">
        <v>451796.27</v>
      </c>
      <c r="E24" s="91">
        <v>451796.27</v>
      </c>
      <c r="F24" s="90">
        <v>451796.27</v>
      </c>
      <c r="G24" s="29">
        <f>SUM(C24:F24)</f>
        <v>1807185.08</v>
      </c>
    </row>
    <row r="25" spans="1:8" s="1" customFormat="1" x14ac:dyDescent="0.2">
      <c r="A25" s="4"/>
      <c r="B25" s="26"/>
      <c r="C25" s="43"/>
      <c r="D25" s="32"/>
      <c r="E25" s="42"/>
      <c r="F25" s="43"/>
      <c r="G25" s="29"/>
    </row>
    <row r="26" spans="1:8" s="1" customFormat="1" x14ac:dyDescent="0.2">
      <c r="A26" s="30" t="s">
        <v>21</v>
      </c>
      <c r="B26" s="93">
        <f>B24</f>
        <v>1807185.08</v>
      </c>
      <c r="C26" s="29">
        <f>SUM(C24:C25)</f>
        <v>451796.27</v>
      </c>
      <c r="D26" s="29">
        <f>SUM(D24:D25)</f>
        <v>451796.27</v>
      </c>
      <c r="E26" s="29">
        <f>SUM(E24:E25)</f>
        <v>451796.27</v>
      </c>
      <c r="F26" s="29">
        <f>SUM(F24:F25)</f>
        <v>451796.27</v>
      </c>
      <c r="G26" s="29">
        <f>SUM(C26:F26)</f>
        <v>1807185.08</v>
      </c>
    </row>
    <row r="27" spans="1:8" s="1" customFormat="1" x14ac:dyDescent="0.2">
      <c r="A27" s="34" t="s">
        <v>3</v>
      </c>
      <c r="B27" s="23"/>
      <c r="C27" s="44"/>
      <c r="D27" s="27"/>
      <c r="E27" s="42"/>
      <c r="F27" s="43"/>
      <c r="G27" s="43"/>
    </row>
    <row r="28" spans="1:8" x14ac:dyDescent="0.2">
      <c r="B28" s="26"/>
      <c r="C28" s="29"/>
      <c r="D28" s="29"/>
      <c r="E28" s="39"/>
      <c r="F28" s="29"/>
      <c r="G28" s="29"/>
    </row>
    <row r="29" spans="1:8" ht="13.5" thickBot="1" x14ac:dyDescent="0.25">
      <c r="A29" s="30" t="s">
        <v>21</v>
      </c>
      <c r="B29" s="31"/>
      <c r="C29" s="29">
        <f>SUM(C27:C28)</f>
        <v>0</v>
      </c>
      <c r="D29" s="29">
        <f>SUM(D27:D28)</f>
        <v>0</v>
      </c>
      <c r="E29" s="29">
        <f>SUM(E27:E28)</f>
        <v>0</v>
      </c>
      <c r="F29" s="29">
        <f>SUM(F27:F28)</f>
        <v>0</v>
      </c>
      <c r="G29" s="29">
        <f>SUM(C29:F29)</f>
        <v>0</v>
      </c>
    </row>
    <row r="30" spans="1:8" ht="16.5" thickBot="1" x14ac:dyDescent="0.3">
      <c r="A30" s="17" t="s">
        <v>22</v>
      </c>
      <c r="B30" s="98">
        <f>SUM(B12+B26+B17)</f>
        <v>9337122.9300000016</v>
      </c>
      <c r="C30" s="45">
        <f>C29+C26+C23+C17+C12</f>
        <v>2334280.7324999999</v>
      </c>
      <c r="D30" s="45">
        <v>2334280.7324999999</v>
      </c>
      <c r="E30" s="45">
        <v>2334280.7324999999</v>
      </c>
      <c r="F30" s="45">
        <v>2334280.7324999999</v>
      </c>
      <c r="G30" s="45">
        <f>G29+G26+G23+G17+G12</f>
        <v>9337122.9299999997</v>
      </c>
      <c r="H30" s="29"/>
    </row>
    <row r="31" spans="1:8" ht="13.5" thickBot="1" x14ac:dyDescent="0.25">
      <c r="A31" s="30"/>
      <c r="B31" s="31"/>
      <c r="C31" s="29"/>
      <c r="D31" s="29"/>
      <c r="E31" s="29"/>
      <c r="F31" s="29"/>
      <c r="G31" s="29"/>
    </row>
    <row r="32" spans="1:8" ht="16.5" thickBot="1" x14ac:dyDescent="0.3">
      <c r="A32" s="17" t="s">
        <v>5</v>
      </c>
      <c r="B32" s="18"/>
      <c r="C32" s="4"/>
      <c r="D32" s="4"/>
      <c r="E32" s="4"/>
    </row>
    <row r="33" spans="1:8" ht="16.5" thickBot="1" x14ac:dyDescent="0.3">
      <c r="A33" s="46"/>
      <c r="B33" s="18"/>
      <c r="C33" s="44"/>
      <c r="D33" s="27"/>
      <c r="E33" s="39"/>
      <c r="F33" s="29"/>
      <c r="G33" s="29"/>
    </row>
    <row r="34" spans="1:8" ht="13.5" thickBot="1" x14ac:dyDescent="0.25">
      <c r="A34" s="40" t="s">
        <v>7</v>
      </c>
      <c r="B34" s="94">
        <v>223010</v>
      </c>
      <c r="C34" s="27"/>
      <c r="D34" s="27"/>
      <c r="E34" s="39"/>
      <c r="F34" s="29"/>
      <c r="G34" s="29"/>
    </row>
    <row r="35" spans="1:8" ht="25.5" x14ac:dyDescent="0.2">
      <c r="A35" s="100" t="s">
        <v>20</v>
      </c>
      <c r="B35" s="100"/>
      <c r="C35" s="101"/>
      <c r="D35" s="39"/>
      <c r="E35" s="47"/>
      <c r="F35" s="29"/>
      <c r="G35" s="29"/>
    </row>
    <row r="36" spans="1:8" x14ac:dyDescent="0.2">
      <c r="A36" s="106" t="s">
        <v>58</v>
      </c>
      <c r="C36" s="27">
        <v>46253</v>
      </c>
      <c r="D36" s="27">
        <v>46253</v>
      </c>
      <c r="E36" s="39">
        <v>46253</v>
      </c>
      <c r="F36" s="29">
        <v>46251</v>
      </c>
      <c r="G36" s="29">
        <f t="shared" ref="G36:G41" si="0">SUM(C36:F36)</f>
        <v>185010</v>
      </c>
    </row>
    <row r="37" spans="1:8" x14ac:dyDescent="0.2">
      <c r="A37" s="107" t="s">
        <v>27</v>
      </c>
      <c r="C37" s="27">
        <v>7000</v>
      </c>
      <c r="D37" s="27">
        <v>7000</v>
      </c>
      <c r="E37" s="39">
        <v>7000</v>
      </c>
      <c r="F37" s="29">
        <v>7000</v>
      </c>
      <c r="G37" s="29">
        <f t="shared" si="0"/>
        <v>28000</v>
      </c>
    </row>
    <row r="38" spans="1:8" x14ac:dyDescent="0.2">
      <c r="A38" s="107" t="s">
        <v>34</v>
      </c>
      <c r="C38" s="27">
        <v>2500</v>
      </c>
      <c r="D38" s="27">
        <v>2500</v>
      </c>
      <c r="E38" s="39">
        <v>2500</v>
      </c>
      <c r="F38" s="29">
        <v>2500</v>
      </c>
      <c r="G38" s="29">
        <f t="shared" si="0"/>
        <v>10000</v>
      </c>
    </row>
    <row r="39" spans="1:8" x14ac:dyDescent="0.2">
      <c r="C39" s="27"/>
      <c r="D39" s="27"/>
      <c r="E39" s="39"/>
      <c r="F39" s="29"/>
      <c r="G39" s="29">
        <f t="shared" si="0"/>
        <v>0</v>
      </c>
    </row>
    <row r="40" spans="1:8" x14ac:dyDescent="0.2">
      <c r="A40" s="30"/>
      <c r="B40" s="30"/>
      <c r="C40" s="44"/>
      <c r="D40" s="27"/>
      <c r="E40" s="39"/>
      <c r="F40" s="29"/>
      <c r="G40" s="29">
        <f t="shared" si="0"/>
        <v>0</v>
      </c>
    </row>
    <row r="41" spans="1:8" x14ac:dyDescent="0.2">
      <c r="A41" s="30"/>
      <c r="B41" s="30"/>
      <c r="C41" s="48"/>
      <c r="D41" s="27"/>
      <c r="E41" s="39"/>
      <c r="F41" s="29"/>
      <c r="G41" s="29">
        <f t="shared" si="0"/>
        <v>0</v>
      </c>
    </row>
    <row r="42" spans="1:8" ht="13.5" thickBot="1" x14ac:dyDescent="0.25">
      <c r="A42" s="30" t="s">
        <v>21</v>
      </c>
      <c r="B42" s="103">
        <f>B34</f>
        <v>223010</v>
      </c>
      <c r="C42" s="29">
        <f>SUM(C36:C41)</f>
        <v>55753</v>
      </c>
      <c r="D42" s="29">
        <f>SUM(D36:D41)</f>
        <v>55753</v>
      </c>
      <c r="E42" s="29">
        <f>SUM(E36:E41)</f>
        <v>55753</v>
      </c>
      <c r="F42" s="29">
        <f>SUM(F36:F41)</f>
        <v>55751</v>
      </c>
      <c r="G42" s="29">
        <f>SUM(G36:G41)</f>
        <v>223010</v>
      </c>
      <c r="H42" s="29"/>
    </row>
    <row r="43" spans="1:8" ht="13.5" thickBot="1" x14ac:dyDescent="0.25">
      <c r="A43" s="112" t="s">
        <v>60</v>
      </c>
      <c r="B43" s="94">
        <v>18596</v>
      </c>
      <c r="C43" s="39"/>
      <c r="D43" s="39"/>
      <c r="E43" s="39"/>
      <c r="F43" s="29"/>
      <c r="G43" s="29"/>
    </row>
    <row r="44" spans="1:8" x14ac:dyDescent="0.2">
      <c r="A44" s="41" t="s">
        <v>20</v>
      </c>
      <c r="B44" s="41"/>
      <c r="C44" s="39"/>
      <c r="D44" s="39"/>
      <c r="E44" s="39"/>
      <c r="F44" s="29"/>
      <c r="G44" s="29">
        <f>SUM(C44:F44)</f>
        <v>0</v>
      </c>
    </row>
    <row r="45" spans="1:8" x14ac:dyDescent="0.2">
      <c r="A45" s="111" t="s">
        <v>59</v>
      </c>
      <c r="B45" s="30"/>
      <c r="C45" s="39">
        <v>18596</v>
      </c>
      <c r="D45" s="39"/>
      <c r="E45" s="39"/>
      <c r="F45" s="29"/>
      <c r="G45" s="29">
        <f>SUM(C45:F45)</f>
        <v>18596</v>
      </c>
    </row>
    <row r="46" spans="1:8" x14ac:dyDescent="0.2">
      <c r="A46" s="30"/>
      <c r="B46" s="30"/>
      <c r="C46" s="42"/>
      <c r="D46" s="39"/>
      <c r="E46" s="39"/>
      <c r="F46" s="29"/>
      <c r="G46" s="29">
        <f>SUM(C46:F46)</f>
        <v>0</v>
      </c>
    </row>
    <row r="47" spans="1:8" ht="13.5" thickBot="1" x14ac:dyDescent="0.25">
      <c r="A47" s="30" t="s">
        <v>21</v>
      </c>
      <c r="B47" s="103">
        <f>B43</f>
        <v>18596</v>
      </c>
      <c r="C47" s="29">
        <f>SUM(C44:C46)</f>
        <v>18596</v>
      </c>
      <c r="D47" s="29">
        <f>SUM(D44:D46)</f>
        <v>0</v>
      </c>
      <c r="E47" s="29">
        <f>SUM(E44:E46)</f>
        <v>0</v>
      </c>
      <c r="F47" s="29">
        <f>SUM(F44:F46)</f>
        <v>0</v>
      </c>
      <c r="G47" s="29">
        <f>SUM(G44:G46)</f>
        <v>18596</v>
      </c>
      <c r="H47" s="29"/>
    </row>
    <row r="48" spans="1:8" ht="13.5" thickBot="1" x14ac:dyDescent="0.25">
      <c r="A48" s="40" t="s">
        <v>8</v>
      </c>
      <c r="B48" s="41"/>
      <c r="C48" s="39"/>
      <c r="D48" s="39"/>
      <c r="E48" s="39"/>
      <c r="F48" s="29"/>
      <c r="G48" s="29"/>
    </row>
    <row r="49" spans="1:7" ht="25.5" x14ac:dyDescent="0.2">
      <c r="A49" s="100" t="s">
        <v>20</v>
      </c>
      <c r="B49" s="100"/>
      <c r="C49" s="105"/>
      <c r="D49" s="39"/>
      <c r="E49" s="39"/>
      <c r="F49" s="29"/>
      <c r="G49" s="29">
        <f t="shared" ref="G49:G60" si="1">SUM(C49:F49)</f>
        <v>0</v>
      </c>
    </row>
    <row r="50" spans="1:7" x14ac:dyDescent="0.2">
      <c r="A50" s="110"/>
      <c r="B50" s="30"/>
      <c r="C50" s="39"/>
      <c r="D50" s="39"/>
      <c r="E50" s="39"/>
      <c r="F50" s="29"/>
      <c r="G50" s="29">
        <f t="shared" si="1"/>
        <v>0</v>
      </c>
    </row>
    <row r="51" spans="1:7" x14ac:dyDescent="0.2">
      <c r="A51" s="30"/>
      <c r="B51" s="30"/>
      <c r="C51" s="39"/>
      <c r="D51" s="39"/>
      <c r="E51" s="39"/>
      <c r="F51" s="29"/>
      <c r="G51" s="29">
        <f t="shared" si="1"/>
        <v>0</v>
      </c>
    </row>
    <row r="52" spans="1:7" x14ac:dyDescent="0.2">
      <c r="A52" s="30"/>
      <c r="B52" s="30"/>
      <c r="C52" s="39"/>
      <c r="D52" s="39"/>
      <c r="E52" s="39"/>
      <c r="F52" s="29"/>
      <c r="G52" s="29">
        <f t="shared" si="1"/>
        <v>0</v>
      </c>
    </row>
    <row r="53" spans="1:7" x14ac:dyDescent="0.2">
      <c r="A53" s="30"/>
      <c r="B53" s="30"/>
      <c r="C53" s="39"/>
      <c r="D53" s="39"/>
      <c r="E53" s="39"/>
      <c r="F53" s="29"/>
      <c r="G53" s="29">
        <f t="shared" si="1"/>
        <v>0</v>
      </c>
    </row>
    <row r="54" spans="1:7" x14ac:dyDescent="0.2">
      <c r="A54" s="30"/>
      <c r="B54" s="30"/>
      <c r="C54" s="39"/>
      <c r="D54" s="39"/>
      <c r="E54" s="39"/>
      <c r="F54" s="29"/>
      <c r="G54" s="29">
        <f t="shared" si="1"/>
        <v>0</v>
      </c>
    </row>
    <row r="55" spans="1:7" x14ac:dyDescent="0.2">
      <c r="A55" s="30"/>
      <c r="B55" s="30"/>
      <c r="C55" s="39"/>
      <c r="D55" s="39"/>
      <c r="E55" s="39"/>
      <c r="F55" s="29"/>
      <c r="G55" s="29">
        <f t="shared" si="1"/>
        <v>0</v>
      </c>
    </row>
    <row r="56" spans="1:7" x14ac:dyDescent="0.2">
      <c r="A56" s="30"/>
      <c r="B56" s="30"/>
      <c r="C56" s="39"/>
      <c r="D56" s="39"/>
      <c r="E56" s="39"/>
      <c r="F56" s="29"/>
      <c r="G56" s="29">
        <f t="shared" si="1"/>
        <v>0</v>
      </c>
    </row>
    <row r="57" spans="1:7" x14ac:dyDescent="0.2">
      <c r="A57" s="30"/>
      <c r="B57" s="30"/>
      <c r="C57" s="39"/>
      <c r="D57" s="39"/>
      <c r="E57" s="39"/>
      <c r="F57" s="29"/>
      <c r="G57" s="29">
        <f t="shared" si="1"/>
        <v>0</v>
      </c>
    </row>
    <row r="58" spans="1:7" x14ac:dyDescent="0.2">
      <c r="A58" s="30"/>
      <c r="B58" s="30"/>
      <c r="C58" s="39"/>
      <c r="D58" s="39"/>
      <c r="E58" s="39"/>
      <c r="F58" s="29"/>
      <c r="G58" s="29">
        <f t="shared" si="1"/>
        <v>0</v>
      </c>
    </row>
    <row r="59" spans="1:7" x14ac:dyDescent="0.2">
      <c r="A59" s="30"/>
      <c r="B59" s="30"/>
      <c r="C59" s="39"/>
      <c r="D59" s="39"/>
      <c r="E59" s="39"/>
      <c r="F59" s="29"/>
      <c r="G59" s="29">
        <f t="shared" si="1"/>
        <v>0</v>
      </c>
    </row>
    <row r="60" spans="1:7" x14ac:dyDescent="0.2">
      <c r="A60" s="30"/>
      <c r="B60" s="30"/>
      <c r="C60" s="42"/>
      <c r="D60" s="39"/>
      <c r="E60" s="39"/>
      <c r="F60" s="29"/>
      <c r="G60" s="29">
        <f t="shared" si="1"/>
        <v>0</v>
      </c>
    </row>
    <row r="61" spans="1:7" ht="13.5" thickBot="1" x14ac:dyDescent="0.25">
      <c r="A61" s="30" t="s">
        <v>21</v>
      </c>
      <c r="B61" s="30"/>
      <c r="C61" s="29">
        <f>SUM(C49:C60)</f>
        <v>0</v>
      </c>
      <c r="D61" s="29">
        <f>SUM(D49:D60)</f>
        <v>0</v>
      </c>
      <c r="E61" s="29">
        <f>SUM(E49:E60)</f>
        <v>0</v>
      </c>
      <c r="F61" s="29">
        <f>SUM(F49:F60)</f>
        <v>0</v>
      </c>
      <c r="G61" s="29">
        <f>SUM(G49:G60)</f>
        <v>0</v>
      </c>
    </row>
    <row r="62" spans="1:7" ht="13.5" thickBot="1" x14ac:dyDescent="0.25">
      <c r="A62" s="40" t="s">
        <v>10</v>
      </c>
      <c r="B62" s="94">
        <v>4859709</v>
      </c>
      <c r="C62" s="39"/>
      <c r="D62" s="39"/>
      <c r="E62" s="39"/>
      <c r="F62" s="29"/>
      <c r="G62" s="29"/>
    </row>
    <row r="63" spans="1:7" ht="25.5" x14ac:dyDescent="0.2">
      <c r="A63" s="100" t="s">
        <v>20</v>
      </c>
      <c r="B63" s="41"/>
      <c r="C63" s="47"/>
      <c r="D63" s="39"/>
      <c r="E63" s="39"/>
      <c r="F63" s="29"/>
      <c r="G63" s="29"/>
    </row>
    <row r="64" spans="1:7" x14ac:dyDescent="0.2">
      <c r="A64" s="113" t="s">
        <v>26</v>
      </c>
      <c r="B64" s="41"/>
      <c r="C64" s="115">
        <v>16240</v>
      </c>
      <c r="D64" s="117">
        <v>16240</v>
      </c>
      <c r="E64" s="119">
        <v>16240</v>
      </c>
      <c r="F64" s="121">
        <v>16240</v>
      </c>
      <c r="G64" s="29">
        <f>SUM(C64:F64)</f>
        <v>64960</v>
      </c>
    </row>
    <row r="65" spans="1:8" x14ac:dyDescent="0.2">
      <c r="A65" s="113" t="s">
        <v>25</v>
      </c>
      <c r="B65" s="41"/>
      <c r="C65" s="115">
        <v>5000</v>
      </c>
      <c r="D65" s="117">
        <v>5000</v>
      </c>
      <c r="E65" s="119">
        <v>5000</v>
      </c>
      <c r="F65" s="121">
        <v>5000</v>
      </c>
      <c r="G65" s="29">
        <f t="shared" ref="G65:G78" si="2">SUM(C65:F65)</f>
        <v>20000</v>
      </c>
    </row>
    <row r="66" spans="1:8" x14ac:dyDescent="0.2">
      <c r="A66" s="113" t="s">
        <v>61</v>
      </c>
      <c r="B66" s="41"/>
      <c r="C66" s="115">
        <v>2500</v>
      </c>
      <c r="D66" s="117">
        <v>2500</v>
      </c>
      <c r="E66" s="119">
        <v>2500</v>
      </c>
      <c r="F66" s="121">
        <v>2500</v>
      </c>
      <c r="G66" s="29">
        <f t="shared" si="2"/>
        <v>10000</v>
      </c>
    </row>
    <row r="67" spans="1:8" x14ac:dyDescent="0.2">
      <c r="A67" s="113" t="s">
        <v>62</v>
      </c>
      <c r="B67" s="41"/>
      <c r="C67" s="115">
        <v>4675</v>
      </c>
      <c r="D67" s="117">
        <v>4675</v>
      </c>
      <c r="E67" s="119">
        <v>4675</v>
      </c>
      <c r="F67" s="121">
        <v>4675</v>
      </c>
      <c r="G67" s="29">
        <f t="shared" si="2"/>
        <v>18700</v>
      </c>
    </row>
    <row r="68" spans="1:8" x14ac:dyDescent="0.2">
      <c r="A68" s="113" t="s">
        <v>63</v>
      </c>
      <c r="B68" s="41"/>
      <c r="C68" s="178">
        <v>172306</v>
      </c>
      <c r="D68" s="117"/>
      <c r="E68" s="119"/>
      <c r="F68" s="121"/>
      <c r="G68" s="53">
        <f t="shared" si="2"/>
        <v>172306</v>
      </c>
    </row>
    <row r="69" spans="1:8" x14ac:dyDescent="0.2">
      <c r="A69" s="113" t="s">
        <v>28</v>
      </c>
      <c r="B69" s="41"/>
      <c r="C69" s="115">
        <v>18750</v>
      </c>
      <c r="D69" s="117">
        <v>18750</v>
      </c>
      <c r="E69" s="119">
        <v>18750</v>
      </c>
      <c r="F69" s="121">
        <v>18750</v>
      </c>
      <c r="G69" s="29">
        <f t="shared" si="2"/>
        <v>75000</v>
      </c>
    </row>
    <row r="70" spans="1:8" x14ac:dyDescent="0.2">
      <c r="A70" s="113" t="s">
        <v>64</v>
      </c>
      <c r="B70" s="41"/>
      <c r="C70" s="115">
        <v>6250</v>
      </c>
      <c r="D70" s="117">
        <v>6250</v>
      </c>
      <c r="E70" s="119">
        <v>6250</v>
      </c>
      <c r="F70" s="121">
        <v>6250</v>
      </c>
      <c r="G70" s="29">
        <f t="shared" si="2"/>
        <v>25000</v>
      </c>
    </row>
    <row r="71" spans="1:8" x14ac:dyDescent="0.2">
      <c r="A71" s="113" t="s">
        <v>29</v>
      </c>
      <c r="B71" s="30"/>
      <c r="C71" s="115">
        <v>25000</v>
      </c>
      <c r="D71" s="117">
        <v>25000</v>
      </c>
      <c r="E71" s="119">
        <v>25000</v>
      </c>
      <c r="F71" s="121">
        <v>25000</v>
      </c>
      <c r="G71" s="29">
        <f t="shared" si="2"/>
        <v>100000</v>
      </c>
    </row>
    <row r="72" spans="1:8" x14ac:dyDescent="0.2">
      <c r="A72" s="113" t="s">
        <v>30</v>
      </c>
      <c r="B72" s="30"/>
      <c r="C72" s="115">
        <v>6250</v>
      </c>
      <c r="D72" s="117">
        <v>6250</v>
      </c>
      <c r="E72" s="119">
        <v>6250</v>
      </c>
      <c r="F72" s="121">
        <v>6250</v>
      </c>
      <c r="G72" s="29">
        <f t="shared" si="2"/>
        <v>25000</v>
      </c>
    </row>
    <row r="73" spans="1:8" x14ac:dyDescent="0.2">
      <c r="A73" s="113" t="s">
        <v>65</v>
      </c>
      <c r="B73" s="30"/>
      <c r="C73" s="178">
        <v>730000</v>
      </c>
      <c r="D73" s="178">
        <v>730000</v>
      </c>
      <c r="E73" s="178">
        <v>730000</v>
      </c>
      <c r="F73" s="178">
        <v>730000</v>
      </c>
      <c r="G73" s="53">
        <f t="shared" si="2"/>
        <v>2920000</v>
      </c>
    </row>
    <row r="74" spans="1:8" x14ac:dyDescent="0.2">
      <c r="A74" s="113" t="s">
        <v>66</v>
      </c>
      <c r="B74" s="30"/>
      <c r="C74" s="114">
        <v>11963</v>
      </c>
      <c r="D74" s="116">
        <v>11963</v>
      </c>
      <c r="E74" s="118">
        <v>11963</v>
      </c>
      <c r="F74" s="120">
        <v>11963</v>
      </c>
      <c r="G74" s="29">
        <f t="shared" si="2"/>
        <v>47852</v>
      </c>
    </row>
    <row r="75" spans="1:8" x14ac:dyDescent="0.2">
      <c r="A75" s="113" t="s">
        <v>67</v>
      </c>
      <c r="B75" s="30"/>
      <c r="C75" s="115">
        <v>1000</v>
      </c>
      <c r="D75" s="117">
        <v>1000</v>
      </c>
      <c r="E75" s="119">
        <v>1000</v>
      </c>
      <c r="F75" s="121">
        <v>1000</v>
      </c>
      <c r="G75" s="29">
        <f t="shared" si="2"/>
        <v>4000</v>
      </c>
    </row>
    <row r="76" spans="1:8" x14ac:dyDescent="0.2">
      <c r="A76" s="113" t="s">
        <v>68</v>
      </c>
      <c r="B76" s="30"/>
      <c r="C76" s="115">
        <v>250</v>
      </c>
      <c r="D76" s="117">
        <v>250</v>
      </c>
      <c r="E76" s="119">
        <v>250</v>
      </c>
      <c r="F76" s="121">
        <v>250</v>
      </c>
      <c r="G76" s="29">
        <f t="shared" si="2"/>
        <v>1000</v>
      </c>
    </row>
    <row r="77" spans="1:8" x14ac:dyDescent="0.2">
      <c r="A77" s="113" t="s">
        <v>32</v>
      </c>
      <c r="B77" s="30"/>
      <c r="C77" s="115">
        <v>500</v>
      </c>
      <c r="D77" s="117">
        <v>500</v>
      </c>
      <c r="E77" s="119">
        <v>500</v>
      </c>
      <c r="F77" s="121">
        <v>500</v>
      </c>
      <c r="G77" s="29">
        <f t="shared" si="2"/>
        <v>2000</v>
      </c>
    </row>
    <row r="78" spans="1:8" x14ac:dyDescent="0.2">
      <c r="A78" s="113" t="s">
        <v>69</v>
      </c>
      <c r="C78" s="115">
        <v>343472.75</v>
      </c>
      <c r="D78" s="117">
        <v>343472.75</v>
      </c>
      <c r="E78" s="119">
        <v>343472.75</v>
      </c>
      <c r="F78" s="121">
        <v>343472.75</v>
      </c>
      <c r="G78" s="29">
        <f t="shared" si="2"/>
        <v>1373891</v>
      </c>
    </row>
    <row r="79" spans="1:8" ht="13.5" thickBot="1" x14ac:dyDescent="0.25">
      <c r="A79" s="30" t="s">
        <v>21</v>
      </c>
      <c r="B79" s="103">
        <f>B62</f>
        <v>4859709</v>
      </c>
      <c r="C79" s="29">
        <f>SUM(C64:C78)</f>
        <v>1344156.75</v>
      </c>
      <c r="D79" s="29">
        <f>SUM(D64:D78)</f>
        <v>1171850.75</v>
      </c>
      <c r="E79" s="29">
        <f>SUM(E64:E78)</f>
        <v>1171850.75</v>
      </c>
      <c r="F79" s="29">
        <f>SUM(F64:F78)</f>
        <v>1171850.75</v>
      </c>
      <c r="G79" s="29">
        <f>SUM(G64:G78)</f>
        <v>4859709</v>
      </c>
      <c r="H79" s="29"/>
    </row>
    <row r="80" spans="1:8" ht="13.5" thickBot="1" x14ac:dyDescent="0.25">
      <c r="A80" s="40" t="s">
        <v>11</v>
      </c>
      <c r="B80" s="94">
        <v>793012</v>
      </c>
      <c r="C80" s="39"/>
      <c r="D80" s="39"/>
      <c r="E80" s="39"/>
      <c r="F80" s="29"/>
      <c r="G80" s="29"/>
    </row>
    <row r="81" spans="1:7" ht="25.5" x14ac:dyDescent="0.2">
      <c r="A81" s="100" t="s">
        <v>20</v>
      </c>
      <c r="B81" s="100"/>
      <c r="C81" s="108"/>
      <c r="D81" s="49"/>
      <c r="E81" s="39"/>
      <c r="F81" s="29"/>
      <c r="G81" s="29"/>
    </row>
    <row r="82" spans="1:7" x14ac:dyDescent="0.2">
      <c r="A82" s="129" t="s">
        <v>26</v>
      </c>
      <c r="B82" s="41"/>
      <c r="C82" s="122">
        <v>6108.25</v>
      </c>
      <c r="D82" s="123">
        <v>6108.25</v>
      </c>
      <c r="E82" s="124">
        <v>6108.25</v>
      </c>
      <c r="F82" s="125">
        <v>6108.25</v>
      </c>
      <c r="G82" s="29">
        <f>SUM(C82:F82)</f>
        <v>24433</v>
      </c>
    </row>
    <row r="83" spans="1:7" x14ac:dyDescent="0.2">
      <c r="A83" s="129" t="s">
        <v>70</v>
      </c>
      <c r="B83" s="41"/>
      <c r="C83" s="122">
        <v>2500</v>
      </c>
      <c r="D83" s="123">
        <v>2500</v>
      </c>
      <c r="E83" s="124">
        <v>2500</v>
      </c>
      <c r="F83" s="125">
        <v>2500</v>
      </c>
      <c r="G83" s="29">
        <f t="shared" ref="G83:G93" si="3">SUM(C83:F83)</f>
        <v>10000</v>
      </c>
    </row>
    <row r="84" spans="1:7" x14ac:dyDescent="0.2">
      <c r="A84" s="129" t="s">
        <v>71</v>
      </c>
      <c r="B84" s="41"/>
      <c r="C84" s="122">
        <v>1500</v>
      </c>
      <c r="D84" s="123">
        <v>1500</v>
      </c>
      <c r="E84" s="124">
        <v>1500</v>
      </c>
      <c r="F84" s="125">
        <v>1500</v>
      </c>
      <c r="G84" s="29">
        <f t="shared" si="3"/>
        <v>6000</v>
      </c>
    </row>
    <row r="85" spans="1:7" x14ac:dyDescent="0.2">
      <c r="A85" s="129" t="s">
        <v>72</v>
      </c>
      <c r="B85" s="41"/>
      <c r="C85" s="122">
        <v>1500</v>
      </c>
      <c r="D85" s="123">
        <v>1500</v>
      </c>
      <c r="E85" s="124">
        <v>1500</v>
      </c>
      <c r="F85" s="125">
        <v>1500</v>
      </c>
      <c r="G85" s="29">
        <f t="shared" si="3"/>
        <v>6000</v>
      </c>
    </row>
    <row r="86" spans="1:7" x14ac:dyDescent="0.2">
      <c r="A86" s="129" t="s">
        <v>31</v>
      </c>
      <c r="B86" s="41"/>
      <c r="C86" s="122">
        <v>12500</v>
      </c>
      <c r="D86" s="123">
        <v>12500</v>
      </c>
      <c r="E86" s="124">
        <v>12500</v>
      </c>
      <c r="F86" s="125">
        <v>12500</v>
      </c>
      <c r="G86" s="29">
        <f t="shared" si="3"/>
        <v>50000</v>
      </c>
    </row>
    <row r="87" spans="1:7" x14ac:dyDescent="0.2">
      <c r="A87" s="129" t="s">
        <v>190</v>
      </c>
      <c r="B87" s="41"/>
      <c r="C87" s="122">
        <v>1500</v>
      </c>
      <c r="D87" s="123">
        <v>1500</v>
      </c>
      <c r="E87" s="124">
        <v>1500</v>
      </c>
      <c r="F87" s="125">
        <v>1500</v>
      </c>
      <c r="G87" s="29">
        <f t="shared" si="3"/>
        <v>6000</v>
      </c>
    </row>
    <row r="88" spans="1:7" x14ac:dyDescent="0.2">
      <c r="A88" s="129" t="s">
        <v>73</v>
      </c>
      <c r="B88" s="41"/>
      <c r="C88" s="122">
        <v>2000</v>
      </c>
      <c r="D88" s="123">
        <v>2000</v>
      </c>
      <c r="E88" s="124">
        <v>2000</v>
      </c>
      <c r="F88" s="125">
        <v>2000</v>
      </c>
      <c r="G88" s="29">
        <f t="shared" si="3"/>
        <v>8000</v>
      </c>
    </row>
    <row r="89" spans="1:7" x14ac:dyDescent="0.2">
      <c r="A89" s="129" t="s">
        <v>34</v>
      </c>
      <c r="B89" s="41"/>
      <c r="C89" s="122">
        <v>2500</v>
      </c>
      <c r="D89" s="123">
        <v>2500</v>
      </c>
      <c r="E89" s="124">
        <v>2500</v>
      </c>
      <c r="F89" s="125">
        <v>2500</v>
      </c>
      <c r="G89" s="29">
        <f t="shared" si="3"/>
        <v>10000</v>
      </c>
    </row>
    <row r="90" spans="1:7" x14ac:dyDescent="0.2">
      <c r="A90" s="129" t="s">
        <v>35</v>
      </c>
      <c r="B90" s="41"/>
      <c r="C90" s="122">
        <v>345000</v>
      </c>
      <c r="D90" s="123">
        <v>0</v>
      </c>
      <c r="E90" s="124">
        <v>0</v>
      </c>
      <c r="F90" s="125">
        <v>0</v>
      </c>
      <c r="G90" s="29">
        <f t="shared" si="3"/>
        <v>345000</v>
      </c>
    </row>
    <row r="91" spans="1:7" x14ac:dyDescent="0.2">
      <c r="A91" s="129" t="s">
        <v>191</v>
      </c>
      <c r="B91" s="41"/>
      <c r="C91" s="122">
        <v>45000</v>
      </c>
      <c r="D91" s="123">
        <v>45000</v>
      </c>
      <c r="E91" s="124">
        <v>45000</v>
      </c>
      <c r="F91" s="125">
        <v>45000</v>
      </c>
      <c r="G91" s="29">
        <f t="shared" si="3"/>
        <v>180000</v>
      </c>
    </row>
    <row r="92" spans="1:7" x14ac:dyDescent="0.2">
      <c r="A92" s="129" t="s">
        <v>192</v>
      </c>
      <c r="B92" s="41"/>
      <c r="C92" s="122">
        <v>121917</v>
      </c>
      <c r="D92" s="123">
        <v>0</v>
      </c>
      <c r="E92" s="124">
        <v>0</v>
      </c>
      <c r="F92" s="125">
        <v>0</v>
      </c>
      <c r="G92" s="29">
        <f t="shared" si="3"/>
        <v>121917</v>
      </c>
    </row>
    <row r="93" spans="1:7" x14ac:dyDescent="0.2">
      <c r="A93" s="129" t="s">
        <v>193</v>
      </c>
      <c r="B93" s="41"/>
      <c r="C93" s="125">
        <v>25662</v>
      </c>
      <c r="D93" s="125">
        <v>0</v>
      </c>
      <c r="E93" s="125">
        <v>0</v>
      </c>
      <c r="F93" s="125">
        <v>0</v>
      </c>
      <c r="G93" s="29">
        <f t="shared" si="3"/>
        <v>25662</v>
      </c>
    </row>
    <row r="94" spans="1:7" x14ac:dyDescent="0.2">
      <c r="A94" s="30" t="s">
        <v>21</v>
      </c>
      <c r="B94" s="103">
        <f>B80</f>
        <v>793012</v>
      </c>
      <c r="C94" s="43">
        <f>SUM(C82:C93)</f>
        <v>567687.25</v>
      </c>
      <c r="D94" s="85">
        <f t="shared" ref="D94:G94" si="4">SUM(D82:D93)</f>
        <v>75108.25</v>
      </c>
      <c r="E94" s="85">
        <f t="shared" si="4"/>
        <v>75108.25</v>
      </c>
      <c r="F94" s="85">
        <f t="shared" si="4"/>
        <v>75108.25</v>
      </c>
      <c r="G94" s="85">
        <f t="shared" si="4"/>
        <v>793012</v>
      </c>
    </row>
    <row r="95" spans="1:7" x14ac:dyDescent="0.2">
      <c r="A95" s="34" t="s">
        <v>12</v>
      </c>
      <c r="B95" s="23"/>
      <c r="C95" s="48"/>
      <c r="D95" s="49"/>
      <c r="E95" s="39"/>
      <c r="F95" s="29"/>
      <c r="G95" s="29"/>
    </row>
    <row r="96" spans="1:7" x14ac:dyDescent="0.2">
      <c r="A96" s="41"/>
      <c r="B96" s="41"/>
      <c r="C96" s="47"/>
      <c r="D96" s="39"/>
      <c r="E96" s="39"/>
      <c r="F96" s="29"/>
      <c r="G96" s="29"/>
    </row>
    <row r="97" spans="1:7" x14ac:dyDescent="0.2">
      <c r="A97" s="30"/>
      <c r="B97" s="30"/>
      <c r="C97" s="47"/>
      <c r="D97" s="39"/>
      <c r="E97" s="39"/>
      <c r="F97" s="29"/>
      <c r="G97" s="29">
        <f>SUM(C97:F97)</f>
        <v>0</v>
      </c>
    </row>
    <row r="98" spans="1:7" x14ac:dyDescent="0.2">
      <c r="A98" s="30"/>
      <c r="B98" s="30"/>
      <c r="C98" s="47"/>
      <c r="D98" s="39"/>
      <c r="E98" s="39"/>
      <c r="F98" s="29"/>
      <c r="G98" s="29">
        <f>SUM(C98:F98)</f>
        <v>0</v>
      </c>
    </row>
    <row r="99" spans="1:7" x14ac:dyDescent="0.2">
      <c r="A99" s="30"/>
      <c r="B99" s="30"/>
      <c r="C99" s="47"/>
      <c r="D99" s="39"/>
      <c r="E99" s="39"/>
      <c r="F99" s="29"/>
      <c r="G99" s="29">
        <f>SUM(C99:F99)</f>
        <v>0</v>
      </c>
    </row>
    <row r="100" spans="1:7" x14ac:dyDescent="0.2">
      <c r="A100" s="30"/>
      <c r="B100" s="30"/>
      <c r="C100" s="47"/>
      <c r="D100" s="39"/>
      <c r="E100" s="39"/>
      <c r="F100" s="29"/>
      <c r="G100" s="29">
        <f>SUM(C100:F100)</f>
        <v>0</v>
      </c>
    </row>
    <row r="101" spans="1:7" x14ac:dyDescent="0.2">
      <c r="A101" s="30"/>
      <c r="B101" s="30"/>
      <c r="C101" s="50"/>
      <c r="D101" s="39"/>
      <c r="E101" s="39"/>
      <c r="F101" s="29"/>
      <c r="G101" s="29">
        <f>SUM(C101:F101)</f>
        <v>0</v>
      </c>
    </row>
    <row r="102" spans="1:7" x14ac:dyDescent="0.2">
      <c r="A102" s="30" t="s">
        <v>21</v>
      </c>
      <c r="B102" s="30"/>
      <c r="C102" s="43">
        <f>SUM(C97:C101)</f>
        <v>0</v>
      </c>
      <c r="D102" s="43">
        <f>SUM(D97:D101)</f>
        <v>0</v>
      </c>
      <c r="E102" s="43">
        <f>SUM(E97:E101)</f>
        <v>0</v>
      </c>
      <c r="F102" s="43">
        <f>SUM(F97:F101)</f>
        <v>0</v>
      </c>
      <c r="G102" s="43">
        <f>SUM(G97:G101)</f>
        <v>0</v>
      </c>
    </row>
    <row r="103" spans="1:7" x14ac:dyDescent="0.2">
      <c r="A103" s="51" t="s">
        <v>13</v>
      </c>
      <c r="B103" s="94">
        <v>71418</v>
      </c>
      <c r="C103" s="27"/>
      <c r="D103" s="32"/>
      <c r="E103" s="42"/>
      <c r="F103" s="29"/>
      <c r="G103" s="29"/>
    </row>
    <row r="104" spans="1:7" ht="25.5" x14ac:dyDescent="0.2">
      <c r="A104" s="100" t="s">
        <v>20</v>
      </c>
      <c r="B104" s="100"/>
      <c r="C104" s="101"/>
      <c r="D104" s="49"/>
      <c r="E104" s="27"/>
      <c r="F104" s="29"/>
      <c r="G104" s="29"/>
    </row>
    <row r="105" spans="1:7" x14ac:dyDescent="0.2">
      <c r="A105" s="26"/>
      <c r="B105" s="26"/>
      <c r="C105" s="52"/>
      <c r="D105" s="28"/>
      <c r="E105" s="52"/>
      <c r="F105" s="53"/>
      <c r="G105" s="53">
        <f>SUM(C105:F105)</f>
        <v>0</v>
      </c>
    </row>
    <row r="106" spans="1:7" x14ac:dyDescent="0.2">
      <c r="A106" s="126" t="s">
        <v>36</v>
      </c>
      <c r="B106" s="26"/>
      <c r="C106" s="52">
        <f>B103/4</f>
        <v>17854.5</v>
      </c>
      <c r="D106" s="28">
        <v>17854.5</v>
      </c>
      <c r="E106" s="52">
        <v>17854.5</v>
      </c>
      <c r="F106" s="53">
        <v>17854.5</v>
      </c>
      <c r="G106" s="53">
        <f t="shared" ref="G106:G117" si="5">SUM(C106:F106)</f>
        <v>71418</v>
      </c>
    </row>
    <row r="107" spans="1:7" x14ac:dyDescent="0.2">
      <c r="A107" s="26"/>
      <c r="B107" s="26"/>
      <c r="C107" s="52"/>
      <c r="D107" s="28"/>
      <c r="E107" s="52"/>
      <c r="F107" s="53"/>
      <c r="G107" s="53">
        <f t="shared" si="5"/>
        <v>0</v>
      </c>
    </row>
    <row r="108" spans="1:7" x14ac:dyDescent="0.2">
      <c r="A108" s="26"/>
      <c r="B108" s="26"/>
      <c r="C108" s="52"/>
      <c r="D108" s="28"/>
      <c r="E108" s="52"/>
      <c r="F108" s="53"/>
      <c r="G108" s="53">
        <f t="shared" si="5"/>
        <v>0</v>
      </c>
    </row>
    <row r="109" spans="1:7" x14ac:dyDescent="0.2">
      <c r="A109" s="26"/>
      <c r="B109" s="26"/>
      <c r="C109" s="52"/>
      <c r="D109" s="28"/>
      <c r="E109" s="52"/>
      <c r="F109" s="53"/>
      <c r="G109" s="53">
        <f t="shared" si="5"/>
        <v>0</v>
      </c>
    </row>
    <row r="110" spans="1:7" x14ac:dyDescent="0.2">
      <c r="A110" s="26"/>
      <c r="B110" s="26"/>
      <c r="C110" s="52"/>
      <c r="D110" s="28"/>
      <c r="E110" s="52"/>
      <c r="F110" s="53"/>
      <c r="G110" s="53">
        <f t="shared" si="5"/>
        <v>0</v>
      </c>
    </row>
    <row r="111" spans="1:7" x14ac:dyDescent="0.2">
      <c r="A111" s="26"/>
      <c r="B111" s="26"/>
      <c r="C111" s="52"/>
      <c r="D111" s="28"/>
      <c r="E111" s="52"/>
      <c r="F111" s="53"/>
      <c r="G111" s="53">
        <f t="shared" si="5"/>
        <v>0</v>
      </c>
    </row>
    <row r="112" spans="1:7" x14ac:dyDescent="0.2">
      <c r="A112" s="26"/>
      <c r="B112" s="26"/>
      <c r="C112" s="52"/>
      <c r="D112" s="28"/>
      <c r="E112" s="52"/>
      <c r="F112" s="53"/>
      <c r="G112" s="53">
        <f t="shared" si="5"/>
        <v>0</v>
      </c>
    </row>
    <row r="113" spans="1:8" x14ac:dyDescent="0.2">
      <c r="A113" s="26"/>
      <c r="B113" s="26"/>
      <c r="C113" s="52"/>
      <c r="D113" s="28"/>
      <c r="E113" s="52"/>
      <c r="F113" s="53"/>
      <c r="G113" s="53">
        <f t="shared" si="5"/>
        <v>0</v>
      </c>
    </row>
    <row r="114" spans="1:8" x14ac:dyDescent="0.2">
      <c r="A114" s="26"/>
      <c r="B114" s="26"/>
      <c r="C114" s="52"/>
      <c r="D114" s="28"/>
      <c r="E114" s="52"/>
      <c r="F114" s="53"/>
      <c r="G114" s="53">
        <f t="shared" si="5"/>
        <v>0</v>
      </c>
    </row>
    <row r="115" spans="1:8" x14ac:dyDescent="0.2">
      <c r="A115" s="31"/>
      <c r="B115" s="31"/>
      <c r="C115" s="45"/>
      <c r="D115" s="28"/>
      <c r="E115" s="54"/>
      <c r="F115" s="53"/>
      <c r="G115" s="53">
        <f t="shared" si="5"/>
        <v>0</v>
      </c>
    </row>
    <row r="116" spans="1:8" x14ac:dyDescent="0.2">
      <c r="A116" s="31"/>
      <c r="B116" s="31"/>
      <c r="C116" s="38"/>
      <c r="D116" s="28"/>
      <c r="E116" s="54"/>
      <c r="F116" s="53"/>
      <c r="G116" s="53">
        <f t="shared" si="5"/>
        <v>0</v>
      </c>
      <c r="H116" s="29"/>
    </row>
    <row r="117" spans="1:8" x14ac:dyDescent="0.2">
      <c r="A117" s="31"/>
      <c r="B117" s="31"/>
      <c r="C117" s="38"/>
      <c r="D117" s="28"/>
      <c r="E117" s="54"/>
      <c r="F117" s="53"/>
      <c r="G117" s="53">
        <f t="shared" si="5"/>
        <v>0</v>
      </c>
    </row>
    <row r="118" spans="1:8" x14ac:dyDescent="0.2">
      <c r="A118" s="30" t="s">
        <v>21</v>
      </c>
      <c r="B118" s="103">
        <f>B103</f>
        <v>71418</v>
      </c>
      <c r="C118" s="43">
        <f>SUM(C105:C117)</f>
        <v>17854.5</v>
      </c>
      <c r="D118" s="43">
        <f>SUM(D105:D117)</f>
        <v>17854.5</v>
      </c>
      <c r="E118" s="43">
        <f>SUM(E105:E117)</f>
        <v>17854.5</v>
      </c>
      <c r="F118" s="43">
        <f>SUM(F105:F117)</f>
        <v>17854.5</v>
      </c>
      <c r="G118" s="43">
        <f>SUM(G105:G117)</f>
        <v>71418</v>
      </c>
    </row>
    <row r="119" spans="1:8" ht="13.5" thickBot="1" x14ac:dyDescent="0.25">
      <c r="A119" s="30"/>
      <c r="B119" s="30"/>
      <c r="C119" s="43"/>
      <c r="D119" s="43"/>
      <c r="E119" s="43"/>
      <c r="F119" s="43"/>
      <c r="G119" s="43"/>
    </row>
    <row r="120" spans="1:8" ht="16.5" thickBot="1" x14ac:dyDescent="0.3">
      <c r="A120" s="17" t="s">
        <v>23</v>
      </c>
      <c r="B120" s="104">
        <f>SUM(B42+B47+B79+B94+B118)</f>
        <v>5965745</v>
      </c>
      <c r="C120" s="38">
        <f>C118+C102+C94+C79+C61+C47+C42</f>
        <v>2004047.5</v>
      </c>
      <c r="D120" s="38">
        <f>D118+D102+D94+D79+D61+D47+D42</f>
        <v>1320566.5</v>
      </c>
      <c r="E120" s="38">
        <f>E118+E102+E94+E79+E61+E47+E42</f>
        <v>1320566.5</v>
      </c>
      <c r="F120" s="38">
        <f>F118+F102+F94+F79+F61+F47+F42</f>
        <v>1320564.5</v>
      </c>
      <c r="G120" s="38">
        <f>G118+G102+G94+G79+G61+G47+G42</f>
        <v>5965745</v>
      </c>
    </row>
    <row r="121" spans="1:8" x14ac:dyDescent="0.2">
      <c r="A121" s="30"/>
      <c r="B121" s="30"/>
      <c r="C121" s="43"/>
      <c r="D121" s="43"/>
      <c r="E121" s="43"/>
      <c r="F121" s="43"/>
      <c r="G121" s="43"/>
    </row>
    <row r="122" spans="1:8" ht="18" x14ac:dyDescent="0.25">
      <c r="A122" s="55" t="s">
        <v>131</v>
      </c>
      <c r="B122" s="109">
        <f>SUM(B30+B120)</f>
        <v>15302867.930000002</v>
      </c>
      <c r="C122" s="56">
        <f>C120+C30</f>
        <v>4338328.2324999999</v>
      </c>
      <c r="D122" s="56">
        <f>D120+D30</f>
        <v>3654847.2324999999</v>
      </c>
      <c r="E122" s="56">
        <f>E120+E30</f>
        <v>3654847.2324999999</v>
      </c>
      <c r="F122" s="56">
        <f>F120+F30</f>
        <v>3654845.2324999999</v>
      </c>
      <c r="G122" s="57">
        <f>SUM(C122:F122)</f>
        <v>15302867.93</v>
      </c>
    </row>
    <row r="124" spans="1:8" x14ac:dyDescent="0.2">
      <c r="G124" s="29"/>
      <c r="H124" s="29"/>
    </row>
    <row r="126" spans="1:8" x14ac:dyDescent="0.2">
      <c r="A126" s="30"/>
      <c r="B126" s="30"/>
      <c r="C126" s="24"/>
      <c r="D126" s="24"/>
    </row>
    <row r="127" spans="1:8" s="26" customFormat="1" x14ac:dyDescent="0.2">
      <c r="A127" s="4"/>
      <c r="B127" s="4"/>
      <c r="C127" s="2"/>
      <c r="D127" s="2"/>
      <c r="E127" s="3"/>
      <c r="F127" s="4"/>
      <c r="G127" s="4"/>
    </row>
    <row r="128" spans="1:8" s="26" customFormat="1" x14ac:dyDescent="0.2">
      <c r="A128" s="4"/>
      <c r="B128" s="4"/>
      <c r="C128" s="2"/>
      <c r="D128" s="2"/>
      <c r="E128" s="3"/>
      <c r="F128" s="4"/>
      <c r="G128" s="4"/>
    </row>
    <row r="129" spans="1:8" s="26" customFormat="1" x14ac:dyDescent="0.2">
      <c r="A129" s="4"/>
      <c r="B129" s="4"/>
      <c r="C129" s="2"/>
      <c r="D129" s="2"/>
      <c r="E129" s="3"/>
      <c r="F129" s="4"/>
      <c r="G129" s="4"/>
    </row>
    <row r="130" spans="1:8" s="26" customFormat="1" x14ac:dyDescent="0.2">
      <c r="A130" s="4"/>
      <c r="B130" s="4"/>
      <c r="C130" s="2"/>
      <c r="D130" s="2"/>
      <c r="E130" s="3"/>
      <c r="F130" s="4"/>
      <c r="G130" s="4"/>
    </row>
    <row r="131" spans="1:8" s="26" customFormat="1" x14ac:dyDescent="0.2">
      <c r="A131" s="4"/>
      <c r="B131" s="4"/>
      <c r="C131" s="2"/>
      <c r="D131" s="2"/>
      <c r="E131" s="3"/>
      <c r="F131" s="4"/>
      <c r="G131" s="4"/>
    </row>
    <row r="132" spans="1:8" s="26" customFormat="1" x14ac:dyDescent="0.2">
      <c r="A132" s="4"/>
      <c r="B132" s="4"/>
      <c r="C132" s="2"/>
      <c r="D132" s="2"/>
      <c r="E132" s="3"/>
      <c r="F132" s="4"/>
      <c r="G132" s="4"/>
    </row>
    <row r="133" spans="1:8" s="26" customFormat="1" x14ac:dyDescent="0.2">
      <c r="A133" s="4"/>
      <c r="B133" s="4"/>
      <c r="C133" s="2"/>
      <c r="D133" s="2"/>
      <c r="E133" s="3"/>
      <c r="F133" s="4"/>
      <c r="G133" s="4"/>
    </row>
    <row r="134" spans="1:8" s="26" customFormat="1" x14ac:dyDescent="0.2">
      <c r="A134" s="4"/>
      <c r="B134" s="4"/>
      <c r="C134" s="2"/>
      <c r="D134" s="2"/>
      <c r="E134" s="3"/>
      <c r="F134" s="4"/>
      <c r="G134" s="4"/>
    </row>
    <row r="135" spans="1:8" s="26" customFormat="1" x14ac:dyDescent="0.2">
      <c r="A135" s="4"/>
      <c r="B135" s="4"/>
      <c r="C135" s="2"/>
      <c r="D135" s="2"/>
      <c r="E135" s="3"/>
      <c r="F135" s="4"/>
      <c r="G135" s="4"/>
    </row>
    <row r="136" spans="1:8" s="26" customFormat="1" x14ac:dyDescent="0.2">
      <c r="A136" s="4"/>
      <c r="B136" s="4"/>
      <c r="C136" s="2"/>
      <c r="D136" s="2"/>
      <c r="E136" s="3"/>
      <c r="F136" s="4"/>
      <c r="G136" s="4"/>
    </row>
    <row r="137" spans="1:8" s="26" customFormat="1" x14ac:dyDescent="0.2">
      <c r="A137" s="4"/>
      <c r="B137" s="4"/>
      <c r="C137" s="2"/>
      <c r="D137" s="2"/>
      <c r="E137" s="3"/>
      <c r="F137" s="4"/>
      <c r="G137" s="4"/>
    </row>
    <row r="138" spans="1:8" s="26" customFormat="1" x14ac:dyDescent="0.2">
      <c r="A138" s="4"/>
      <c r="B138" s="4"/>
      <c r="C138" s="2"/>
      <c r="D138" s="2"/>
      <c r="E138" s="3"/>
      <c r="F138" s="4"/>
      <c r="G138" s="4"/>
    </row>
    <row r="139" spans="1:8" s="26" customFormat="1" x14ac:dyDescent="0.2">
      <c r="A139" s="4"/>
      <c r="B139" s="4"/>
      <c r="C139" s="2"/>
      <c r="D139" s="2"/>
      <c r="E139" s="3"/>
      <c r="F139" s="4"/>
      <c r="G139" s="4"/>
    </row>
    <row r="140" spans="1:8" s="1" customFormat="1" x14ac:dyDescent="0.2">
      <c r="A140" s="4"/>
      <c r="B140" s="4"/>
      <c r="C140" s="2"/>
      <c r="D140" s="2"/>
      <c r="E140" s="3"/>
      <c r="F140" s="4"/>
      <c r="G140" s="4"/>
      <c r="H140" s="43"/>
    </row>
    <row r="141" spans="1:8" s="1" customFormat="1" x14ac:dyDescent="0.2">
      <c r="A141" s="4"/>
      <c r="B141" s="4"/>
      <c r="C141" s="2"/>
      <c r="D141" s="2"/>
      <c r="E141" s="3"/>
      <c r="F141" s="4"/>
      <c r="G141" s="4"/>
      <c r="H141" s="43"/>
    </row>
    <row r="142" spans="1:8" x14ac:dyDescent="0.2">
      <c r="H142" s="29"/>
    </row>
    <row r="143" spans="1:8" s="1" customFormat="1" x14ac:dyDescent="0.2">
      <c r="A143" s="4"/>
      <c r="B143" s="4"/>
      <c r="C143" s="2"/>
      <c r="D143" s="2"/>
      <c r="E143" s="3"/>
      <c r="F143" s="4"/>
      <c r="G143" s="4"/>
      <c r="H143" s="43"/>
    </row>
  </sheetData>
  <pageMargins left="0.7" right="0.7" top="0.75" bottom="0.75" header="0.3" footer="0.3"/>
  <pageSetup scale="61" fitToHeight="2" orientation="landscape" r:id="rId1"/>
  <headerFooter>
    <oddFooter>&amp;L&amp;Z&amp;F&amp;R&amp;D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1"/>
  <sheetViews>
    <sheetView topLeftCell="A7" workbookViewId="0">
      <selection activeCell="G133" sqref="G133"/>
    </sheetView>
  </sheetViews>
  <sheetFormatPr defaultColWidth="9.140625" defaultRowHeight="12.75" x14ac:dyDescent="0.2"/>
  <cols>
    <col min="1" max="1" width="62.85546875" style="4" bestFit="1" customWidth="1"/>
    <col min="2" max="2" width="22.85546875" style="4" customWidth="1"/>
    <col min="3" max="4" width="19.5703125" style="2" bestFit="1" customWidth="1"/>
    <col min="5" max="5" width="19.5703125" style="3" bestFit="1" customWidth="1"/>
    <col min="6" max="6" width="19.5703125" style="4" bestFit="1" customWidth="1"/>
    <col min="7" max="7" width="18" style="4" bestFit="1" customWidth="1"/>
    <col min="8" max="16384" width="9.140625" style="4"/>
  </cols>
  <sheetData>
    <row r="1" spans="1:7" x14ac:dyDescent="0.2">
      <c r="A1" s="1" t="s">
        <v>151</v>
      </c>
      <c r="B1" s="1"/>
    </row>
    <row r="2" spans="1:7" x14ac:dyDescent="0.2">
      <c r="A2" s="1"/>
      <c r="B2" s="1"/>
    </row>
    <row r="3" spans="1:7" s="8" customFormat="1" ht="19.5" thickBot="1" x14ac:dyDescent="0.35">
      <c r="A3" s="5" t="s">
        <v>130</v>
      </c>
      <c r="B3" s="5"/>
      <c r="C3" s="6"/>
      <c r="D3" s="6"/>
      <c r="E3" s="7"/>
    </row>
    <row r="4" spans="1:7" s="9" customFormat="1" ht="26.25" thickBot="1" x14ac:dyDescent="0.25">
      <c r="B4" s="58" t="s">
        <v>152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14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18"/>
      <c r="C6" s="19"/>
      <c r="D6" s="19"/>
      <c r="E6" s="129"/>
    </row>
    <row r="7" spans="1:7" s="9" customFormat="1" ht="16.5" thickBot="1" x14ac:dyDescent="0.3">
      <c r="A7" s="21"/>
    </row>
    <row r="8" spans="1:7" s="25" customFormat="1" ht="13.5" thickBot="1" x14ac:dyDescent="0.25">
      <c r="A8" s="22" t="s">
        <v>0</v>
      </c>
      <c r="B8" s="92">
        <v>7630767.7300000004</v>
      </c>
      <c r="C8" s="24"/>
      <c r="D8" s="24"/>
      <c r="E8" s="3"/>
    </row>
    <row r="9" spans="1:7" x14ac:dyDescent="0.2">
      <c r="B9" s="26"/>
      <c r="C9" s="27">
        <f>B8/4</f>
        <v>1907691.9325000001</v>
      </c>
      <c r="D9" s="28">
        <v>1907692</v>
      </c>
      <c r="E9" s="27">
        <v>1907692</v>
      </c>
      <c r="F9" s="29">
        <v>1907692</v>
      </c>
      <c r="G9" s="29">
        <f>SUM(C9:F9)</f>
        <v>7630767.9325000001</v>
      </c>
    </row>
    <row r="10" spans="1:7" x14ac:dyDescent="0.2">
      <c r="B10" s="26"/>
      <c r="C10" s="27"/>
      <c r="D10" s="28"/>
      <c r="E10" s="27"/>
      <c r="F10" s="29"/>
      <c r="G10" s="29">
        <f>SUM(C10:F10)</f>
        <v>0</v>
      </c>
    </row>
    <row r="11" spans="1:7" x14ac:dyDescent="0.2">
      <c r="A11" s="127"/>
      <c r="B11" s="130"/>
      <c r="C11" s="80"/>
      <c r="D11" s="33"/>
      <c r="E11" s="27"/>
      <c r="F11" s="29"/>
      <c r="G11" s="29">
        <f>SUM(C11:F11)</f>
        <v>0</v>
      </c>
    </row>
    <row r="12" spans="1:7" x14ac:dyDescent="0.2">
      <c r="A12" s="127" t="s">
        <v>21</v>
      </c>
      <c r="B12" s="93">
        <f>B8</f>
        <v>7630767.7300000004</v>
      </c>
      <c r="C12" s="29">
        <f>SUM(C9:C11)</f>
        <v>1907691.9325000001</v>
      </c>
      <c r="D12" s="29">
        <f>SUM(D9:D11)</f>
        <v>1907692</v>
      </c>
      <c r="E12" s="29">
        <f>SUM(E9:E11)</f>
        <v>1907692</v>
      </c>
      <c r="F12" s="29">
        <f>SUM(F9:F11)</f>
        <v>1907692</v>
      </c>
      <c r="G12" s="29">
        <f>SUM(G9:G11)</f>
        <v>7630767.9325000001</v>
      </c>
    </row>
    <row r="13" spans="1:7" x14ac:dyDescent="0.2">
      <c r="A13" s="34" t="s">
        <v>1</v>
      </c>
      <c r="B13" s="92">
        <v>374501.86</v>
      </c>
      <c r="C13" s="24"/>
      <c r="D13" s="35"/>
      <c r="E13" s="36"/>
      <c r="F13" s="29"/>
      <c r="G13" s="29">
        <f>SUM(C13:F13)</f>
        <v>0</v>
      </c>
    </row>
    <row r="14" spans="1:7" x14ac:dyDescent="0.2">
      <c r="B14" s="26"/>
      <c r="C14" s="27">
        <f>B13/4</f>
        <v>93625.464999999997</v>
      </c>
      <c r="D14" s="28">
        <f>B13/4</f>
        <v>93625.464999999997</v>
      </c>
      <c r="E14" s="27">
        <f>B13/4</f>
        <v>93625.464999999997</v>
      </c>
      <c r="F14" s="29">
        <f>B13/4</f>
        <v>93625.464999999997</v>
      </c>
      <c r="G14" s="29">
        <f>SUM(C14:F14)</f>
        <v>374501.86</v>
      </c>
    </row>
    <row r="15" spans="1:7" x14ac:dyDescent="0.2">
      <c r="A15" s="127"/>
      <c r="B15" s="130"/>
      <c r="C15" s="80"/>
      <c r="D15" s="28"/>
      <c r="E15" s="27"/>
      <c r="F15" s="29"/>
      <c r="G15" s="29">
        <f>SUM(C15:F15)</f>
        <v>0</v>
      </c>
    </row>
    <row r="16" spans="1:7" x14ac:dyDescent="0.2">
      <c r="B16" s="26"/>
      <c r="C16" s="27"/>
      <c r="D16" s="28"/>
      <c r="E16" s="27"/>
      <c r="F16" s="29"/>
      <c r="G16" s="29">
        <f>SUM(C16:F16)</f>
        <v>0</v>
      </c>
    </row>
    <row r="17" spans="1:7" x14ac:dyDescent="0.2">
      <c r="A17" s="127" t="s">
        <v>21</v>
      </c>
      <c r="B17" s="102">
        <f>B13</f>
        <v>374501.86</v>
      </c>
      <c r="C17" s="29">
        <f>SUM(C14:C16)</f>
        <v>93625.464999999997</v>
      </c>
      <c r="D17" s="29">
        <f t="shared" ref="D17:F17" si="0">SUM(D14:D16)</f>
        <v>93625.464999999997</v>
      </c>
      <c r="E17" s="29">
        <f t="shared" si="0"/>
        <v>93625.464999999997</v>
      </c>
      <c r="F17" s="29">
        <f t="shared" si="0"/>
        <v>93625.464999999997</v>
      </c>
      <c r="G17" s="29">
        <f>SUM(G13:G16)</f>
        <v>374501.86</v>
      </c>
    </row>
    <row r="18" spans="1:7" x14ac:dyDescent="0.2">
      <c r="A18" s="34" t="s">
        <v>2</v>
      </c>
      <c r="B18" s="23"/>
      <c r="C18" s="27"/>
      <c r="D18" s="28"/>
      <c r="E18" s="27"/>
      <c r="F18" s="29"/>
      <c r="G18" s="29"/>
    </row>
    <row r="19" spans="1:7" x14ac:dyDescent="0.2">
      <c r="B19" s="26"/>
      <c r="C19" s="27"/>
      <c r="D19" s="28"/>
      <c r="E19" s="27"/>
      <c r="F19" s="29"/>
      <c r="G19" s="29">
        <f>SUM(C19:F19)</f>
        <v>0</v>
      </c>
    </row>
    <row r="20" spans="1:7" x14ac:dyDescent="0.2">
      <c r="A20" s="127"/>
      <c r="B20" s="130"/>
      <c r="C20" s="80"/>
      <c r="D20" s="28"/>
      <c r="E20" s="27"/>
      <c r="F20" s="29"/>
      <c r="G20" s="29">
        <f>SUM(C20:F20)</f>
        <v>0</v>
      </c>
    </row>
    <row r="21" spans="1:7" x14ac:dyDescent="0.2">
      <c r="B21" s="26"/>
      <c r="C21" s="27"/>
      <c r="D21" s="28"/>
      <c r="E21" s="27"/>
      <c r="F21" s="29"/>
      <c r="G21" s="29">
        <f>SUM(C21:F21)</f>
        <v>0</v>
      </c>
    </row>
    <row r="22" spans="1:7" x14ac:dyDescent="0.2">
      <c r="A22" s="127"/>
      <c r="B22" s="130"/>
      <c r="C22" s="38"/>
      <c r="D22" s="28"/>
      <c r="E22" s="39"/>
      <c r="F22" s="29"/>
      <c r="G22" s="29">
        <f>SUM(C22:F22)</f>
        <v>0</v>
      </c>
    </row>
    <row r="23" spans="1:7" ht="13.5" thickBot="1" x14ac:dyDescent="0.25">
      <c r="A23" s="127" t="s">
        <v>21</v>
      </c>
      <c r="B23" s="93"/>
      <c r="C23" s="29">
        <f>SUM(C19:C22)</f>
        <v>0</v>
      </c>
      <c r="D23" s="29">
        <f>SUM(D20:D22)</f>
        <v>0</v>
      </c>
      <c r="E23" s="29">
        <f>SUM(E20:E22)</f>
        <v>0</v>
      </c>
      <c r="F23" s="29">
        <f>SUM(F20:F22)</f>
        <v>0</v>
      </c>
      <c r="G23" s="29">
        <f>SUM(G20:G22)</f>
        <v>0</v>
      </c>
    </row>
    <row r="24" spans="1:7" s="1" customFormat="1" ht="13.5" thickBot="1" x14ac:dyDescent="0.25">
      <c r="A24" s="40" t="s">
        <v>4</v>
      </c>
      <c r="B24" s="94">
        <v>1870296.73</v>
      </c>
      <c r="C24" s="39">
        <f>B24/4</f>
        <v>467574.1825</v>
      </c>
      <c r="D24" s="27">
        <v>467574</v>
      </c>
      <c r="E24" s="91">
        <v>467574</v>
      </c>
      <c r="F24" s="90">
        <v>467574</v>
      </c>
      <c r="G24" s="29">
        <f>SUM(C24:F24)</f>
        <v>1870296.1825000001</v>
      </c>
    </row>
    <row r="25" spans="1:7" s="1" customFormat="1" x14ac:dyDescent="0.2">
      <c r="A25" s="4"/>
      <c r="B25" s="26"/>
      <c r="C25" s="85"/>
      <c r="D25" s="80"/>
      <c r="E25" s="84"/>
      <c r="F25" s="85"/>
      <c r="G25" s="29"/>
    </row>
    <row r="26" spans="1:7" s="1" customFormat="1" x14ac:dyDescent="0.2">
      <c r="A26" s="127" t="s">
        <v>21</v>
      </c>
      <c r="B26" s="93">
        <f>B24</f>
        <v>1870296.73</v>
      </c>
      <c r="C26" s="29">
        <f>SUM(C24:C25)</f>
        <v>467574.1825</v>
      </c>
      <c r="D26" s="29">
        <f>SUM(D24:D25)</f>
        <v>467574</v>
      </c>
      <c r="E26" s="29">
        <f>SUM(E24:E25)</f>
        <v>467574</v>
      </c>
      <c r="F26" s="29">
        <f>SUM(F24:F25)</f>
        <v>467574</v>
      </c>
      <c r="G26" s="29">
        <f>SUM(C26:F26)</f>
        <v>1870296.1825000001</v>
      </c>
    </row>
    <row r="27" spans="1:7" s="1" customFormat="1" x14ac:dyDescent="0.2">
      <c r="A27" s="34" t="s">
        <v>3</v>
      </c>
      <c r="B27" s="23"/>
      <c r="C27" s="44"/>
      <c r="D27" s="27"/>
      <c r="E27" s="84"/>
      <c r="F27" s="85"/>
      <c r="G27" s="85"/>
    </row>
    <row r="28" spans="1:7" x14ac:dyDescent="0.2">
      <c r="B28" s="26"/>
      <c r="C28" s="29"/>
      <c r="D28" s="29"/>
      <c r="E28" s="39"/>
      <c r="F28" s="29"/>
      <c r="G28" s="29"/>
    </row>
    <row r="29" spans="1:7" x14ac:dyDescent="0.2">
      <c r="A29" s="127" t="s">
        <v>21</v>
      </c>
      <c r="B29" s="130"/>
      <c r="C29" s="29">
        <f>SUM(C27:C28)</f>
        <v>0</v>
      </c>
      <c r="D29" s="29">
        <f>SUM(D27:D28)</f>
        <v>0</v>
      </c>
      <c r="E29" s="29">
        <f>SUM(E27:E28)</f>
        <v>0</v>
      </c>
      <c r="F29" s="29">
        <f>SUM(F27:F28)</f>
        <v>0</v>
      </c>
      <c r="G29" s="29">
        <f>SUM(C29:F29)</f>
        <v>0</v>
      </c>
    </row>
    <row r="30" spans="1:7" ht="13.5" thickBot="1" x14ac:dyDescent="0.25">
      <c r="A30" s="127"/>
      <c r="B30" s="130"/>
      <c r="C30" s="29"/>
      <c r="D30" s="29"/>
      <c r="E30" s="29"/>
      <c r="F30" s="29"/>
      <c r="G30" s="29"/>
    </row>
    <row r="31" spans="1:7" ht="16.5" thickBot="1" x14ac:dyDescent="0.3">
      <c r="A31" s="17" t="s">
        <v>22</v>
      </c>
      <c r="B31" s="98">
        <f>SUM(B12+B26+B17)</f>
        <v>9875566.3200000003</v>
      </c>
      <c r="C31" s="45">
        <f>C29+C26+C23+C17+C12</f>
        <v>2468891.58</v>
      </c>
      <c r="D31" s="45">
        <f t="shared" ref="D31:F31" si="1">D29+D26+D23+D17+D12</f>
        <v>2468891.4649999999</v>
      </c>
      <c r="E31" s="45">
        <f t="shared" si="1"/>
        <v>2468891.4649999999</v>
      </c>
      <c r="F31" s="45">
        <f t="shared" si="1"/>
        <v>2468891.4649999999</v>
      </c>
      <c r="G31" s="45">
        <f>G29+G26+G23+G17+G12</f>
        <v>9875565.9749999996</v>
      </c>
    </row>
    <row r="32" spans="1:7" ht="13.5" thickBot="1" x14ac:dyDescent="0.25">
      <c r="A32" s="127"/>
      <c r="B32" s="130"/>
      <c r="C32" s="29"/>
      <c r="D32" s="29"/>
      <c r="E32" s="29"/>
      <c r="F32" s="29"/>
      <c r="G32" s="29"/>
    </row>
    <row r="33" spans="1:7" ht="16.5" thickBot="1" x14ac:dyDescent="0.3">
      <c r="A33" s="17" t="s">
        <v>5</v>
      </c>
      <c r="B33" s="18"/>
      <c r="C33" s="4"/>
      <c r="D33" s="4"/>
      <c r="E33" s="4"/>
    </row>
    <row r="34" spans="1:7" ht="16.5" thickBot="1" x14ac:dyDescent="0.3">
      <c r="A34" s="46"/>
      <c r="B34" s="18"/>
      <c r="C34" s="44"/>
      <c r="D34" s="27"/>
      <c r="E34" s="39"/>
      <c r="F34" s="29"/>
      <c r="G34" s="29"/>
    </row>
    <row r="35" spans="1:7" ht="13.5" thickBot="1" x14ac:dyDescent="0.25">
      <c r="A35" s="40" t="s">
        <v>7</v>
      </c>
      <c r="B35" s="94">
        <v>223010</v>
      </c>
      <c r="C35" s="27"/>
      <c r="D35" s="27"/>
      <c r="E35" s="39"/>
      <c r="F35" s="29"/>
      <c r="G35" s="29"/>
    </row>
    <row r="36" spans="1:7" ht="25.5" x14ac:dyDescent="0.2">
      <c r="A36" s="100" t="s">
        <v>20</v>
      </c>
      <c r="B36" s="100"/>
      <c r="C36" s="101"/>
      <c r="D36" s="39"/>
      <c r="E36" s="47"/>
      <c r="F36" s="29"/>
      <c r="G36" s="29"/>
    </row>
    <row r="37" spans="1:7" x14ac:dyDescent="0.2">
      <c r="A37" s="106" t="s">
        <v>58</v>
      </c>
      <c r="C37" s="27">
        <v>46253</v>
      </c>
      <c r="D37" s="27">
        <v>46253</v>
      </c>
      <c r="E37" s="39">
        <v>46253</v>
      </c>
      <c r="F37" s="29">
        <v>46251</v>
      </c>
      <c r="G37" s="29">
        <f t="shared" ref="G37:G42" si="2">SUM(C37:F37)</f>
        <v>185010</v>
      </c>
    </row>
    <row r="38" spans="1:7" x14ac:dyDescent="0.2">
      <c r="A38" s="126" t="s">
        <v>27</v>
      </c>
      <c r="C38" s="27">
        <v>7000</v>
      </c>
      <c r="D38" s="27">
        <v>7000</v>
      </c>
      <c r="E38" s="39">
        <v>7000</v>
      </c>
      <c r="F38" s="29">
        <v>7000</v>
      </c>
      <c r="G38" s="29">
        <f t="shared" si="2"/>
        <v>28000</v>
      </c>
    </row>
    <row r="39" spans="1:7" x14ac:dyDescent="0.2">
      <c r="A39" s="126" t="s">
        <v>34</v>
      </c>
      <c r="C39" s="27">
        <v>2500</v>
      </c>
      <c r="D39" s="27">
        <v>2500</v>
      </c>
      <c r="E39" s="39">
        <v>2500</v>
      </c>
      <c r="F39" s="29">
        <v>2500</v>
      </c>
      <c r="G39" s="29">
        <f t="shared" si="2"/>
        <v>10000</v>
      </c>
    </row>
    <row r="40" spans="1:7" x14ac:dyDescent="0.2">
      <c r="C40" s="27"/>
      <c r="D40" s="27"/>
      <c r="E40" s="39"/>
      <c r="F40" s="29"/>
      <c r="G40" s="29">
        <f t="shared" si="2"/>
        <v>0</v>
      </c>
    </row>
    <row r="41" spans="1:7" x14ac:dyDescent="0.2">
      <c r="A41" s="127"/>
      <c r="B41" s="127"/>
      <c r="C41" s="44"/>
      <c r="D41" s="27"/>
      <c r="E41" s="39"/>
      <c r="F41" s="29"/>
      <c r="G41" s="29">
        <f t="shared" si="2"/>
        <v>0</v>
      </c>
    </row>
    <row r="42" spans="1:7" x14ac:dyDescent="0.2">
      <c r="A42" s="127"/>
      <c r="B42" s="127"/>
      <c r="C42" s="48"/>
      <c r="D42" s="27"/>
      <c r="E42" s="39"/>
      <c r="F42" s="29"/>
      <c r="G42" s="29">
        <f t="shared" si="2"/>
        <v>0</v>
      </c>
    </row>
    <row r="43" spans="1:7" ht="13.5" thickBot="1" x14ac:dyDescent="0.25">
      <c r="A43" s="127" t="s">
        <v>21</v>
      </c>
      <c r="B43" s="103">
        <f>B35</f>
        <v>223010</v>
      </c>
      <c r="C43" s="29">
        <f>SUM(C37:C42)</f>
        <v>55753</v>
      </c>
      <c r="D43" s="29">
        <f>SUM(D37:D42)</f>
        <v>55753</v>
      </c>
      <c r="E43" s="29">
        <f>SUM(E37:E42)</f>
        <v>55753</v>
      </c>
      <c r="F43" s="29">
        <f>SUM(F37:F42)</f>
        <v>55751</v>
      </c>
      <c r="G43" s="29">
        <f>SUM(G37:G42)</f>
        <v>223010</v>
      </c>
    </row>
    <row r="44" spans="1:7" ht="13.5" thickBot="1" x14ac:dyDescent="0.25">
      <c r="A44" s="112" t="s">
        <v>60</v>
      </c>
      <c r="B44" s="94">
        <v>18596</v>
      </c>
      <c r="C44" s="39"/>
      <c r="D44" s="39"/>
      <c r="E44" s="39"/>
      <c r="F44" s="29"/>
      <c r="G44" s="29"/>
    </row>
    <row r="45" spans="1:7" x14ac:dyDescent="0.2">
      <c r="A45" s="41" t="s">
        <v>20</v>
      </c>
      <c r="B45" s="41"/>
      <c r="C45" s="39"/>
      <c r="D45" s="39"/>
      <c r="E45" s="39"/>
      <c r="F45" s="29"/>
      <c r="G45" s="29">
        <f>SUM(C45:F45)</f>
        <v>0</v>
      </c>
    </row>
    <row r="46" spans="1:7" x14ac:dyDescent="0.2">
      <c r="A46" s="111" t="s">
        <v>59</v>
      </c>
      <c r="B46" s="127"/>
      <c r="C46" s="39">
        <v>18596</v>
      </c>
      <c r="D46" s="39"/>
      <c r="E46" s="39"/>
      <c r="F46" s="29"/>
      <c r="G46" s="29">
        <f>SUM(C46:F46)</f>
        <v>18596</v>
      </c>
    </row>
    <row r="47" spans="1:7" x14ac:dyDescent="0.2">
      <c r="A47" s="127"/>
      <c r="B47" s="127"/>
      <c r="C47" s="84"/>
      <c r="D47" s="39"/>
      <c r="E47" s="39"/>
      <c r="F47" s="29"/>
      <c r="G47" s="29">
        <f>SUM(C47:F47)</f>
        <v>0</v>
      </c>
    </row>
    <row r="48" spans="1:7" ht="13.5" thickBot="1" x14ac:dyDescent="0.25">
      <c r="A48" s="127" t="s">
        <v>21</v>
      </c>
      <c r="B48" s="103">
        <f>B44</f>
        <v>18596</v>
      </c>
      <c r="C48" s="29">
        <f>SUM(C45:C47)</f>
        <v>18596</v>
      </c>
      <c r="D48" s="29">
        <f>SUM(D45:D47)</f>
        <v>0</v>
      </c>
      <c r="E48" s="29">
        <f>SUM(E45:E47)</f>
        <v>0</v>
      </c>
      <c r="F48" s="29">
        <f>SUM(F45:F47)</f>
        <v>0</v>
      </c>
      <c r="G48" s="29">
        <f>SUM(G45:G47)</f>
        <v>18596</v>
      </c>
    </row>
    <row r="49" spans="1:7" ht="13.5" thickBot="1" x14ac:dyDescent="0.25">
      <c r="A49" s="40" t="s">
        <v>8</v>
      </c>
      <c r="B49" s="41"/>
      <c r="C49" s="39"/>
      <c r="D49" s="39"/>
      <c r="E49" s="39"/>
      <c r="F49" s="29"/>
      <c r="G49" s="29"/>
    </row>
    <row r="50" spans="1:7" ht="25.5" x14ac:dyDescent="0.2">
      <c r="A50" s="100" t="s">
        <v>20</v>
      </c>
      <c r="B50" s="100"/>
      <c r="C50" s="105"/>
      <c r="D50" s="39"/>
      <c r="E50" s="39"/>
      <c r="F50" s="29"/>
      <c r="G50" s="29">
        <f t="shared" ref="G50:G61" si="3">SUM(C50:F50)</f>
        <v>0</v>
      </c>
    </row>
    <row r="51" spans="1:7" x14ac:dyDescent="0.2">
      <c r="A51" s="111"/>
      <c r="B51" s="127"/>
      <c r="C51" s="39"/>
      <c r="D51" s="39"/>
      <c r="E51" s="39"/>
      <c r="F51" s="29"/>
      <c r="G51" s="29">
        <f t="shared" si="3"/>
        <v>0</v>
      </c>
    </row>
    <row r="52" spans="1:7" x14ac:dyDescent="0.2">
      <c r="A52" s="127"/>
      <c r="B52" s="127"/>
      <c r="C52" s="39"/>
      <c r="D52" s="39"/>
      <c r="E52" s="39"/>
      <c r="F52" s="29"/>
      <c r="G52" s="29">
        <f t="shared" si="3"/>
        <v>0</v>
      </c>
    </row>
    <row r="53" spans="1:7" x14ac:dyDescent="0.2">
      <c r="A53" s="127"/>
      <c r="B53" s="127"/>
      <c r="C53" s="39"/>
      <c r="D53" s="39"/>
      <c r="E53" s="39"/>
      <c r="F53" s="29"/>
      <c r="G53" s="29">
        <f t="shared" si="3"/>
        <v>0</v>
      </c>
    </row>
    <row r="54" spans="1:7" x14ac:dyDescent="0.2">
      <c r="A54" s="127"/>
      <c r="B54" s="127"/>
      <c r="C54" s="39"/>
      <c r="D54" s="39"/>
      <c r="E54" s="39"/>
      <c r="F54" s="29"/>
      <c r="G54" s="29">
        <f t="shared" si="3"/>
        <v>0</v>
      </c>
    </row>
    <row r="55" spans="1:7" x14ac:dyDescent="0.2">
      <c r="A55" s="127"/>
      <c r="B55" s="127"/>
      <c r="C55" s="39"/>
      <c r="D55" s="39"/>
      <c r="E55" s="39"/>
      <c r="F55" s="29"/>
      <c r="G55" s="29">
        <f t="shared" si="3"/>
        <v>0</v>
      </c>
    </row>
    <row r="56" spans="1:7" x14ac:dyDescent="0.2">
      <c r="A56" s="127"/>
      <c r="B56" s="127"/>
      <c r="C56" s="39"/>
      <c r="D56" s="39"/>
      <c r="E56" s="39"/>
      <c r="F56" s="29"/>
      <c r="G56" s="29">
        <f t="shared" si="3"/>
        <v>0</v>
      </c>
    </row>
    <row r="57" spans="1:7" x14ac:dyDescent="0.2">
      <c r="A57" s="127"/>
      <c r="B57" s="127"/>
      <c r="C57" s="39"/>
      <c r="D57" s="39"/>
      <c r="E57" s="39"/>
      <c r="F57" s="29"/>
      <c r="G57" s="29">
        <f t="shared" si="3"/>
        <v>0</v>
      </c>
    </row>
    <row r="58" spans="1:7" x14ac:dyDescent="0.2">
      <c r="A58" s="127"/>
      <c r="B58" s="127"/>
      <c r="C58" s="39"/>
      <c r="D58" s="39"/>
      <c r="E58" s="39"/>
      <c r="F58" s="29"/>
      <c r="G58" s="29">
        <f t="shared" si="3"/>
        <v>0</v>
      </c>
    </row>
    <row r="59" spans="1:7" x14ac:dyDescent="0.2">
      <c r="A59" s="127"/>
      <c r="B59" s="127"/>
      <c r="C59" s="39"/>
      <c r="D59" s="39"/>
      <c r="E59" s="39"/>
      <c r="F59" s="29"/>
      <c r="G59" s="29">
        <f t="shared" si="3"/>
        <v>0</v>
      </c>
    </row>
    <row r="60" spans="1:7" x14ac:dyDescent="0.2">
      <c r="A60" s="127"/>
      <c r="B60" s="127"/>
      <c r="C60" s="39"/>
      <c r="D60" s="39"/>
      <c r="E60" s="39"/>
      <c r="F60" s="29"/>
      <c r="G60" s="29">
        <f t="shared" si="3"/>
        <v>0</v>
      </c>
    </row>
    <row r="61" spans="1:7" x14ac:dyDescent="0.2">
      <c r="A61" s="127"/>
      <c r="B61" s="127"/>
      <c r="C61" s="84"/>
      <c r="D61" s="39"/>
      <c r="E61" s="39"/>
      <c r="F61" s="29"/>
      <c r="G61" s="29">
        <f t="shared" si="3"/>
        <v>0</v>
      </c>
    </row>
    <row r="62" spans="1:7" ht="13.5" thickBot="1" x14ac:dyDescent="0.25">
      <c r="A62" s="127" t="s">
        <v>21</v>
      </c>
      <c r="B62" s="127"/>
      <c r="C62" s="29">
        <f>SUM(C50:C61)</f>
        <v>0</v>
      </c>
      <c r="D62" s="29">
        <f>SUM(D50:D61)</f>
        <v>0</v>
      </c>
      <c r="E62" s="29">
        <f>SUM(E50:E61)</f>
        <v>0</v>
      </c>
      <c r="F62" s="29">
        <f>SUM(F50:F61)</f>
        <v>0</v>
      </c>
      <c r="G62" s="29">
        <f>SUM(G50:G61)</f>
        <v>0</v>
      </c>
    </row>
    <row r="63" spans="1:7" ht="13.5" thickBot="1" x14ac:dyDescent="0.25">
      <c r="A63" s="40" t="s">
        <v>10</v>
      </c>
      <c r="B63" s="94">
        <v>4859709</v>
      </c>
      <c r="C63" s="39"/>
      <c r="D63" s="39"/>
      <c r="E63" s="39"/>
      <c r="F63" s="29"/>
      <c r="G63" s="29"/>
    </row>
    <row r="64" spans="1:7" ht="25.5" x14ac:dyDescent="0.2">
      <c r="A64" s="100" t="s">
        <v>20</v>
      </c>
      <c r="B64" s="41"/>
      <c r="C64" s="47"/>
      <c r="D64" s="39"/>
      <c r="E64" s="39"/>
      <c r="F64" s="29"/>
      <c r="G64" s="29"/>
    </row>
    <row r="65" spans="1:7" x14ac:dyDescent="0.2">
      <c r="A65" s="129" t="s">
        <v>26</v>
      </c>
      <c r="B65" s="66">
        <v>72140</v>
      </c>
      <c r="C65" s="125">
        <f>B65/4</f>
        <v>18035</v>
      </c>
      <c r="D65" s="125">
        <v>18035</v>
      </c>
      <c r="E65" s="125">
        <v>18035</v>
      </c>
      <c r="F65" s="125">
        <v>18035</v>
      </c>
      <c r="G65" s="29">
        <f>SUM(C65:F65)</f>
        <v>72140</v>
      </c>
    </row>
    <row r="66" spans="1:7" x14ac:dyDescent="0.2">
      <c r="A66" s="129" t="s">
        <v>25</v>
      </c>
      <c r="B66" s="66">
        <v>20000</v>
      </c>
      <c r="C66" s="125">
        <f t="shared" ref="C66:C86" si="4">B66/4</f>
        <v>5000</v>
      </c>
      <c r="D66" s="125">
        <v>5000</v>
      </c>
      <c r="E66" s="125">
        <v>5000</v>
      </c>
      <c r="F66" s="125">
        <v>5000</v>
      </c>
      <c r="G66" s="29">
        <f t="shared" ref="G66:G86" si="5">SUM(C66:F66)</f>
        <v>20000</v>
      </c>
    </row>
    <row r="67" spans="1:7" x14ac:dyDescent="0.2">
      <c r="A67" s="129" t="s">
        <v>68</v>
      </c>
      <c r="B67" s="66">
        <v>1000</v>
      </c>
      <c r="C67" s="125">
        <f t="shared" si="4"/>
        <v>250</v>
      </c>
      <c r="D67" s="125">
        <v>250</v>
      </c>
      <c r="E67" s="125">
        <v>250</v>
      </c>
      <c r="F67" s="125">
        <v>250</v>
      </c>
      <c r="G67" s="29">
        <f t="shared" si="5"/>
        <v>1000</v>
      </c>
    </row>
    <row r="68" spans="1:7" x14ac:dyDescent="0.2">
      <c r="A68" s="129" t="s">
        <v>32</v>
      </c>
      <c r="B68" s="66">
        <v>2000</v>
      </c>
      <c r="C68" s="125">
        <f t="shared" si="4"/>
        <v>500</v>
      </c>
      <c r="D68" s="125">
        <v>500</v>
      </c>
      <c r="E68" s="125">
        <v>500</v>
      </c>
      <c r="F68" s="125">
        <v>500</v>
      </c>
      <c r="G68" s="29">
        <f t="shared" si="5"/>
        <v>2000</v>
      </c>
    </row>
    <row r="69" spans="1:7" x14ac:dyDescent="0.2">
      <c r="A69" s="129" t="s">
        <v>33</v>
      </c>
      <c r="B69" s="66">
        <v>5000</v>
      </c>
      <c r="C69" s="125">
        <f t="shared" si="4"/>
        <v>1250</v>
      </c>
      <c r="D69" s="125">
        <v>1250</v>
      </c>
      <c r="E69" s="125">
        <v>1250</v>
      </c>
      <c r="F69" s="125">
        <v>1250</v>
      </c>
      <c r="G69" s="29">
        <f t="shared" si="5"/>
        <v>5000</v>
      </c>
    </row>
    <row r="70" spans="1:7" x14ac:dyDescent="0.2">
      <c r="A70" s="129" t="s">
        <v>61</v>
      </c>
      <c r="B70" s="66">
        <v>10000</v>
      </c>
      <c r="C70" s="125">
        <f t="shared" si="4"/>
        <v>2500</v>
      </c>
      <c r="D70" s="125">
        <v>2500</v>
      </c>
      <c r="E70" s="125">
        <v>2500</v>
      </c>
      <c r="F70" s="125">
        <v>2500</v>
      </c>
      <c r="G70" s="29">
        <f t="shared" si="5"/>
        <v>10000</v>
      </c>
    </row>
    <row r="71" spans="1:7" x14ac:dyDescent="0.2">
      <c r="A71" s="129" t="s">
        <v>62</v>
      </c>
      <c r="B71" s="66">
        <v>18700</v>
      </c>
      <c r="C71" s="125">
        <f t="shared" si="4"/>
        <v>4675</v>
      </c>
      <c r="D71" s="125">
        <v>4675</v>
      </c>
      <c r="E71" s="125">
        <v>4675</v>
      </c>
      <c r="F71" s="125">
        <v>4675</v>
      </c>
      <c r="G71" s="29">
        <f t="shared" si="5"/>
        <v>18700</v>
      </c>
    </row>
    <row r="72" spans="1:7" x14ac:dyDescent="0.2">
      <c r="A72" s="129" t="s">
        <v>63</v>
      </c>
      <c r="B72" s="66">
        <v>225000</v>
      </c>
      <c r="C72" s="125">
        <f t="shared" si="4"/>
        <v>56250</v>
      </c>
      <c r="D72" s="125">
        <v>56250</v>
      </c>
      <c r="E72" s="125">
        <v>56250</v>
      </c>
      <c r="F72" s="125">
        <v>56250</v>
      </c>
      <c r="G72" s="29">
        <f t="shared" si="5"/>
        <v>225000</v>
      </c>
    </row>
    <row r="73" spans="1:7" x14ac:dyDescent="0.2">
      <c r="A73" s="129" t="s">
        <v>38</v>
      </c>
      <c r="B73" s="66">
        <v>262335</v>
      </c>
      <c r="C73" s="125">
        <f t="shared" si="4"/>
        <v>65583.75</v>
      </c>
      <c r="D73" s="125">
        <v>65584</v>
      </c>
      <c r="E73" s="125">
        <v>65584</v>
      </c>
      <c r="F73" s="125">
        <v>65583</v>
      </c>
      <c r="G73" s="29">
        <f t="shared" si="5"/>
        <v>262334.75</v>
      </c>
    </row>
    <row r="74" spans="1:7" x14ac:dyDescent="0.2">
      <c r="A74" s="129" t="s">
        <v>138</v>
      </c>
      <c r="B74" s="66">
        <v>597306</v>
      </c>
      <c r="C74" s="125">
        <f t="shared" si="4"/>
        <v>149326.5</v>
      </c>
      <c r="D74" s="125">
        <v>149327</v>
      </c>
      <c r="E74" s="125">
        <v>149327</v>
      </c>
      <c r="F74" s="125">
        <v>149325</v>
      </c>
      <c r="G74" s="29">
        <f t="shared" si="5"/>
        <v>597305.5</v>
      </c>
    </row>
    <row r="75" spans="1:7" x14ac:dyDescent="0.2">
      <c r="A75" s="129" t="s">
        <v>139</v>
      </c>
      <c r="B75" s="66">
        <v>25000</v>
      </c>
      <c r="C75" s="125">
        <f t="shared" si="4"/>
        <v>6250</v>
      </c>
      <c r="D75" s="125">
        <v>6250</v>
      </c>
      <c r="E75" s="125">
        <v>6250</v>
      </c>
      <c r="F75" s="125">
        <v>6250</v>
      </c>
      <c r="G75" s="29">
        <f t="shared" si="5"/>
        <v>25000</v>
      </c>
    </row>
    <row r="76" spans="1:7" x14ac:dyDescent="0.2">
      <c r="A76" s="129" t="s">
        <v>140</v>
      </c>
      <c r="B76" s="66">
        <v>6000</v>
      </c>
      <c r="C76" s="125">
        <f t="shared" si="4"/>
        <v>1500</v>
      </c>
      <c r="D76" s="125">
        <v>1500</v>
      </c>
      <c r="E76" s="125">
        <v>1500</v>
      </c>
      <c r="F76" s="125">
        <v>1500</v>
      </c>
      <c r="G76" s="29">
        <f t="shared" si="5"/>
        <v>6000</v>
      </c>
    </row>
    <row r="77" spans="1:7" x14ac:dyDescent="0.2">
      <c r="A77" s="129" t="s">
        <v>141</v>
      </c>
      <c r="B77" s="66">
        <v>2500</v>
      </c>
      <c r="C77" s="125">
        <f t="shared" si="4"/>
        <v>625</v>
      </c>
      <c r="D77" s="125">
        <v>625</v>
      </c>
      <c r="E77" s="125">
        <v>625</v>
      </c>
      <c r="F77" s="125">
        <v>625</v>
      </c>
      <c r="G77" s="29">
        <f t="shared" si="5"/>
        <v>2500</v>
      </c>
    </row>
    <row r="78" spans="1:7" x14ac:dyDescent="0.2">
      <c r="A78" s="129" t="s">
        <v>142</v>
      </c>
      <c r="B78" s="66">
        <v>10000</v>
      </c>
      <c r="C78" s="125">
        <f t="shared" si="4"/>
        <v>2500</v>
      </c>
      <c r="D78" s="125">
        <v>2500</v>
      </c>
      <c r="E78" s="125">
        <v>2500</v>
      </c>
      <c r="F78" s="125">
        <v>2500</v>
      </c>
      <c r="G78" s="29">
        <f t="shared" si="5"/>
        <v>10000</v>
      </c>
    </row>
    <row r="79" spans="1:7" x14ac:dyDescent="0.2">
      <c r="A79" s="129" t="s">
        <v>143</v>
      </c>
      <c r="B79" s="66">
        <v>104946</v>
      </c>
      <c r="C79" s="125">
        <f t="shared" si="4"/>
        <v>26236.5</v>
      </c>
      <c r="D79" s="125">
        <v>26237</v>
      </c>
      <c r="E79" s="125">
        <v>26237</v>
      </c>
      <c r="F79" s="125">
        <v>26235</v>
      </c>
      <c r="G79" s="29">
        <f t="shared" si="5"/>
        <v>104945.5</v>
      </c>
    </row>
    <row r="80" spans="1:7" x14ac:dyDescent="0.2">
      <c r="A80" s="129" t="s">
        <v>144</v>
      </c>
      <c r="B80" s="66">
        <v>15000</v>
      </c>
      <c r="C80" s="125">
        <f t="shared" si="4"/>
        <v>3750</v>
      </c>
      <c r="D80" s="125">
        <v>3750</v>
      </c>
      <c r="E80" s="125">
        <v>3750</v>
      </c>
      <c r="F80" s="125">
        <v>3750</v>
      </c>
      <c r="G80" s="29">
        <f t="shared" si="5"/>
        <v>15000</v>
      </c>
    </row>
    <row r="81" spans="1:7" x14ac:dyDescent="0.2">
      <c r="A81" s="129" t="s">
        <v>145</v>
      </c>
      <c r="B81" s="66">
        <v>400</v>
      </c>
      <c r="C81" s="125">
        <f t="shared" si="4"/>
        <v>100</v>
      </c>
      <c r="D81" s="125">
        <v>100</v>
      </c>
      <c r="E81" s="125">
        <v>100</v>
      </c>
      <c r="F81" s="125">
        <v>100</v>
      </c>
      <c r="G81" s="29">
        <f t="shared" si="5"/>
        <v>400</v>
      </c>
    </row>
    <row r="82" spans="1:7" x14ac:dyDescent="0.2">
      <c r="A82" s="129" t="s">
        <v>146</v>
      </c>
      <c r="B82" s="68">
        <v>2500</v>
      </c>
      <c r="C82" s="125">
        <f t="shared" si="4"/>
        <v>625</v>
      </c>
      <c r="D82" s="125">
        <v>625</v>
      </c>
      <c r="E82" s="125">
        <v>625</v>
      </c>
      <c r="F82" s="125">
        <v>625</v>
      </c>
      <c r="G82" s="29">
        <f t="shared" si="5"/>
        <v>2500</v>
      </c>
    </row>
    <row r="83" spans="1:7" x14ac:dyDescent="0.2">
      <c r="A83" s="129" t="s">
        <v>147</v>
      </c>
      <c r="B83" s="68">
        <v>75000</v>
      </c>
      <c r="C83" s="125">
        <f t="shared" si="4"/>
        <v>18750</v>
      </c>
      <c r="D83" s="125">
        <v>18750</v>
      </c>
      <c r="E83" s="125">
        <v>18750</v>
      </c>
      <c r="F83" s="125">
        <v>18750</v>
      </c>
      <c r="G83" s="29">
        <f t="shared" si="5"/>
        <v>75000</v>
      </c>
    </row>
    <row r="84" spans="1:7" x14ac:dyDescent="0.2">
      <c r="A84" s="129" t="s">
        <v>65</v>
      </c>
      <c r="B84" s="68">
        <v>2920000</v>
      </c>
      <c r="C84" s="125">
        <f t="shared" si="4"/>
        <v>730000</v>
      </c>
      <c r="D84" s="125">
        <v>730000</v>
      </c>
      <c r="E84" s="125">
        <v>730000</v>
      </c>
      <c r="F84" s="125">
        <v>730000</v>
      </c>
      <c r="G84" s="29">
        <f t="shared" si="5"/>
        <v>2920000</v>
      </c>
    </row>
    <row r="85" spans="1:7" x14ac:dyDescent="0.2">
      <c r="A85" s="127" t="s">
        <v>148</v>
      </c>
      <c r="B85" s="68">
        <v>420851.20000000001</v>
      </c>
      <c r="C85" s="125">
        <f t="shared" si="4"/>
        <v>105212.8</v>
      </c>
      <c r="D85" s="120">
        <v>105213</v>
      </c>
      <c r="E85" s="120">
        <v>105213</v>
      </c>
      <c r="F85" s="120">
        <v>105213</v>
      </c>
      <c r="G85" s="29">
        <f t="shared" si="5"/>
        <v>420851.8</v>
      </c>
    </row>
    <row r="86" spans="1:7" x14ac:dyDescent="0.2">
      <c r="A86" s="129" t="s">
        <v>69</v>
      </c>
      <c r="B86" s="68">
        <v>64031</v>
      </c>
      <c r="C86" s="125">
        <f t="shared" si="4"/>
        <v>16007.75</v>
      </c>
      <c r="D86" s="125">
        <v>16008</v>
      </c>
      <c r="E86" s="125">
        <v>16008</v>
      </c>
      <c r="F86" s="125">
        <v>16008</v>
      </c>
      <c r="G86" s="29">
        <f t="shared" si="5"/>
        <v>64031.75</v>
      </c>
    </row>
    <row r="87" spans="1:7" ht="13.5" thickBot="1" x14ac:dyDescent="0.25">
      <c r="A87" s="127" t="s">
        <v>21</v>
      </c>
      <c r="B87" s="103">
        <f t="shared" ref="B87:G87" si="6">SUM(B65:B86)</f>
        <v>4859709.2</v>
      </c>
      <c r="C87" s="29">
        <f t="shared" si="6"/>
        <v>1214927.3</v>
      </c>
      <c r="D87" s="29">
        <f t="shared" si="6"/>
        <v>1214929</v>
      </c>
      <c r="E87" s="29">
        <f t="shared" si="6"/>
        <v>1214929</v>
      </c>
      <c r="F87" s="29">
        <f t="shared" si="6"/>
        <v>1214924</v>
      </c>
      <c r="G87" s="29">
        <f t="shared" si="6"/>
        <v>4859709.3</v>
      </c>
    </row>
    <row r="88" spans="1:7" ht="13.5" thickBot="1" x14ac:dyDescent="0.25">
      <c r="A88" s="40" t="s">
        <v>11</v>
      </c>
      <c r="B88" s="94">
        <v>793012</v>
      </c>
      <c r="C88" s="39"/>
      <c r="D88" s="39"/>
      <c r="E88" s="39"/>
      <c r="F88" s="29"/>
      <c r="G88" s="29"/>
    </row>
    <row r="89" spans="1:7" ht="25.5" x14ac:dyDescent="0.2">
      <c r="A89" s="100" t="s">
        <v>20</v>
      </c>
      <c r="B89" s="100">
        <f>4912403-4859709</f>
        <v>52694</v>
      </c>
      <c r="C89" s="108"/>
      <c r="D89" s="49"/>
      <c r="E89" s="39"/>
      <c r="F89" s="29"/>
      <c r="G89" s="29"/>
    </row>
    <row r="90" spans="1:7" x14ac:dyDescent="0.2">
      <c r="A90" s="129" t="s">
        <v>26</v>
      </c>
      <c r="B90" s="41"/>
      <c r="C90" s="125">
        <v>6108.25</v>
      </c>
      <c r="D90" s="125">
        <v>6108.25</v>
      </c>
      <c r="E90" s="125">
        <v>6108.25</v>
      </c>
      <c r="F90" s="125">
        <v>6108.25</v>
      </c>
      <c r="G90" s="29">
        <f>SUM(C90:F90)</f>
        <v>24433</v>
      </c>
    </row>
    <row r="91" spans="1:7" x14ac:dyDescent="0.2">
      <c r="A91" s="129" t="s">
        <v>70</v>
      </c>
      <c r="B91" s="41"/>
      <c r="C91" s="125">
        <v>2500</v>
      </c>
      <c r="D91" s="125">
        <v>2500</v>
      </c>
      <c r="E91" s="125">
        <v>2500</v>
      </c>
      <c r="F91" s="125">
        <v>2500</v>
      </c>
      <c r="G91" s="29">
        <f t="shared" ref="G91:G101" si="7">SUM(C91:F91)</f>
        <v>10000</v>
      </c>
    </row>
    <row r="92" spans="1:7" x14ac:dyDescent="0.2">
      <c r="A92" s="129" t="s">
        <v>71</v>
      </c>
      <c r="B92" s="41"/>
      <c r="C92" s="125">
        <v>1500</v>
      </c>
      <c r="D92" s="125">
        <v>1500</v>
      </c>
      <c r="E92" s="125">
        <v>1500</v>
      </c>
      <c r="F92" s="125">
        <v>1500</v>
      </c>
      <c r="G92" s="29">
        <f t="shared" si="7"/>
        <v>6000</v>
      </c>
    </row>
    <row r="93" spans="1:7" x14ac:dyDescent="0.2">
      <c r="A93" s="129" t="s">
        <v>72</v>
      </c>
      <c r="B93" s="41"/>
      <c r="C93" s="125">
        <v>1500</v>
      </c>
      <c r="D93" s="125">
        <v>1500</v>
      </c>
      <c r="E93" s="125">
        <v>1500</v>
      </c>
      <c r="F93" s="125">
        <v>1500</v>
      </c>
      <c r="G93" s="29">
        <f t="shared" si="7"/>
        <v>6000</v>
      </c>
    </row>
    <row r="94" spans="1:7" x14ac:dyDescent="0.2">
      <c r="A94" s="129" t="s">
        <v>31</v>
      </c>
      <c r="B94" s="41"/>
      <c r="C94" s="125">
        <v>12500</v>
      </c>
      <c r="D94" s="125">
        <v>12500</v>
      </c>
      <c r="E94" s="125">
        <v>12500</v>
      </c>
      <c r="F94" s="125">
        <v>12500</v>
      </c>
      <c r="G94" s="29">
        <f t="shared" si="7"/>
        <v>50000</v>
      </c>
    </row>
    <row r="95" spans="1:7" x14ac:dyDescent="0.2">
      <c r="A95" s="129" t="s">
        <v>190</v>
      </c>
      <c r="B95" s="41"/>
      <c r="C95" s="125">
        <v>1500</v>
      </c>
      <c r="D95" s="125">
        <v>1500</v>
      </c>
      <c r="E95" s="125">
        <v>1500</v>
      </c>
      <c r="F95" s="125">
        <v>1500</v>
      </c>
      <c r="G95" s="29">
        <f t="shared" si="7"/>
        <v>6000</v>
      </c>
    </row>
    <row r="96" spans="1:7" x14ac:dyDescent="0.2">
      <c r="A96" s="129" t="s">
        <v>73</v>
      </c>
      <c r="B96" s="41"/>
      <c r="C96" s="125">
        <v>2000</v>
      </c>
      <c r="D96" s="125">
        <v>2000</v>
      </c>
      <c r="E96" s="125">
        <v>2000</v>
      </c>
      <c r="F96" s="125">
        <v>2000</v>
      </c>
      <c r="G96" s="29">
        <f t="shared" si="7"/>
        <v>8000</v>
      </c>
    </row>
    <row r="97" spans="1:7" x14ac:dyDescent="0.2">
      <c r="A97" s="129" t="s">
        <v>34</v>
      </c>
      <c r="B97" s="41"/>
      <c r="C97" s="125">
        <v>2500</v>
      </c>
      <c r="D97" s="125">
        <v>2500</v>
      </c>
      <c r="E97" s="125">
        <v>2500</v>
      </c>
      <c r="F97" s="125">
        <v>2500</v>
      </c>
      <c r="G97" s="29">
        <f t="shared" si="7"/>
        <v>10000</v>
      </c>
    </row>
    <row r="98" spans="1:7" x14ac:dyDescent="0.2">
      <c r="A98" s="129" t="s">
        <v>35</v>
      </c>
      <c r="B98" s="41"/>
      <c r="C98" s="125">
        <v>345000</v>
      </c>
      <c r="D98" s="125">
        <v>0</v>
      </c>
      <c r="E98" s="125">
        <v>0</v>
      </c>
      <c r="F98" s="125">
        <v>0</v>
      </c>
      <c r="G98" s="53">
        <f t="shared" si="7"/>
        <v>345000</v>
      </c>
    </row>
    <row r="99" spans="1:7" x14ac:dyDescent="0.2">
      <c r="A99" s="129" t="s">
        <v>191</v>
      </c>
      <c r="B99" s="41"/>
      <c r="C99" s="125">
        <v>45000</v>
      </c>
      <c r="D99" s="125">
        <v>45000</v>
      </c>
      <c r="E99" s="125">
        <v>45000</v>
      </c>
      <c r="F99" s="125">
        <v>45000</v>
      </c>
      <c r="G99" s="53">
        <f t="shared" si="7"/>
        <v>180000</v>
      </c>
    </row>
    <row r="100" spans="1:7" x14ac:dyDescent="0.2">
      <c r="A100" s="129" t="s">
        <v>192</v>
      </c>
      <c r="B100" s="41"/>
      <c r="C100" s="125">
        <v>121917</v>
      </c>
      <c r="D100" s="125">
        <v>0</v>
      </c>
      <c r="E100" s="125">
        <v>0</v>
      </c>
      <c r="F100" s="125">
        <v>0</v>
      </c>
      <c r="G100" s="53">
        <f t="shared" si="7"/>
        <v>121917</v>
      </c>
    </row>
    <row r="101" spans="1:7" x14ac:dyDescent="0.2">
      <c r="A101" s="129" t="s">
        <v>193</v>
      </c>
      <c r="B101" s="41"/>
      <c r="C101" s="125">
        <v>25662</v>
      </c>
      <c r="D101" s="125">
        <v>0</v>
      </c>
      <c r="E101" s="125">
        <v>0</v>
      </c>
      <c r="F101" s="125">
        <v>0</v>
      </c>
      <c r="G101" s="29">
        <f t="shared" si="7"/>
        <v>25662</v>
      </c>
    </row>
    <row r="102" spans="1:7" x14ac:dyDescent="0.2">
      <c r="A102" s="127" t="s">
        <v>21</v>
      </c>
      <c r="B102" s="103">
        <f>B88</f>
        <v>793012</v>
      </c>
      <c r="C102" s="85">
        <f>SUM(C90:C101)</f>
        <v>567687.25</v>
      </c>
      <c r="D102" s="85">
        <f t="shared" ref="D102:G102" si="8">SUM(D90:D101)</f>
        <v>75108.25</v>
      </c>
      <c r="E102" s="85">
        <f t="shared" si="8"/>
        <v>75108.25</v>
      </c>
      <c r="F102" s="85">
        <f t="shared" si="8"/>
        <v>75108.25</v>
      </c>
      <c r="G102" s="85">
        <f t="shared" si="8"/>
        <v>793012</v>
      </c>
    </row>
    <row r="103" spans="1:7" x14ac:dyDescent="0.2">
      <c r="A103" s="34" t="s">
        <v>12</v>
      </c>
      <c r="B103" s="23"/>
      <c r="C103" s="48"/>
      <c r="D103" s="49"/>
      <c r="E103" s="39"/>
      <c r="F103" s="29"/>
      <c r="G103" s="29"/>
    </row>
    <row r="104" spans="1:7" x14ac:dyDescent="0.2">
      <c r="A104" s="41"/>
      <c r="B104" s="41"/>
      <c r="C104" s="47"/>
      <c r="D104" s="39"/>
      <c r="E104" s="39"/>
      <c r="F104" s="29"/>
      <c r="G104" s="29"/>
    </row>
    <row r="105" spans="1:7" x14ac:dyDescent="0.2">
      <c r="A105" s="127"/>
      <c r="B105" s="127"/>
      <c r="C105" s="47"/>
      <c r="D105" s="39"/>
      <c r="E105" s="39"/>
      <c r="F105" s="29"/>
      <c r="G105" s="29">
        <f>SUM(C105:F105)</f>
        <v>0</v>
      </c>
    </row>
    <row r="106" spans="1:7" x14ac:dyDescent="0.2">
      <c r="A106" s="127"/>
      <c r="B106" s="127"/>
      <c r="C106" s="47"/>
      <c r="D106" s="39"/>
      <c r="E106" s="39"/>
      <c r="F106" s="29"/>
      <c r="G106" s="29">
        <f>SUM(C106:F106)</f>
        <v>0</v>
      </c>
    </row>
    <row r="107" spans="1:7" x14ac:dyDescent="0.2">
      <c r="A107" s="127"/>
      <c r="B107" s="127"/>
      <c r="C107" s="47"/>
      <c r="D107" s="39"/>
      <c r="E107" s="39"/>
      <c r="F107" s="29"/>
      <c r="G107" s="29">
        <f>SUM(C107:F107)</f>
        <v>0</v>
      </c>
    </row>
    <row r="108" spans="1:7" x14ac:dyDescent="0.2">
      <c r="A108" s="127"/>
      <c r="B108" s="127"/>
      <c r="C108" s="47"/>
      <c r="D108" s="39"/>
      <c r="E108" s="39"/>
      <c r="F108" s="29"/>
      <c r="G108" s="29">
        <f>SUM(C108:F108)</f>
        <v>0</v>
      </c>
    </row>
    <row r="109" spans="1:7" x14ac:dyDescent="0.2">
      <c r="A109" s="127"/>
      <c r="B109" s="127"/>
      <c r="C109" s="50"/>
      <c r="D109" s="39"/>
      <c r="E109" s="39"/>
      <c r="F109" s="29"/>
      <c r="G109" s="29">
        <f>SUM(C109:F109)</f>
        <v>0</v>
      </c>
    </row>
    <row r="110" spans="1:7" x14ac:dyDescent="0.2">
      <c r="A110" s="127" t="s">
        <v>21</v>
      </c>
      <c r="B110" s="127"/>
      <c r="C110" s="85">
        <f>SUM(C105:C109)</f>
        <v>0</v>
      </c>
      <c r="D110" s="85">
        <f>SUM(D105:D109)</f>
        <v>0</v>
      </c>
      <c r="E110" s="85">
        <f>SUM(E105:E109)</f>
        <v>0</v>
      </c>
      <c r="F110" s="85">
        <f>SUM(F105:F109)</f>
        <v>0</v>
      </c>
      <c r="G110" s="85">
        <f>SUM(G105:G109)</f>
        <v>0</v>
      </c>
    </row>
    <row r="111" spans="1:7" x14ac:dyDescent="0.2">
      <c r="A111" s="51" t="s">
        <v>13</v>
      </c>
      <c r="B111" s="94">
        <v>71418</v>
      </c>
      <c r="C111" s="27"/>
      <c r="D111" s="80"/>
      <c r="E111" s="84"/>
      <c r="F111" s="29"/>
      <c r="G111" s="29"/>
    </row>
    <row r="112" spans="1:7" ht="25.5" x14ac:dyDescent="0.2">
      <c r="A112" s="100" t="s">
        <v>20</v>
      </c>
      <c r="B112" s="100"/>
      <c r="C112" s="101"/>
      <c r="D112" s="49"/>
      <c r="E112" s="27"/>
      <c r="F112" s="29"/>
      <c r="G112" s="29"/>
    </row>
    <row r="113" spans="1:7" x14ac:dyDescent="0.2">
      <c r="A113" s="26"/>
      <c r="B113" s="26"/>
      <c r="C113" s="52"/>
      <c r="D113" s="28"/>
      <c r="E113" s="52"/>
      <c r="F113" s="53"/>
      <c r="G113" s="53">
        <f>SUM(C113:F113)</f>
        <v>0</v>
      </c>
    </row>
    <row r="114" spans="1:7" x14ac:dyDescent="0.2">
      <c r="A114" s="126" t="s">
        <v>36</v>
      </c>
      <c r="B114" s="26"/>
      <c r="C114" s="52">
        <f>B111/4</f>
        <v>17854.5</v>
      </c>
      <c r="D114" s="28">
        <v>17854.5</v>
      </c>
      <c r="E114" s="52">
        <v>17854.5</v>
      </c>
      <c r="F114" s="53">
        <v>17854.5</v>
      </c>
      <c r="G114" s="53">
        <f t="shared" ref="G114:G125" si="9">SUM(C114:F114)</f>
        <v>71418</v>
      </c>
    </row>
    <row r="115" spans="1:7" x14ac:dyDescent="0.2">
      <c r="A115" s="26"/>
      <c r="B115" s="26"/>
      <c r="C115" s="52"/>
      <c r="D115" s="28"/>
      <c r="E115" s="52"/>
      <c r="F115" s="53"/>
      <c r="G115" s="53">
        <f t="shared" si="9"/>
        <v>0</v>
      </c>
    </row>
    <row r="116" spans="1:7" x14ac:dyDescent="0.2">
      <c r="A116" s="26"/>
      <c r="B116" s="26"/>
      <c r="C116" s="52"/>
      <c r="D116" s="28"/>
      <c r="E116" s="52"/>
      <c r="F116" s="53"/>
      <c r="G116" s="53">
        <f t="shared" si="9"/>
        <v>0</v>
      </c>
    </row>
    <row r="117" spans="1:7" x14ac:dyDescent="0.2">
      <c r="A117" s="26"/>
      <c r="B117" s="26"/>
      <c r="C117" s="52"/>
      <c r="D117" s="28"/>
      <c r="E117" s="52"/>
      <c r="F117" s="53"/>
      <c r="G117" s="53">
        <f t="shared" si="9"/>
        <v>0</v>
      </c>
    </row>
    <row r="118" spans="1:7" x14ac:dyDescent="0.2">
      <c r="A118" s="26"/>
      <c r="B118" s="26"/>
      <c r="C118" s="52"/>
      <c r="D118" s="28"/>
      <c r="E118" s="52"/>
      <c r="F118" s="53"/>
      <c r="G118" s="53">
        <f t="shared" si="9"/>
        <v>0</v>
      </c>
    </row>
    <row r="119" spans="1:7" x14ac:dyDescent="0.2">
      <c r="A119" s="26"/>
      <c r="B119" s="26"/>
      <c r="C119" s="52"/>
      <c r="D119" s="28"/>
      <c r="E119" s="52"/>
      <c r="F119" s="53"/>
      <c r="G119" s="53">
        <f t="shared" si="9"/>
        <v>0</v>
      </c>
    </row>
    <row r="120" spans="1:7" x14ac:dyDescent="0.2">
      <c r="A120" s="26"/>
      <c r="B120" s="26"/>
      <c r="C120" s="52"/>
      <c r="D120" s="28"/>
      <c r="E120" s="52"/>
      <c r="F120" s="53"/>
      <c r="G120" s="53">
        <f t="shared" si="9"/>
        <v>0</v>
      </c>
    </row>
    <row r="121" spans="1:7" x14ac:dyDescent="0.2">
      <c r="A121" s="26"/>
      <c r="B121" s="26"/>
      <c r="C121" s="52"/>
      <c r="D121" s="28"/>
      <c r="E121" s="52"/>
      <c r="F121" s="53"/>
      <c r="G121" s="53">
        <f t="shared" si="9"/>
        <v>0</v>
      </c>
    </row>
    <row r="122" spans="1:7" x14ac:dyDescent="0.2">
      <c r="A122" s="26"/>
      <c r="B122" s="26"/>
      <c r="C122" s="52"/>
      <c r="D122" s="28"/>
      <c r="E122" s="52"/>
      <c r="F122" s="53"/>
      <c r="G122" s="53">
        <f t="shared" si="9"/>
        <v>0</v>
      </c>
    </row>
    <row r="123" spans="1:7" x14ac:dyDescent="0.2">
      <c r="A123" s="130"/>
      <c r="B123" s="130"/>
      <c r="C123" s="45"/>
      <c r="D123" s="28"/>
      <c r="E123" s="54"/>
      <c r="F123" s="53"/>
      <c r="G123" s="53">
        <f t="shared" si="9"/>
        <v>0</v>
      </c>
    </row>
    <row r="124" spans="1:7" x14ac:dyDescent="0.2">
      <c r="A124" s="130"/>
      <c r="B124" s="130"/>
      <c r="C124" s="38"/>
      <c r="D124" s="28"/>
      <c r="E124" s="54"/>
      <c r="F124" s="53"/>
      <c r="G124" s="53">
        <f t="shared" si="9"/>
        <v>0</v>
      </c>
    </row>
    <row r="125" spans="1:7" x14ac:dyDescent="0.2">
      <c r="A125" s="130"/>
      <c r="B125" s="130"/>
      <c r="C125" s="38"/>
      <c r="D125" s="28"/>
      <c r="E125" s="54"/>
      <c r="F125" s="53"/>
      <c r="G125" s="53">
        <f t="shared" si="9"/>
        <v>0</v>
      </c>
    </row>
    <row r="126" spans="1:7" x14ac:dyDescent="0.2">
      <c r="A126" s="127" t="s">
        <v>21</v>
      </c>
      <c r="B126" s="103">
        <f>B111</f>
        <v>71418</v>
      </c>
      <c r="C126" s="85">
        <f>SUM(C113:C125)</f>
        <v>17854.5</v>
      </c>
      <c r="D126" s="85">
        <f>SUM(D113:D125)</f>
        <v>17854.5</v>
      </c>
      <c r="E126" s="85">
        <f>SUM(E113:E125)</f>
        <v>17854.5</v>
      </c>
      <c r="F126" s="85">
        <f>SUM(F113:F125)</f>
        <v>17854.5</v>
      </c>
      <c r="G126" s="85">
        <f>SUM(G113:G125)</f>
        <v>71418</v>
      </c>
    </row>
    <row r="127" spans="1:7" ht="13.5" thickBot="1" x14ac:dyDescent="0.25">
      <c r="A127" s="127"/>
      <c r="B127" s="127"/>
      <c r="C127" s="85"/>
      <c r="D127" s="85"/>
      <c r="E127" s="85"/>
      <c r="F127" s="85"/>
      <c r="G127" s="85"/>
    </row>
    <row r="128" spans="1:7" ht="16.5" thickBot="1" x14ac:dyDescent="0.3">
      <c r="A128" s="17" t="s">
        <v>23</v>
      </c>
      <c r="B128" s="104">
        <f>SUM(B43+B48+B87+B102+B126)</f>
        <v>5965745.2000000002</v>
      </c>
      <c r="C128" s="38">
        <f t="shared" ref="C128:F128" si="10">SUM(C43+C48+C87+C102+C126)</f>
        <v>1874818.05</v>
      </c>
      <c r="D128" s="38">
        <f t="shared" si="10"/>
        <v>1363644.75</v>
      </c>
      <c r="E128" s="38">
        <f t="shared" si="10"/>
        <v>1363644.75</v>
      </c>
      <c r="F128" s="38">
        <f t="shared" si="10"/>
        <v>1363637.75</v>
      </c>
      <c r="G128" s="38">
        <f>G126+G110+G102+G87+G62+G48+G43</f>
        <v>5965745.2999999998</v>
      </c>
    </row>
    <row r="129" spans="1:7" x14ac:dyDescent="0.2">
      <c r="A129" s="127"/>
      <c r="B129" s="127"/>
      <c r="C129" s="85"/>
      <c r="D129" s="85"/>
      <c r="E129" s="85"/>
      <c r="F129" s="85"/>
      <c r="G129" s="85"/>
    </row>
    <row r="130" spans="1:7" ht="18" x14ac:dyDescent="0.25">
      <c r="A130" s="55" t="s">
        <v>153</v>
      </c>
      <c r="B130" s="109">
        <f>SUM(B31+B128)</f>
        <v>15841311.52</v>
      </c>
      <c r="C130" s="177">
        <f t="shared" ref="C130:F130" si="11">SUM(C31+C128)</f>
        <v>4343709.63</v>
      </c>
      <c r="D130" s="177">
        <f t="shared" si="11"/>
        <v>3832536.2149999999</v>
      </c>
      <c r="E130" s="177">
        <f t="shared" si="11"/>
        <v>3832536.2149999999</v>
      </c>
      <c r="F130" s="177">
        <f t="shared" si="11"/>
        <v>3832529.2149999999</v>
      </c>
      <c r="G130" s="57">
        <f>SUM(C130:F130)</f>
        <v>15841311.274999999</v>
      </c>
    </row>
    <row r="132" spans="1:7" x14ac:dyDescent="0.2">
      <c r="G132" s="29"/>
    </row>
    <row r="134" spans="1:7" x14ac:dyDescent="0.2">
      <c r="A134" s="127"/>
      <c r="B134" s="127"/>
      <c r="C134" s="24"/>
      <c r="D134" s="24"/>
    </row>
    <row r="135" spans="1:7" s="26" customFormat="1" x14ac:dyDescent="0.2">
      <c r="A135" s="4"/>
      <c r="B135" s="4"/>
      <c r="C135" s="2"/>
      <c r="D135" s="2"/>
      <c r="E135" s="3"/>
      <c r="F135" s="4"/>
      <c r="G135" s="4"/>
    </row>
    <row r="136" spans="1:7" s="26" customFormat="1" x14ac:dyDescent="0.2">
      <c r="A136" s="4"/>
      <c r="B136" s="4"/>
      <c r="C136" s="2"/>
      <c r="D136" s="2"/>
      <c r="E136" s="3"/>
      <c r="F136" s="4"/>
      <c r="G136" s="4"/>
    </row>
    <row r="137" spans="1:7" s="26" customFormat="1" x14ac:dyDescent="0.2">
      <c r="A137" s="4"/>
      <c r="B137" s="4"/>
      <c r="C137" s="2"/>
      <c r="D137" s="2"/>
      <c r="E137" s="3"/>
      <c r="F137" s="4"/>
      <c r="G137" s="4"/>
    </row>
    <row r="138" spans="1:7" s="26" customFormat="1" x14ac:dyDescent="0.2">
      <c r="A138" s="4"/>
      <c r="B138" s="4"/>
      <c r="C138" s="2"/>
      <c r="D138" s="2"/>
      <c r="E138" s="3"/>
      <c r="F138" s="4"/>
      <c r="G138" s="4"/>
    </row>
    <row r="139" spans="1:7" s="26" customFormat="1" x14ac:dyDescent="0.2">
      <c r="A139" s="4"/>
      <c r="B139" s="4"/>
      <c r="C139" s="2"/>
      <c r="D139" s="2"/>
      <c r="E139" s="3"/>
      <c r="F139" s="4"/>
      <c r="G139" s="4"/>
    </row>
    <row r="140" spans="1:7" s="26" customFormat="1" x14ac:dyDescent="0.2">
      <c r="A140" s="4"/>
      <c r="B140" s="4"/>
      <c r="C140" s="2"/>
      <c r="D140" s="2"/>
      <c r="E140" s="3"/>
      <c r="F140" s="4"/>
      <c r="G140" s="4"/>
    </row>
    <row r="141" spans="1:7" s="26" customFormat="1" x14ac:dyDescent="0.2">
      <c r="A141" s="4"/>
      <c r="B141" s="4"/>
      <c r="C141" s="2"/>
      <c r="D141" s="2"/>
      <c r="E141" s="3"/>
      <c r="F141" s="4"/>
      <c r="G141" s="4"/>
    </row>
    <row r="142" spans="1:7" s="26" customFormat="1" x14ac:dyDescent="0.2">
      <c r="A142" s="4"/>
      <c r="B142" s="4"/>
      <c r="C142" s="2"/>
      <c r="D142" s="2"/>
      <c r="E142" s="3"/>
      <c r="F142" s="4"/>
      <c r="G142" s="4"/>
    </row>
    <row r="143" spans="1:7" s="26" customFormat="1" x14ac:dyDescent="0.2">
      <c r="A143" s="4"/>
      <c r="B143" s="4"/>
      <c r="C143" s="2"/>
      <c r="D143" s="2"/>
      <c r="E143" s="3"/>
      <c r="F143" s="4"/>
      <c r="G143" s="4"/>
    </row>
    <row r="144" spans="1:7" s="26" customFormat="1" x14ac:dyDescent="0.2">
      <c r="A144" s="4"/>
      <c r="B144" s="4"/>
      <c r="C144" s="2"/>
      <c r="D144" s="2"/>
      <c r="E144" s="3"/>
      <c r="F144" s="4"/>
      <c r="G144" s="4"/>
    </row>
    <row r="145" spans="1:7" s="26" customFormat="1" x14ac:dyDescent="0.2">
      <c r="A145" s="4"/>
      <c r="B145" s="4"/>
      <c r="C145" s="2"/>
      <c r="D145" s="2"/>
      <c r="E145" s="3"/>
      <c r="F145" s="4"/>
      <c r="G145" s="4"/>
    </row>
    <row r="146" spans="1:7" s="26" customFormat="1" x14ac:dyDescent="0.2">
      <c r="A146" s="4"/>
      <c r="B146" s="4"/>
      <c r="C146" s="2"/>
      <c r="D146" s="2"/>
      <c r="E146" s="3"/>
      <c r="F146" s="4"/>
      <c r="G146" s="4"/>
    </row>
    <row r="147" spans="1:7" s="26" customFormat="1" x14ac:dyDescent="0.2">
      <c r="A147" s="4"/>
      <c r="B147" s="4"/>
      <c r="C147" s="2"/>
      <c r="D147" s="2"/>
      <c r="E147" s="3"/>
      <c r="F147" s="4"/>
      <c r="G147" s="4"/>
    </row>
    <row r="148" spans="1:7" s="1" customFormat="1" x14ac:dyDescent="0.2">
      <c r="A148" s="4"/>
      <c r="B148" s="4"/>
      <c r="C148" s="2"/>
      <c r="D148" s="2"/>
      <c r="E148" s="3"/>
      <c r="F148" s="4"/>
      <c r="G148" s="4"/>
    </row>
    <row r="149" spans="1:7" s="1" customFormat="1" x14ac:dyDescent="0.2">
      <c r="A149" s="4"/>
      <c r="B149" s="4"/>
      <c r="C149" s="2"/>
      <c r="D149" s="2"/>
      <c r="E149" s="3"/>
      <c r="F149" s="4"/>
      <c r="G149" s="4"/>
    </row>
    <row r="151" spans="1:7" s="1" customFormat="1" x14ac:dyDescent="0.2">
      <c r="A151" s="4"/>
      <c r="B151" s="4"/>
      <c r="C151" s="2"/>
      <c r="D151" s="2"/>
      <c r="E151" s="3"/>
      <c r="F151" s="4"/>
      <c r="G151" s="4"/>
    </row>
  </sheetData>
  <pageMargins left="0.7" right="0.7" top="0.75" bottom="0.75" header="0.3" footer="0.3"/>
  <pageSetup scale="57" fitToHeight="2" orientation="landscape" r:id="rId1"/>
  <headerFooter>
    <oddFooter>&amp;L&amp;Z&amp;F&amp;R&amp;D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workbookViewId="0">
      <selection activeCell="H61" sqref="H61"/>
    </sheetView>
  </sheetViews>
  <sheetFormatPr defaultColWidth="9.140625" defaultRowHeight="12.75" x14ac:dyDescent="0.2"/>
  <cols>
    <col min="1" max="1" width="62.85546875" style="4" bestFit="1" customWidth="1"/>
    <col min="2" max="2" width="21.140625" style="4" customWidth="1"/>
    <col min="3" max="3" width="16.28515625" style="2" bestFit="1" customWidth="1"/>
    <col min="4" max="4" width="14" style="2" bestFit="1" customWidth="1"/>
    <col min="5" max="5" width="14" style="3" bestFit="1" customWidth="1"/>
    <col min="6" max="6" width="14" style="4" bestFit="1" customWidth="1"/>
    <col min="7" max="7" width="16.28515625" style="4" bestFit="1" customWidth="1"/>
    <col min="8" max="8" width="10.7109375" style="4" bestFit="1" customWidth="1"/>
    <col min="9" max="16384" width="9.140625" style="4"/>
  </cols>
  <sheetData>
    <row r="1" spans="1:7" x14ac:dyDescent="0.2">
      <c r="A1" s="1" t="s">
        <v>151</v>
      </c>
      <c r="B1" s="1"/>
    </row>
    <row r="2" spans="1:7" x14ac:dyDescent="0.2">
      <c r="A2" s="1"/>
      <c r="B2" s="1"/>
    </row>
    <row r="3" spans="1:7" s="8" customFormat="1" ht="19.5" thickBot="1" x14ac:dyDescent="0.35">
      <c r="A3" s="5" t="s">
        <v>74</v>
      </c>
      <c r="B3" s="5"/>
      <c r="C3" s="6"/>
      <c r="D3" s="6"/>
      <c r="E3" s="7"/>
    </row>
    <row r="4" spans="1:7" s="9" customFormat="1" ht="26.25" thickBot="1" x14ac:dyDescent="0.25">
      <c r="B4" s="58" t="s">
        <v>152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14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18"/>
      <c r="C6" s="19"/>
      <c r="D6" s="19"/>
      <c r="E6" s="129"/>
    </row>
    <row r="7" spans="1:7" s="9" customFormat="1" ht="16.5" thickBot="1" x14ac:dyDescent="0.3">
      <c r="A7" s="21"/>
    </row>
    <row r="8" spans="1:7" s="25" customFormat="1" ht="13.5" thickBot="1" x14ac:dyDescent="0.25">
      <c r="A8" s="22" t="s">
        <v>0</v>
      </c>
      <c r="B8" s="92">
        <v>1547234.25</v>
      </c>
      <c r="C8" s="24"/>
      <c r="D8" s="24"/>
      <c r="E8" s="3"/>
    </row>
    <row r="9" spans="1:7" x14ac:dyDescent="0.2">
      <c r="B9" s="26"/>
      <c r="C9" s="27">
        <f>B8/4</f>
        <v>386808.5625</v>
      </c>
      <c r="D9" s="28">
        <f>B8/4</f>
        <v>386808.5625</v>
      </c>
      <c r="E9" s="27">
        <v>386809</v>
      </c>
      <c r="F9" s="29">
        <v>386809</v>
      </c>
      <c r="G9" s="29">
        <f>SUM(C9:F9)</f>
        <v>1547235.125</v>
      </c>
    </row>
    <row r="10" spans="1:7" x14ac:dyDescent="0.2">
      <c r="B10" s="26"/>
      <c r="C10" s="27"/>
      <c r="D10" s="28"/>
      <c r="E10" s="27"/>
      <c r="F10" s="29"/>
      <c r="G10" s="29">
        <f>SUM(C10:F10)</f>
        <v>0</v>
      </c>
    </row>
    <row r="11" spans="1:7" x14ac:dyDescent="0.2">
      <c r="A11" s="127"/>
      <c r="B11" s="130"/>
      <c r="C11" s="80"/>
      <c r="D11" s="33"/>
      <c r="E11" s="27"/>
      <c r="F11" s="29"/>
      <c r="G11" s="29">
        <f>SUM(C11:F11)</f>
        <v>0</v>
      </c>
    </row>
    <row r="12" spans="1:7" x14ac:dyDescent="0.2">
      <c r="A12" s="127" t="s">
        <v>21</v>
      </c>
      <c r="B12" s="93">
        <f>B8</f>
        <v>1547234.25</v>
      </c>
      <c r="C12" s="29">
        <f>SUM(C9:C11)</f>
        <v>386808.5625</v>
      </c>
      <c r="D12" s="29">
        <f>SUM(D9:D11)</f>
        <v>386808.5625</v>
      </c>
      <c r="E12" s="29">
        <f>SUM(E9:E11)</f>
        <v>386809</v>
      </c>
      <c r="F12" s="29">
        <f>SUM(F9:F11)</f>
        <v>386809</v>
      </c>
      <c r="G12" s="29">
        <f>SUM(G9:G11)</f>
        <v>1547235.125</v>
      </c>
    </row>
    <row r="13" spans="1:7" x14ac:dyDescent="0.2">
      <c r="A13" s="34" t="s">
        <v>1</v>
      </c>
      <c r="B13" s="92">
        <v>38461.910000000003</v>
      </c>
      <c r="C13" s="24"/>
      <c r="D13" s="35"/>
      <c r="E13" s="36"/>
    </row>
    <row r="14" spans="1:7" x14ac:dyDescent="0.2">
      <c r="B14" s="26"/>
      <c r="C14" s="27">
        <f>B13/4</f>
        <v>9615.4775000000009</v>
      </c>
      <c r="D14" s="28">
        <v>9615</v>
      </c>
      <c r="E14" s="27">
        <v>9616</v>
      </c>
      <c r="F14" s="29">
        <v>9616</v>
      </c>
      <c r="G14" s="29">
        <f>SUM(C14:F14)</f>
        <v>38462.477500000001</v>
      </c>
    </row>
    <row r="15" spans="1:7" x14ac:dyDescent="0.2">
      <c r="A15" s="127"/>
      <c r="B15" s="130"/>
      <c r="C15" s="80"/>
      <c r="D15" s="28"/>
      <c r="E15" s="27"/>
      <c r="F15" s="29"/>
      <c r="G15" s="29">
        <f>SUM(C15:F15)</f>
        <v>0</v>
      </c>
    </row>
    <row r="16" spans="1:7" x14ac:dyDescent="0.2">
      <c r="B16" s="26"/>
      <c r="C16" s="27"/>
      <c r="D16" s="28"/>
      <c r="E16" s="27"/>
      <c r="F16" s="29"/>
      <c r="G16" s="29">
        <f>SUM(C16:F16)</f>
        <v>0</v>
      </c>
    </row>
    <row r="17" spans="1:8" x14ac:dyDescent="0.2">
      <c r="A17" s="3" t="s">
        <v>21</v>
      </c>
      <c r="B17" s="102">
        <f>B13</f>
        <v>38461.910000000003</v>
      </c>
      <c r="C17" s="29">
        <f>SUM(C14:C16)</f>
        <v>9615.4775000000009</v>
      </c>
      <c r="D17" s="29">
        <f>SUM(D14:D16)</f>
        <v>9615</v>
      </c>
      <c r="E17" s="29">
        <f>SUM(E14:E16)</f>
        <v>9616</v>
      </c>
      <c r="F17" s="29">
        <f>SUM(F14:F16)</f>
        <v>9616</v>
      </c>
      <c r="G17" s="29">
        <f>SUM(G14:G16)</f>
        <v>38462.477500000001</v>
      </c>
    </row>
    <row r="18" spans="1:8" x14ac:dyDescent="0.2">
      <c r="A18" s="34" t="s">
        <v>2</v>
      </c>
      <c r="B18" s="23"/>
      <c r="C18" s="27"/>
      <c r="D18" s="28"/>
      <c r="E18" s="27"/>
      <c r="F18" s="29"/>
      <c r="G18" s="29"/>
    </row>
    <row r="19" spans="1:8" x14ac:dyDescent="0.2">
      <c r="B19" s="26"/>
      <c r="C19" s="27"/>
      <c r="D19" s="28"/>
      <c r="E19" s="27"/>
      <c r="F19" s="29"/>
      <c r="G19" s="29">
        <f>SUM(C19:F19)</f>
        <v>0</v>
      </c>
    </row>
    <row r="20" spans="1:8" x14ac:dyDescent="0.2">
      <c r="A20" s="127"/>
      <c r="B20" s="130"/>
      <c r="C20" s="80"/>
      <c r="D20" s="28"/>
      <c r="E20" s="27"/>
      <c r="F20" s="29"/>
      <c r="G20" s="29">
        <f>SUM(C20:F20)</f>
        <v>0</v>
      </c>
    </row>
    <row r="21" spans="1:8" x14ac:dyDescent="0.2">
      <c r="B21" s="26"/>
      <c r="C21" s="27"/>
      <c r="D21" s="28"/>
      <c r="E21" s="27"/>
      <c r="F21" s="29"/>
      <c r="G21" s="29">
        <f>SUM(C21:F21)</f>
        <v>0</v>
      </c>
    </row>
    <row r="22" spans="1:8" x14ac:dyDescent="0.2">
      <c r="A22" s="127"/>
      <c r="B22" s="130"/>
      <c r="C22" s="38"/>
      <c r="D22" s="28"/>
      <c r="E22" s="39"/>
      <c r="F22" s="29"/>
      <c r="G22" s="29">
        <f>SUM(C22:F22)</f>
        <v>0</v>
      </c>
    </row>
    <row r="23" spans="1:8" ht="13.5" thickBot="1" x14ac:dyDescent="0.25">
      <c r="A23" s="127" t="s">
        <v>21</v>
      </c>
      <c r="B23" s="130"/>
      <c r="C23" s="29">
        <f>SUM(C20:C22)</f>
        <v>0</v>
      </c>
      <c r="D23" s="29">
        <f>SUM(D20:D22)</f>
        <v>0</v>
      </c>
      <c r="E23" s="29">
        <f>SUM(E20:E22)</f>
        <v>0</v>
      </c>
      <c r="F23" s="29">
        <f>SUM(F20:F22)</f>
        <v>0</v>
      </c>
      <c r="G23" s="29">
        <f>SUM(G20:G22)</f>
        <v>0</v>
      </c>
    </row>
    <row r="24" spans="1:8" s="1" customFormat="1" ht="13.5" thickBot="1" x14ac:dyDescent="0.25">
      <c r="A24" s="40" t="s">
        <v>4</v>
      </c>
      <c r="B24" s="94">
        <v>370602.9</v>
      </c>
      <c r="C24" s="39"/>
      <c r="D24" s="27"/>
      <c r="E24" s="84"/>
      <c r="F24" s="85"/>
      <c r="G24" s="85"/>
    </row>
    <row r="25" spans="1:8" s="1" customFormat="1" x14ac:dyDescent="0.2">
      <c r="A25" s="4"/>
      <c r="B25" s="26"/>
      <c r="C25" s="85">
        <f>B24/4</f>
        <v>92650.725000000006</v>
      </c>
      <c r="D25" s="80">
        <v>92651</v>
      </c>
      <c r="E25" s="84">
        <v>92650</v>
      </c>
      <c r="F25" s="85">
        <v>92650</v>
      </c>
      <c r="G25" s="29">
        <f>SUM(C25:F25)</f>
        <v>370601.72499999998</v>
      </c>
    </row>
    <row r="26" spans="1:8" s="1" customFormat="1" x14ac:dyDescent="0.2">
      <c r="A26" s="127" t="s">
        <v>21</v>
      </c>
      <c r="B26" s="93">
        <f>B24</f>
        <v>370602.9</v>
      </c>
      <c r="C26" s="29">
        <f>SUM(C24:C25)</f>
        <v>92650.725000000006</v>
      </c>
      <c r="D26" s="29">
        <f>SUM(D24:D25)</f>
        <v>92651</v>
      </c>
      <c r="E26" s="29">
        <f>SUM(E24:E25)</f>
        <v>92650</v>
      </c>
      <c r="F26" s="29">
        <f>SUM(F24:F25)</f>
        <v>92650</v>
      </c>
      <c r="G26" s="29">
        <f>SUM(C26:F26)</f>
        <v>370601.72499999998</v>
      </c>
    </row>
    <row r="27" spans="1:8" s="1" customFormat="1" x14ac:dyDescent="0.2">
      <c r="A27" s="34" t="s">
        <v>3</v>
      </c>
      <c r="B27" s="23"/>
      <c r="C27" s="44"/>
      <c r="D27" s="27"/>
      <c r="E27" s="84"/>
      <c r="F27" s="85"/>
      <c r="G27" s="85"/>
    </row>
    <row r="28" spans="1:8" x14ac:dyDescent="0.2">
      <c r="B28" s="26"/>
      <c r="C28" s="29"/>
      <c r="D28" s="29"/>
      <c r="E28" s="39"/>
      <c r="F28" s="29"/>
      <c r="G28" s="29"/>
    </row>
    <row r="29" spans="1:8" x14ac:dyDescent="0.2">
      <c r="A29" s="127" t="s">
        <v>21</v>
      </c>
      <c r="B29" s="130"/>
      <c r="C29" s="29">
        <f>SUM(C27:C28)</f>
        <v>0</v>
      </c>
      <c r="D29" s="29">
        <f>SUM(D27:D28)</f>
        <v>0</v>
      </c>
      <c r="E29" s="29">
        <f>SUM(E27:E28)</f>
        <v>0</v>
      </c>
      <c r="F29" s="29">
        <f>SUM(F27:F28)</f>
        <v>0</v>
      </c>
      <c r="G29" s="29">
        <f>SUM(C29:F29)</f>
        <v>0</v>
      </c>
    </row>
    <row r="30" spans="1:8" ht="13.5" thickBot="1" x14ac:dyDescent="0.25">
      <c r="A30" s="127"/>
      <c r="B30" s="130"/>
      <c r="C30" s="29"/>
      <c r="D30" s="29"/>
      <c r="E30" s="29"/>
      <c r="F30" s="29"/>
      <c r="G30" s="29"/>
    </row>
    <row r="31" spans="1:8" ht="16.5" thickBot="1" x14ac:dyDescent="0.3">
      <c r="A31" s="17" t="s">
        <v>22</v>
      </c>
      <c r="B31" s="98">
        <f>SUM(B12+B17+B26)</f>
        <v>1956299.06</v>
      </c>
      <c r="C31" s="45">
        <f>C29+C26+C23+C17+C12</f>
        <v>489074.76500000001</v>
      </c>
      <c r="D31" s="45">
        <f>D29+D26+D23+D17+D12</f>
        <v>489074.5625</v>
      </c>
      <c r="E31" s="45">
        <f>E29+E26+E23+E17+E12</f>
        <v>489075</v>
      </c>
      <c r="F31" s="45">
        <f>F29+F26+F23+F17+F12</f>
        <v>489075</v>
      </c>
      <c r="G31" s="45">
        <f>G29+G26+G23+G17+G12</f>
        <v>1956299.3274999999</v>
      </c>
      <c r="H31" s="29"/>
    </row>
    <row r="32" spans="1:8" ht="13.5" thickBot="1" x14ac:dyDescent="0.25">
      <c r="A32" s="127"/>
      <c r="B32" s="130"/>
      <c r="C32" s="29"/>
      <c r="D32" s="29"/>
      <c r="E32" s="29"/>
      <c r="F32" s="29"/>
      <c r="G32" s="29"/>
    </row>
    <row r="33" spans="1:8" ht="16.5" thickBot="1" x14ac:dyDescent="0.3">
      <c r="A33" s="17" t="s">
        <v>5</v>
      </c>
      <c r="B33" s="18"/>
      <c r="C33" s="4"/>
      <c r="D33" s="4"/>
      <c r="E33" s="4"/>
    </row>
    <row r="34" spans="1:8" ht="16.5" thickBot="1" x14ac:dyDescent="0.3">
      <c r="A34" s="46"/>
      <c r="B34" s="18"/>
      <c r="C34" s="44"/>
      <c r="D34" s="27"/>
      <c r="E34" s="39"/>
      <c r="F34" s="29"/>
      <c r="G34" s="29"/>
    </row>
    <row r="35" spans="1:8" ht="13.5" thickBot="1" x14ac:dyDescent="0.25">
      <c r="A35" s="40" t="s">
        <v>7</v>
      </c>
      <c r="B35" s="94">
        <v>43860</v>
      </c>
      <c r="C35" s="27"/>
      <c r="D35" s="27"/>
      <c r="E35" s="39"/>
      <c r="F35" s="29"/>
      <c r="G35" s="29"/>
    </row>
    <row r="36" spans="1:8" ht="25.5" x14ac:dyDescent="0.2">
      <c r="A36" s="100" t="s">
        <v>20</v>
      </c>
      <c r="B36" s="41"/>
      <c r="C36" s="27"/>
      <c r="D36" s="39"/>
      <c r="E36" s="47"/>
      <c r="F36" s="29"/>
      <c r="G36" s="29"/>
    </row>
    <row r="37" spans="1:8" ht="15" x14ac:dyDescent="0.25">
      <c r="A37" s="144" t="s">
        <v>113</v>
      </c>
      <c r="C37" s="27">
        <v>4000</v>
      </c>
      <c r="D37" s="27">
        <v>2000</v>
      </c>
      <c r="E37" s="39">
        <v>2000</v>
      </c>
      <c r="F37" s="29">
        <v>1000</v>
      </c>
      <c r="G37" s="29">
        <f t="shared" ref="G37:G42" si="0">SUM(C37:F37)</f>
        <v>9000</v>
      </c>
    </row>
    <row r="38" spans="1:8" ht="15" x14ac:dyDescent="0.25">
      <c r="A38" s="144" t="s">
        <v>114</v>
      </c>
      <c r="C38" s="27">
        <v>2000</v>
      </c>
      <c r="D38" s="27">
        <v>1500</v>
      </c>
      <c r="E38" s="39">
        <v>1500</v>
      </c>
      <c r="F38" s="29">
        <v>1000</v>
      </c>
      <c r="G38" s="29">
        <f t="shared" si="0"/>
        <v>6000</v>
      </c>
    </row>
    <row r="39" spans="1:8" ht="15" x14ac:dyDescent="0.25">
      <c r="A39" s="144" t="s">
        <v>115</v>
      </c>
      <c r="C39" s="27">
        <v>2300</v>
      </c>
      <c r="D39" s="27">
        <v>4800</v>
      </c>
      <c r="E39" s="39">
        <v>8220</v>
      </c>
      <c r="F39" s="29">
        <v>3180</v>
      </c>
      <c r="G39" s="29">
        <f t="shared" si="0"/>
        <v>18500</v>
      </c>
    </row>
    <row r="40" spans="1:8" ht="15" x14ac:dyDescent="0.25">
      <c r="A40" s="145" t="s">
        <v>116</v>
      </c>
      <c r="C40" s="27">
        <v>0</v>
      </c>
      <c r="D40" s="27">
        <v>1000</v>
      </c>
      <c r="E40" s="39">
        <v>0</v>
      </c>
      <c r="F40" s="29">
        <v>0</v>
      </c>
      <c r="G40" s="29">
        <f t="shared" si="0"/>
        <v>1000</v>
      </c>
    </row>
    <row r="41" spans="1:8" ht="15" x14ac:dyDescent="0.25">
      <c r="A41" s="145" t="s">
        <v>117</v>
      </c>
      <c r="C41" s="27">
        <v>500</v>
      </c>
      <c r="D41" s="27">
        <v>500</v>
      </c>
      <c r="E41" s="39">
        <v>500</v>
      </c>
      <c r="F41" s="29">
        <v>500</v>
      </c>
      <c r="G41" s="29">
        <f t="shared" si="0"/>
        <v>2000</v>
      </c>
    </row>
    <row r="42" spans="1:8" ht="15" x14ac:dyDescent="0.25">
      <c r="A42" s="145" t="s">
        <v>118</v>
      </c>
      <c r="B42" s="127"/>
      <c r="C42" s="48">
        <v>3500</v>
      </c>
      <c r="D42" s="27">
        <v>1500</v>
      </c>
      <c r="E42" s="39">
        <v>800</v>
      </c>
      <c r="F42" s="29">
        <v>1560</v>
      </c>
      <c r="G42" s="29">
        <f t="shared" si="0"/>
        <v>7360</v>
      </c>
    </row>
    <row r="43" spans="1:8" ht="13.5" thickBot="1" x14ac:dyDescent="0.25">
      <c r="A43" s="127" t="s">
        <v>21</v>
      </c>
      <c r="B43" s="103">
        <f>B35</f>
        <v>43860</v>
      </c>
      <c r="C43" s="29">
        <f>SUM(C37:C42)</f>
        <v>12300</v>
      </c>
      <c r="D43" s="29">
        <f>SUM(D37:D42)</f>
        <v>11300</v>
      </c>
      <c r="E43" s="29">
        <f>SUM(E37:E42)</f>
        <v>13020</v>
      </c>
      <c r="F43" s="29">
        <f>SUM(F37:F42)</f>
        <v>7240</v>
      </c>
      <c r="G43" s="29">
        <f>SUM(G37:G42)</f>
        <v>43860</v>
      </c>
      <c r="H43" s="29"/>
    </row>
    <row r="44" spans="1:8" ht="13.5" thickBot="1" x14ac:dyDescent="0.25">
      <c r="A44" s="40" t="s">
        <v>9</v>
      </c>
      <c r="B44" s="41"/>
      <c r="C44" s="39"/>
      <c r="D44" s="39"/>
      <c r="E44" s="39"/>
      <c r="F44" s="29"/>
      <c r="G44" s="29"/>
    </row>
    <row r="45" spans="1:8" x14ac:dyDescent="0.2">
      <c r="A45" s="41" t="s">
        <v>20</v>
      </c>
      <c r="B45" s="41"/>
      <c r="C45" s="39"/>
      <c r="D45" s="39"/>
      <c r="E45" s="39"/>
      <c r="F45" s="29"/>
      <c r="G45" s="29">
        <f>SUM(C45:F45)</f>
        <v>0</v>
      </c>
    </row>
    <row r="46" spans="1:8" x14ac:dyDescent="0.2">
      <c r="A46" s="127"/>
      <c r="B46" s="127"/>
      <c r="C46" s="39"/>
      <c r="D46" s="39"/>
      <c r="E46" s="39"/>
      <c r="F46" s="29"/>
      <c r="G46" s="29">
        <f>SUM(C46:F46)</f>
        <v>0</v>
      </c>
    </row>
    <row r="47" spans="1:8" x14ac:dyDescent="0.2">
      <c r="A47" s="127"/>
      <c r="B47" s="127"/>
      <c r="C47" s="84"/>
      <c r="D47" s="39"/>
      <c r="E47" s="39"/>
      <c r="F47" s="29"/>
      <c r="G47" s="29">
        <f>SUM(C47:F47)</f>
        <v>0</v>
      </c>
    </row>
    <row r="48" spans="1:8" ht="13.5" thickBot="1" x14ac:dyDescent="0.25">
      <c r="A48" s="127" t="s">
        <v>21</v>
      </c>
      <c r="B48" s="127"/>
      <c r="C48" s="29">
        <f>SUM(C45:C47)</f>
        <v>0</v>
      </c>
      <c r="D48" s="29">
        <f>SUM(D45:D47)</f>
        <v>0</v>
      </c>
      <c r="E48" s="29">
        <f>SUM(E45:E47)</f>
        <v>0</v>
      </c>
      <c r="F48" s="29">
        <f>SUM(F45:F47)</f>
        <v>0</v>
      </c>
      <c r="G48" s="29">
        <f>SUM(G45:G47)</f>
        <v>0</v>
      </c>
      <c r="H48" s="29"/>
    </row>
    <row r="49" spans="1:8" ht="13.5" thickBot="1" x14ac:dyDescent="0.25">
      <c r="A49" s="40" t="s">
        <v>8</v>
      </c>
      <c r="B49" s="41"/>
      <c r="C49" s="39"/>
      <c r="D49" s="39"/>
      <c r="E49" s="39"/>
      <c r="F49" s="29"/>
      <c r="G49" s="29"/>
    </row>
    <row r="50" spans="1:8" x14ac:dyDescent="0.2">
      <c r="A50" s="41" t="s">
        <v>20</v>
      </c>
      <c r="B50" s="41"/>
      <c r="C50" s="39"/>
      <c r="D50" s="39"/>
      <c r="E50" s="39"/>
      <c r="F50" s="29"/>
      <c r="G50" s="29">
        <f t="shared" ref="G50:G53" si="1">SUM(C50:F50)</f>
        <v>0</v>
      </c>
    </row>
    <row r="51" spans="1:8" x14ac:dyDescent="0.2">
      <c r="A51" s="127"/>
      <c r="B51" s="127"/>
      <c r="C51" s="39"/>
      <c r="D51" s="39"/>
      <c r="E51" s="39"/>
      <c r="F51" s="29"/>
      <c r="G51" s="29">
        <f t="shared" si="1"/>
        <v>0</v>
      </c>
    </row>
    <row r="52" spans="1:8" x14ac:dyDescent="0.2">
      <c r="A52" s="127"/>
      <c r="B52" s="127"/>
      <c r="C52" s="39"/>
      <c r="D52" s="39"/>
      <c r="E52" s="39"/>
      <c r="F52" s="29"/>
      <c r="G52" s="29">
        <f t="shared" si="1"/>
        <v>0</v>
      </c>
    </row>
    <row r="53" spans="1:8" x14ac:dyDescent="0.2">
      <c r="A53" s="127"/>
      <c r="B53" s="127"/>
      <c r="C53" s="84"/>
      <c r="D53" s="39"/>
      <c r="E53" s="39"/>
      <c r="F53" s="29"/>
      <c r="G53" s="29">
        <f t="shared" si="1"/>
        <v>0</v>
      </c>
    </row>
    <row r="54" spans="1:8" ht="13.5" thickBot="1" x14ac:dyDescent="0.25">
      <c r="A54" s="127" t="s">
        <v>21</v>
      </c>
      <c r="B54" s="127"/>
      <c r="C54" s="29">
        <f>SUM(C50:C53)</f>
        <v>0</v>
      </c>
      <c r="D54" s="29">
        <f>SUM(D50:D53)</f>
        <v>0</v>
      </c>
      <c r="E54" s="29">
        <f>SUM(E50:E53)</f>
        <v>0</v>
      </c>
      <c r="F54" s="29">
        <f>SUM(F50:F53)</f>
        <v>0</v>
      </c>
      <c r="G54" s="29">
        <f>SUM(G50:G53)</f>
        <v>0</v>
      </c>
    </row>
    <row r="55" spans="1:8" ht="13.5" thickBot="1" x14ac:dyDescent="0.25">
      <c r="A55" s="40" t="s">
        <v>10</v>
      </c>
      <c r="B55" s="94">
        <v>1317340</v>
      </c>
      <c r="C55" s="39"/>
      <c r="D55" s="39"/>
      <c r="E55" s="39"/>
      <c r="F55" s="29"/>
      <c r="G55" s="29"/>
    </row>
    <row r="56" spans="1:8" x14ac:dyDescent="0.2">
      <c r="A56" s="41" t="s">
        <v>20</v>
      </c>
      <c r="B56" s="41"/>
      <c r="C56" s="47"/>
      <c r="D56" s="39"/>
      <c r="E56" s="39"/>
      <c r="F56" s="29"/>
      <c r="G56" s="29"/>
    </row>
    <row r="57" spans="1:8" ht="15" x14ac:dyDescent="0.25">
      <c r="A57" s="163" t="s">
        <v>119</v>
      </c>
      <c r="B57" s="41">
        <v>5000</v>
      </c>
      <c r="C57" s="47">
        <f>B57/4</f>
        <v>1250</v>
      </c>
      <c r="D57" s="39">
        <v>1250</v>
      </c>
      <c r="E57" s="39">
        <v>1250</v>
      </c>
      <c r="F57" s="29">
        <v>1250</v>
      </c>
      <c r="G57" s="29">
        <f>SUM(C57:F57)</f>
        <v>5000</v>
      </c>
    </row>
    <row r="58" spans="1:8" ht="15" x14ac:dyDescent="0.25">
      <c r="A58" s="163" t="s">
        <v>120</v>
      </c>
      <c r="B58" s="41">
        <v>2090</v>
      </c>
      <c r="C58" s="47">
        <v>523</v>
      </c>
      <c r="D58" s="47">
        <v>523</v>
      </c>
      <c r="E58" s="47">
        <v>523</v>
      </c>
      <c r="F58" s="29">
        <v>521</v>
      </c>
      <c r="G58" s="29">
        <f>SUM(C58:F58)</f>
        <v>2090</v>
      </c>
    </row>
    <row r="59" spans="1:8" ht="15" x14ac:dyDescent="0.25">
      <c r="A59" s="163" t="s">
        <v>121</v>
      </c>
      <c r="B59" s="82">
        <v>5250</v>
      </c>
      <c r="C59" s="47">
        <f t="shared" ref="C59" si="2">B59/4</f>
        <v>1312.5</v>
      </c>
      <c r="D59" s="39">
        <v>1313</v>
      </c>
      <c r="E59" s="39">
        <v>1313</v>
      </c>
      <c r="F59" s="29">
        <v>1311</v>
      </c>
      <c r="G59" s="29">
        <f t="shared" ref="G59:G62" si="3">SUM(C59:F59)</f>
        <v>5249.5</v>
      </c>
    </row>
    <row r="60" spans="1:8" ht="15" x14ac:dyDescent="0.25">
      <c r="A60" s="164" t="s">
        <v>174</v>
      </c>
      <c r="B60" s="127">
        <v>1300000</v>
      </c>
      <c r="C60" s="169">
        <v>1300000</v>
      </c>
      <c r="D60" s="39"/>
      <c r="E60" s="39"/>
      <c r="F60" s="29"/>
      <c r="G60" s="53">
        <f t="shared" si="3"/>
        <v>1300000</v>
      </c>
    </row>
    <row r="61" spans="1:8" ht="15" x14ac:dyDescent="0.25">
      <c r="A61" s="164" t="s">
        <v>124</v>
      </c>
      <c r="B61" s="127">
        <v>3000</v>
      </c>
      <c r="C61" s="47">
        <v>750</v>
      </c>
      <c r="D61" s="47">
        <v>750</v>
      </c>
      <c r="E61" s="47">
        <v>750</v>
      </c>
      <c r="F61" s="47">
        <v>750</v>
      </c>
      <c r="G61" s="29">
        <f t="shared" si="3"/>
        <v>3000</v>
      </c>
    </row>
    <row r="62" spans="1:8" ht="15" x14ac:dyDescent="0.25">
      <c r="A62" s="165" t="s">
        <v>125</v>
      </c>
      <c r="B62" s="4">
        <v>2000</v>
      </c>
      <c r="C62" s="47">
        <v>500</v>
      </c>
      <c r="D62" s="47">
        <v>500</v>
      </c>
      <c r="E62" s="47">
        <v>500</v>
      </c>
      <c r="F62" s="47">
        <v>500</v>
      </c>
      <c r="G62" s="29">
        <f t="shared" si="3"/>
        <v>2000</v>
      </c>
    </row>
    <row r="63" spans="1:8" ht="13.5" thickBot="1" x14ac:dyDescent="0.25">
      <c r="A63" s="127" t="s">
        <v>21</v>
      </c>
      <c r="B63" s="103">
        <f t="shared" ref="B63:G63" si="4">SUM(B57:B62)</f>
        <v>1317340</v>
      </c>
      <c r="C63" s="29">
        <f t="shared" si="4"/>
        <v>1304335.5</v>
      </c>
      <c r="D63" s="29">
        <f t="shared" si="4"/>
        <v>4336</v>
      </c>
      <c r="E63" s="29">
        <f t="shared" si="4"/>
        <v>4336</v>
      </c>
      <c r="F63" s="29">
        <f>SUM(F57:F62)</f>
        <v>4332</v>
      </c>
      <c r="G63" s="29">
        <f t="shared" si="4"/>
        <v>1317339.5</v>
      </c>
      <c r="H63" s="29"/>
    </row>
    <row r="64" spans="1:8" ht="13.5" thickBot="1" x14ac:dyDescent="0.25">
      <c r="A64" s="40" t="s">
        <v>11</v>
      </c>
      <c r="B64" s="94">
        <v>0</v>
      </c>
      <c r="C64" s="39"/>
      <c r="D64" s="39"/>
      <c r="E64" s="39"/>
      <c r="F64" s="29"/>
      <c r="G64" s="29"/>
    </row>
    <row r="65" spans="1:8" x14ac:dyDescent="0.2">
      <c r="A65" s="41" t="s">
        <v>20</v>
      </c>
      <c r="B65" s="41"/>
      <c r="C65" s="47"/>
      <c r="D65" s="49"/>
      <c r="E65" s="39"/>
      <c r="F65" s="29"/>
      <c r="G65" s="29"/>
    </row>
    <row r="66" spans="1:8" x14ac:dyDescent="0.2">
      <c r="A66" s="41"/>
      <c r="B66" s="41"/>
      <c r="C66" s="47"/>
      <c r="D66" s="47"/>
      <c r="E66" s="47"/>
      <c r="F66" s="47"/>
      <c r="G66" s="29">
        <f>SUM(C66:F66)</f>
        <v>0</v>
      </c>
    </row>
    <row r="67" spans="1:8" x14ac:dyDescent="0.2">
      <c r="A67" s="41"/>
      <c r="B67" s="41"/>
      <c r="C67" s="47"/>
      <c r="D67" s="49"/>
      <c r="E67" s="39"/>
      <c r="F67" s="29"/>
      <c r="G67" s="29">
        <f t="shared" ref="G67:G70" si="5">SUM(C67:F67)</f>
        <v>0</v>
      </c>
    </row>
    <row r="68" spans="1:8" x14ac:dyDescent="0.2">
      <c r="A68" s="132"/>
      <c r="B68" s="66"/>
      <c r="C68" s="128"/>
      <c r="D68" s="49"/>
      <c r="E68" s="39"/>
      <c r="F68" s="29"/>
      <c r="G68" s="29">
        <f t="shared" si="5"/>
        <v>0</v>
      </c>
    </row>
    <row r="69" spans="1:8" x14ac:dyDescent="0.2">
      <c r="A69" s="127"/>
      <c r="B69" s="127"/>
      <c r="C69" s="47"/>
      <c r="D69" s="49"/>
      <c r="E69" s="39"/>
      <c r="F69" s="29"/>
      <c r="G69" s="29">
        <f t="shared" si="5"/>
        <v>0</v>
      </c>
    </row>
    <row r="70" spans="1:8" x14ac:dyDescent="0.2">
      <c r="A70" s="127" t="s">
        <v>14</v>
      </c>
      <c r="B70" s="127"/>
      <c r="C70" s="48"/>
      <c r="D70" s="49"/>
      <c r="E70" s="39"/>
      <c r="F70" s="29"/>
      <c r="G70" s="29">
        <f t="shared" si="5"/>
        <v>0</v>
      </c>
    </row>
    <row r="71" spans="1:8" x14ac:dyDescent="0.2">
      <c r="A71" s="127" t="s">
        <v>21</v>
      </c>
      <c r="B71" s="103">
        <f>B64</f>
        <v>0</v>
      </c>
      <c r="C71" s="85">
        <f>SUM(C66:C70)</f>
        <v>0</v>
      </c>
      <c r="D71" s="85">
        <f>SUM(D66:D70)</f>
        <v>0</v>
      </c>
      <c r="E71" s="85">
        <f>SUM(E66:E70)</f>
        <v>0</v>
      </c>
      <c r="F71" s="85">
        <f>SUM(F66:F70)</f>
        <v>0</v>
      </c>
      <c r="G71" s="85">
        <f>SUM(G66:G70)</f>
        <v>0</v>
      </c>
      <c r="H71" s="29"/>
    </row>
    <row r="72" spans="1:8" x14ac:dyDescent="0.2">
      <c r="A72" s="34" t="s">
        <v>12</v>
      </c>
      <c r="B72" s="92">
        <v>743325</v>
      </c>
      <c r="C72" s="48"/>
      <c r="D72" s="49"/>
      <c r="E72" s="39"/>
      <c r="F72" s="29"/>
      <c r="G72" s="29"/>
    </row>
    <row r="73" spans="1:8" x14ac:dyDescent="0.2">
      <c r="A73" s="41"/>
      <c r="B73" s="41"/>
      <c r="C73" s="47"/>
      <c r="D73" s="39"/>
      <c r="E73" s="39"/>
      <c r="F73" s="29"/>
      <c r="G73" s="29"/>
    </row>
    <row r="74" spans="1:8" x14ac:dyDescent="0.2">
      <c r="A74" s="127" t="s">
        <v>175</v>
      </c>
      <c r="B74" s="127"/>
      <c r="C74" s="47">
        <v>185831.25</v>
      </c>
      <c r="D74" s="39">
        <v>185831.25</v>
      </c>
      <c r="E74" s="39">
        <v>185831.25</v>
      </c>
      <c r="F74" s="29">
        <v>185831.25</v>
      </c>
      <c r="G74" s="29">
        <f>SUM(C74:F74)</f>
        <v>743325</v>
      </c>
    </row>
    <row r="75" spans="1:8" x14ac:dyDescent="0.2">
      <c r="A75" s="127"/>
      <c r="B75" s="127"/>
      <c r="C75" s="47"/>
      <c r="D75" s="39"/>
      <c r="E75" s="39"/>
      <c r="F75" s="29"/>
      <c r="G75" s="29">
        <f>SUM(C75:F75)</f>
        <v>0</v>
      </c>
    </row>
    <row r="76" spans="1:8" x14ac:dyDescent="0.2">
      <c r="A76" s="127"/>
      <c r="B76" s="127"/>
      <c r="C76" s="50"/>
      <c r="D76" s="39"/>
      <c r="E76" s="39"/>
      <c r="F76" s="29"/>
      <c r="G76" s="29">
        <f>SUM(C76:F76)</f>
        <v>0</v>
      </c>
    </row>
    <row r="77" spans="1:8" x14ac:dyDescent="0.2">
      <c r="A77" s="127" t="s">
        <v>21</v>
      </c>
      <c r="B77" s="103">
        <f>B72</f>
        <v>743325</v>
      </c>
      <c r="C77" s="85">
        <f>SUM(C73:C76)</f>
        <v>185831.25</v>
      </c>
      <c r="D77" s="85">
        <f>SUM(D73:D76)</f>
        <v>185831.25</v>
      </c>
      <c r="E77" s="85">
        <f>SUM(E73:E76)</f>
        <v>185831.25</v>
      </c>
      <c r="F77" s="85">
        <f>SUM(F73:F76)</f>
        <v>185831.25</v>
      </c>
      <c r="G77" s="85">
        <f>SUM(G74:G76)</f>
        <v>743325</v>
      </c>
      <c r="H77" s="29"/>
    </row>
    <row r="78" spans="1:8" x14ac:dyDescent="0.2">
      <c r="A78" s="51" t="s">
        <v>13</v>
      </c>
      <c r="B78" s="94">
        <v>10000</v>
      </c>
      <c r="C78" s="27"/>
      <c r="D78" s="80"/>
      <c r="E78" s="84"/>
      <c r="F78" s="29"/>
      <c r="G78" s="29"/>
    </row>
    <row r="79" spans="1:8" x14ac:dyDescent="0.2">
      <c r="A79" s="41" t="s">
        <v>20</v>
      </c>
      <c r="B79" s="41"/>
      <c r="C79" s="27"/>
      <c r="D79" s="49"/>
      <c r="E79" s="27"/>
      <c r="F79" s="29"/>
      <c r="G79" s="29"/>
    </row>
    <row r="80" spans="1:8" s="26" customFormat="1" x14ac:dyDescent="0.2">
      <c r="A80" s="129" t="s">
        <v>127</v>
      </c>
      <c r="C80" s="52">
        <v>4000</v>
      </c>
      <c r="D80" s="28">
        <v>1000</v>
      </c>
      <c r="E80" s="52">
        <v>4000</v>
      </c>
      <c r="F80" s="53">
        <v>1000</v>
      </c>
      <c r="G80" s="53">
        <f>SUM(C80:F80)</f>
        <v>10000</v>
      </c>
    </row>
    <row r="81" spans="1:8" s="26" customFormat="1" x14ac:dyDescent="0.2">
      <c r="A81" s="130"/>
      <c r="C81" s="52"/>
      <c r="D81" s="28"/>
      <c r="E81" s="52"/>
      <c r="F81" s="53"/>
      <c r="G81" s="53">
        <f t="shared" ref="G81:G83" si="6">SUM(C81:F81)</f>
        <v>0</v>
      </c>
    </row>
    <row r="82" spans="1:8" s="26" customFormat="1" x14ac:dyDescent="0.2">
      <c r="A82" s="130"/>
      <c r="B82" s="130"/>
      <c r="C82" s="38"/>
      <c r="D82" s="28"/>
      <c r="E82" s="54"/>
      <c r="F82" s="53"/>
      <c r="G82" s="53">
        <f t="shared" si="6"/>
        <v>0</v>
      </c>
    </row>
    <row r="83" spans="1:8" s="26" customFormat="1" x14ac:dyDescent="0.2">
      <c r="A83" s="130"/>
      <c r="B83" s="130"/>
      <c r="C83" s="38"/>
      <c r="D83" s="28"/>
      <c r="E83" s="54"/>
      <c r="F83" s="53"/>
      <c r="G83" s="53">
        <f t="shared" si="6"/>
        <v>0</v>
      </c>
    </row>
    <row r="84" spans="1:8" s="1" customFormat="1" x14ac:dyDescent="0.2">
      <c r="A84" s="127" t="s">
        <v>21</v>
      </c>
      <c r="B84" s="103">
        <f>B78</f>
        <v>10000</v>
      </c>
      <c r="C84" s="85">
        <f>SUM(C80:C83)</f>
        <v>4000</v>
      </c>
      <c r="D84" s="85">
        <f>SUM(D80:D83)</f>
        <v>1000</v>
      </c>
      <c r="E84" s="85">
        <f>SUM(E80:E83)</f>
        <v>4000</v>
      </c>
      <c r="F84" s="85">
        <f>SUM(F80:F83)</f>
        <v>1000</v>
      </c>
      <c r="G84" s="85">
        <f>SUM(G80:G83)</f>
        <v>10000</v>
      </c>
      <c r="H84" s="85"/>
    </row>
    <row r="85" spans="1:8" s="1" customFormat="1" ht="13.5" thickBot="1" x14ac:dyDescent="0.25">
      <c r="A85" s="127"/>
      <c r="B85" s="127"/>
      <c r="C85" s="85"/>
      <c r="D85" s="85"/>
      <c r="E85" s="85"/>
      <c r="F85" s="85"/>
      <c r="G85" s="85"/>
      <c r="H85" s="85"/>
    </row>
    <row r="86" spans="1:8" ht="16.5" thickBot="1" x14ac:dyDescent="0.3">
      <c r="A86" s="17" t="s">
        <v>23</v>
      </c>
      <c r="B86" s="104">
        <f>SUM(B43+B63+B71+B77+B84)</f>
        <v>2114525</v>
      </c>
      <c r="C86" s="38">
        <f>C84+C77+C71+C63+C54+C48+C43</f>
        <v>1506466.75</v>
      </c>
      <c r="D86" s="38">
        <f>D84+D77+D71+D63+D54+D48+D43</f>
        <v>202467.25</v>
      </c>
      <c r="E86" s="38">
        <f>E84+E77+E71+E63+E54+E48+E43</f>
        <v>207187.25</v>
      </c>
      <c r="F86" s="38">
        <f>F84+F77+F71+F63+F54+F48+F43</f>
        <v>198403.25</v>
      </c>
      <c r="G86" s="38">
        <f>G84+G77+G71+G63+G54+G48+G43</f>
        <v>2114524.5</v>
      </c>
      <c r="H86" s="29"/>
    </row>
    <row r="87" spans="1:8" s="1" customFormat="1" x14ac:dyDescent="0.2">
      <c r="A87" s="127"/>
      <c r="B87" s="127"/>
      <c r="C87" s="85"/>
      <c r="D87" s="85"/>
      <c r="E87" s="85"/>
      <c r="F87" s="85"/>
      <c r="G87" s="85"/>
      <c r="H87" s="85"/>
    </row>
    <row r="88" spans="1:8" ht="18" x14ac:dyDescent="0.25">
      <c r="A88" s="55" t="s">
        <v>154</v>
      </c>
      <c r="B88" s="109">
        <f>SUM(B31+B86)</f>
        <v>4070824.06</v>
      </c>
      <c r="C88" s="56">
        <f>C86+C31</f>
        <v>1995541.5150000001</v>
      </c>
      <c r="D88" s="56">
        <f>D86+D31</f>
        <v>691541.8125</v>
      </c>
      <c r="E88" s="56">
        <f>E86+E31</f>
        <v>696262.25</v>
      </c>
      <c r="F88" s="56">
        <f>F86+F31</f>
        <v>687478.25</v>
      </c>
      <c r="G88" s="57">
        <f>G86+G31</f>
        <v>4070823.8274999997</v>
      </c>
    </row>
    <row r="90" spans="1:8" x14ac:dyDescent="0.2">
      <c r="G90" s="29"/>
    </row>
    <row r="91" spans="1:8" x14ac:dyDescent="0.2">
      <c r="G91" s="142"/>
    </row>
    <row r="92" spans="1:8" x14ac:dyDescent="0.2">
      <c r="A92" s="127"/>
      <c r="B92" s="127"/>
      <c r="C92" s="24"/>
      <c r="D92" s="24"/>
      <c r="F92" s="29"/>
    </row>
  </sheetData>
  <pageMargins left="0.7" right="0.7" top="0.75" bottom="0.75" header="0.3" footer="0.3"/>
  <pageSetup scale="78" fitToHeight="2" orientation="landscape" r:id="rId1"/>
  <headerFooter>
    <oddFooter>&amp;L&amp;Z&amp;F&amp;R&amp;D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workbookViewId="0">
      <selection activeCell="I73" sqref="I73"/>
    </sheetView>
  </sheetViews>
  <sheetFormatPr defaultColWidth="9.140625" defaultRowHeight="12.75" x14ac:dyDescent="0.2"/>
  <cols>
    <col min="1" max="1" width="62.85546875" style="4" bestFit="1" customWidth="1"/>
    <col min="2" max="2" width="22.85546875" style="4" bestFit="1" customWidth="1"/>
    <col min="3" max="4" width="16.28515625" style="2" bestFit="1" customWidth="1"/>
    <col min="5" max="5" width="16.28515625" style="3" bestFit="1" customWidth="1"/>
    <col min="6" max="6" width="16.28515625" style="4" bestFit="1" customWidth="1"/>
    <col min="7" max="7" width="18" style="4" bestFit="1" customWidth="1"/>
    <col min="8" max="8" width="10.7109375" style="4" bestFit="1" customWidth="1"/>
    <col min="9" max="16384" width="9.140625" style="4"/>
  </cols>
  <sheetData>
    <row r="1" spans="1:7" x14ac:dyDescent="0.2">
      <c r="A1" s="1" t="s">
        <v>151</v>
      </c>
      <c r="B1" s="1"/>
    </row>
    <row r="2" spans="1:7" x14ac:dyDescent="0.2">
      <c r="A2" s="1"/>
      <c r="B2" s="1"/>
    </row>
    <row r="3" spans="1:7" s="8" customFormat="1" ht="19.5" thickBot="1" x14ac:dyDescent="0.35">
      <c r="A3" s="5" t="s">
        <v>40</v>
      </c>
      <c r="B3" s="5"/>
      <c r="C3" s="6"/>
      <c r="D3" s="6"/>
      <c r="E3" s="7"/>
    </row>
    <row r="4" spans="1:7" s="9" customFormat="1" ht="26.25" thickBot="1" x14ac:dyDescent="0.25">
      <c r="B4" s="58" t="s">
        <v>152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14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18"/>
      <c r="C6" s="19"/>
      <c r="D6" s="19"/>
      <c r="E6" s="129"/>
    </row>
    <row r="7" spans="1:7" s="9" customFormat="1" ht="16.5" thickBot="1" x14ac:dyDescent="0.3">
      <c r="A7" s="21"/>
    </row>
    <row r="8" spans="1:7" s="25" customFormat="1" ht="13.5" thickBot="1" x14ac:dyDescent="0.25">
      <c r="A8" s="22" t="s">
        <v>0</v>
      </c>
      <c r="B8" s="92">
        <v>1554674.47</v>
      </c>
      <c r="C8" s="24"/>
      <c r="D8" s="24"/>
      <c r="E8" s="3"/>
    </row>
    <row r="9" spans="1:7" x14ac:dyDescent="0.2">
      <c r="B9" s="26"/>
      <c r="C9" s="27">
        <f>B8/4</f>
        <v>388668.61749999999</v>
      </c>
      <c r="D9" s="28">
        <f>B8/4</f>
        <v>388668.61749999999</v>
      </c>
      <c r="E9" s="27">
        <v>388669</v>
      </c>
      <c r="F9" s="29">
        <v>388669</v>
      </c>
      <c r="G9" s="29">
        <f>SUM(C9:F9)</f>
        <v>1554675.2349999999</v>
      </c>
    </row>
    <row r="10" spans="1:7" x14ac:dyDescent="0.2">
      <c r="B10" s="26"/>
      <c r="C10" s="27"/>
      <c r="D10" s="28"/>
      <c r="E10" s="27"/>
      <c r="F10" s="29"/>
      <c r="G10" s="29">
        <f>SUM(C10:F10)</f>
        <v>0</v>
      </c>
    </row>
    <row r="11" spans="1:7" x14ac:dyDescent="0.2">
      <c r="A11" s="127"/>
      <c r="B11" s="130"/>
      <c r="C11" s="80"/>
      <c r="D11" s="33"/>
      <c r="E11" s="27"/>
      <c r="F11" s="29"/>
      <c r="G11" s="29">
        <f>SUM(C11:F11)</f>
        <v>0</v>
      </c>
    </row>
    <row r="12" spans="1:7" x14ac:dyDescent="0.2">
      <c r="A12" s="127" t="s">
        <v>21</v>
      </c>
      <c r="B12" s="93">
        <f>B8</f>
        <v>1554674.47</v>
      </c>
      <c r="C12" s="29">
        <f>SUM(C9:C11)</f>
        <v>388668.61749999999</v>
      </c>
      <c r="D12" s="29">
        <f>SUM(D9:D11)</f>
        <v>388668.61749999999</v>
      </c>
      <c r="E12" s="29">
        <f>SUM(E9:E11)</f>
        <v>388669</v>
      </c>
      <c r="F12" s="29">
        <f>SUM(F9:F11)</f>
        <v>388669</v>
      </c>
      <c r="G12" s="29">
        <f>SUM(G9:G11)</f>
        <v>1554675.2349999999</v>
      </c>
    </row>
    <row r="13" spans="1:7" x14ac:dyDescent="0.2">
      <c r="A13" s="34" t="s">
        <v>1</v>
      </c>
      <c r="B13" s="92">
        <v>34597.24</v>
      </c>
      <c r="C13" s="24"/>
      <c r="D13" s="35"/>
      <c r="E13" s="36"/>
    </row>
    <row r="14" spans="1:7" x14ac:dyDescent="0.2">
      <c r="B14" s="26"/>
      <c r="C14" s="27">
        <f>B13/4</f>
        <v>8649.31</v>
      </c>
      <c r="D14" s="28">
        <v>8649</v>
      </c>
      <c r="E14" s="27">
        <v>8649</v>
      </c>
      <c r="F14" s="29">
        <v>8649</v>
      </c>
      <c r="G14" s="29">
        <f>SUM(C14:F14)</f>
        <v>34596.31</v>
      </c>
    </row>
    <row r="15" spans="1:7" x14ac:dyDescent="0.2">
      <c r="A15" s="127"/>
      <c r="B15" s="130"/>
      <c r="C15" s="80"/>
      <c r="D15" s="28"/>
      <c r="E15" s="27"/>
      <c r="F15" s="29"/>
      <c r="G15" s="29">
        <f>SUM(C15:F15)</f>
        <v>0</v>
      </c>
    </row>
    <row r="16" spans="1:7" x14ac:dyDescent="0.2">
      <c r="B16" s="26"/>
      <c r="C16" s="27"/>
      <c r="D16" s="28"/>
      <c r="E16" s="27"/>
      <c r="F16" s="29"/>
      <c r="G16" s="29">
        <f>SUM(C16:F16)</f>
        <v>0</v>
      </c>
    </row>
    <row r="17" spans="1:8" x14ac:dyDescent="0.2">
      <c r="A17" s="3" t="s">
        <v>21</v>
      </c>
      <c r="B17" s="102">
        <f>B13</f>
        <v>34597.24</v>
      </c>
      <c r="C17" s="29">
        <f>SUM(C14:C16)</f>
        <v>8649.31</v>
      </c>
      <c r="D17" s="29">
        <f>SUM(D14:D16)</f>
        <v>8649</v>
      </c>
      <c r="E17" s="29">
        <f>SUM(E14:E16)</f>
        <v>8649</v>
      </c>
      <c r="F17" s="29">
        <f>SUM(F14:F16)</f>
        <v>8649</v>
      </c>
      <c r="G17" s="29">
        <f>SUM(G14:G16)</f>
        <v>34596.31</v>
      </c>
    </row>
    <row r="18" spans="1:8" x14ac:dyDescent="0.2">
      <c r="A18" s="34" t="s">
        <v>2</v>
      </c>
      <c r="B18" s="23"/>
      <c r="C18" s="27"/>
      <c r="D18" s="28"/>
      <c r="E18" s="27"/>
      <c r="F18" s="29"/>
      <c r="G18" s="29"/>
    </row>
    <row r="19" spans="1:8" x14ac:dyDescent="0.2">
      <c r="B19" s="26"/>
      <c r="C19" s="27"/>
      <c r="D19" s="28"/>
      <c r="E19" s="27"/>
      <c r="F19" s="29"/>
      <c r="G19" s="29">
        <f>SUM(C19:F19)</f>
        <v>0</v>
      </c>
    </row>
    <row r="20" spans="1:8" x14ac:dyDescent="0.2">
      <c r="A20" s="127"/>
      <c r="B20" s="130"/>
      <c r="C20" s="80"/>
      <c r="D20" s="28"/>
      <c r="E20" s="27"/>
      <c r="F20" s="29"/>
      <c r="G20" s="29">
        <f>SUM(C20:F20)</f>
        <v>0</v>
      </c>
    </row>
    <row r="21" spans="1:8" x14ac:dyDescent="0.2">
      <c r="B21" s="26"/>
      <c r="C21" s="27"/>
      <c r="D21" s="28"/>
      <c r="E21" s="27"/>
      <c r="F21" s="29"/>
      <c r="G21" s="29">
        <f>SUM(C21:F21)</f>
        <v>0</v>
      </c>
    </row>
    <row r="22" spans="1:8" x14ac:dyDescent="0.2">
      <c r="A22" s="127"/>
      <c r="B22" s="130"/>
      <c r="C22" s="38"/>
      <c r="D22" s="28"/>
      <c r="E22" s="39"/>
      <c r="F22" s="29"/>
      <c r="G22" s="29">
        <f>SUM(C22:F22)</f>
        <v>0</v>
      </c>
    </row>
    <row r="23" spans="1:8" ht="13.5" thickBot="1" x14ac:dyDescent="0.25">
      <c r="A23" s="127" t="s">
        <v>21</v>
      </c>
      <c r="B23" s="130"/>
      <c r="C23" s="29">
        <f>SUM(C20:C22)</f>
        <v>0</v>
      </c>
      <c r="D23" s="29">
        <f>SUM(D20:D22)</f>
        <v>0</v>
      </c>
      <c r="E23" s="29">
        <f>SUM(E20:E22)</f>
        <v>0</v>
      </c>
      <c r="F23" s="29">
        <f>SUM(F20:F22)</f>
        <v>0</v>
      </c>
      <c r="G23" s="29">
        <f>SUM(G20:G22)</f>
        <v>0</v>
      </c>
    </row>
    <row r="24" spans="1:8" s="1" customFormat="1" ht="13.5" thickBot="1" x14ac:dyDescent="0.25">
      <c r="A24" s="40" t="s">
        <v>4</v>
      </c>
      <c r="B24" s="94">
        <v>355629</v>
      </c>
      <c r="C24" s="39"/>
      <c r="D24" s="27"/>
      <c r="E24" s="84"/>
      <c r="F24" s="85"/>
      <c r="G24" s="85"/>
    </row>
    <row r="25" spans="1:8" s="1" customFormat="1" x14ac:dyDescent="0.2">
      <c r="A25" s="4"/>
      <c r="B25" s="26"/>
      <c r="C25" s="85">
        <f>B24/4</f>
        <v>88907.25</v>
      </c>
      <c r="D25" s="80">
        <v>88907</v>
      </c>
      <c r="E25" s="84">
        <v>88908</v>
      </c>
      <c r="F25" s="85">
        <v>88907</v>
      </c>
      <c r="G25" s="29">
        <f>SUM(C25:F25)</f>
        <v>355629.25</v>
      </c>
    </row>
    <row r="26" spans="1:8" s="1" customFormat="1" x14ac:dyDescent="0.2">
      <c r="A26" s="127" t="s">
        <v>21</v>
      </c>
      <c r="B26" s="93">
        <f>B24</f>
        <v>355629</v>
      </c>
      <c r="C26" s="29">
        <f>SUM(C24:C25)</f>
        <v>88907.25</v>
      </c>
      <c r="D26" s="29">
        <f>SUM(D24:D25)</f>
        <v>88907</v>
      </c>
      <c r="E26" s="29">
        <f>SUM(E24:E25)</f>
        <v>88908</v>
      </c>
      <c r="F26" s="29">
        <f>SUM(F24:F25)</f>
        <v>88907</v>
      </c>
      <c r="G26" s="29">
        <f>SUM(C26:F26)</f>
        <v>355629.25</v>
      </c>
    </row>
    <row r="27" spans="1:8" s="1" customFormat="1" x14ac:dyDescent="0.2">
      <c r="A27" s="34" t="s">
        <v>3</v>
      </c>
      <c r="B27" s="23"/>
      <c r="C27" s="44"/>
      <c r="D27" s="27"/>
      <c r="E27" s="84"/>
      <c r="F27" s="85"/>
      <c r="G27" s="85"/>
    </row>
    <row r="28" spans="1:8" x14ac:dyDescent="0.2">
      <c r="B28" s="26"/>
      <c r="C28" s="29"/>
      <c r="D28" s="29"/>
      <c r="E28" s="39"/>
      <c r="F28" s="29"/>
      <c r="G28" s="29"/>
    </row>
    <row r="29" spans="1:8" x14ac:dyDescent="0.2">
      <c r="A29" s="127" t="s">
        <v>21</v>
      </c>
      <c r="B29" s="130"/>
      <c r="C29" s="29">
        <f>SUM(C27:C28)</f>
        <v>0</v>
      </c>
      <c r="D29" s="29">
        <f>SUM(D27:D28)</f>
        <v>0</v>
      </c>
      <c r="E29" s="29">
        <f>SUM(E27:E28)</f>
        <v>0</v>
      </c>
      <c r="F29" s="29">
        <f>SUM(F27:F28)</f>
        <v>0</v>
      </c>
      <c r="G29" s="29">
        <f>SUM(C29:F29)</f>
        <v>0</v>
      </c>
    </row>
    <row r="30" spans="1:8" ht="13.5" thickBot="1" x14ac:dyDescent="0.25">
      <c r="A30" s="127"/>
      <c r="B30" s="130"/>
      <c r="C30" s="29"/>
      <c r="D30" s="29"/>
      <c r="E30" s="29"/>
      <c r="F30" s="29"/>
      <c r="G30" s="29"/>
    </row>
    <row r="31" spans="1:8" ht="16.5" thickBot="1" x14ac:dyDescent="0.3">
      <c r="A31" s="17" t="s">
        <v>22</v>
      </c>
      <c r="B31" s="98">
        <f>SUM(B12+B17+B26)</f>
        <v>1944900.71</v>
      </c>
      <c r="C31" s="45">
        <f>C29+C26+C23+C17+C12</f>
        <v>486225.17749999999</v>
      </c>
      <c r="D31" s="45">
        <f>D29+D26+D23+D17+D12</f>
        <v>486224.61749999999</v>
      </c>
      <c r="E31" s="45">
        <f>E29+E26+E23+E17+E12</f>
        <v>486226</v>
      </c>
      <c r="F31" s="45">
        <f>F29+F26+F23+F17+F12</f>
        <v>486225</v>
      </c>
      <c r="G31" s="45">
        <f>G29+G26+G23+G17+G12</f>
        <v>1944900.7949999999</v>
      </c>
      <c r="H31" s="29"/>
    </row>
    <row r="32" spans="1:8" ht="13.5" thickBot="1" x14ac:dyDescent="0.25">
      <c r="A32" s="127"/>
      <c r="B32" s="130"/>
      <c r="C32" s="29"/>
      <c r="D32" s="29"/>
      <c r="E32" s="29"/>
      <c r="F32" s="29"/>
      <c r="G32" s="29"/>
    </row>
    <row r="33" spans="1:8" ht="16.5" thickBot="1" x14ac:dyDescent="0.3">
      <c r="A33" s="17" t="s">
        <v>5</v>
      </c>
      <c r="B33" s="18"/>
      <c r="C33" s="4"/>
      <c r="D33" s="4"/>
      <c r="E33" s="4"/>
    </row>
    <row r="34" spans="1:8" ht="16.5" thickBot="1" x14ac:dyDescent="0.3">
      <c r="A34" s="46"/>
      <c r="B34" s="18"/>
      <c r="C34" s="44"/>
      <c r="D34" s="27"/>
      <c r="E34" s="39"/>
      <c r="F34" s="29"/>
      <c r="G34" s="29"/>
    </row>
    <row r="35" spans="1:8" ht="13.5" thickBot="1" x14ac:dyDescent="0.25">
      <c r="A35" s="40" t="s">
        <v>7</v>
      </c>
      <c r="B35" s="94">
        <v>13957</v>
      </c>
      <c r="C35" s="27"/>
      <c r="D35" s="27"/>
      <c r="E35" s="39"/>
      <c r="F35" s="29"/>
      <c r="G35" s="29"/>
    </row>
    <row r="36" spans="1:8" ht="25.5" x14ac:dyDescent="0.2">
      <c r="A36" s="100" t="s">
        <v>20</v>
      </c>
      <c r="B36" s="41"/>
      <c r="C36" s="27"/>
      <c r="D36" s="39"/>
      <c r="E36" s="47"/>
      <c r="F36" s="29"/>
      <c r="G36" s="29"/>
    </row>
    <row r="37" spans="1:8" x14ac:dyDescent="0.2">
      <c r="A37" s="127" t="s">
        <v>88</v>
      </c>
      <c r="C37" s="27">
        <v>3489</v>
      </c>
      <c r="D37" s="27">
        <v>3489</v>
      </c>
      <c r="E37" s="27">
        <v>3489</v>
      </c>
      <c r="F37" s="29">
        <v>3490</v>
      </c>
      <c r="G37" s="29">
        <f t="shared" ref="G37:G42" si="0">SUM(C37:F37)</f>
        <v>13957</v>
      </c>
    </row>
    <row r="38" spans="1:8" ht="15" x14ac:dyDescent="0.25">
      <c r="A38" s="144"/>
      <c r="C38" s="27"/>
      <c r="D38" s="27"/>
      <c r="E38" s="39"/>
      <c r="F38" s="29"/>
      <c r="G38" s="29">
        <f t="shared" si="0"/>
        <v>0</v>
      </c>
    </row>
    <row r="39" spans="1:8" ht="15" x14ac:dyDescent="0.25">
      <c r="A39" s="144"/>
      <c r="C39" s="27"/>
      <c r="D39" s="27"/>
      <c r="E39" s="39"/>
      <c r="F39" s="29"/>
      <c r="G39" s="29">
        <f t="shared" si="0"/>
        <v>0</v>
      </c>
    </row>
    <row r="40" spans="1:8" ht="15" x14ac:dyDescent="0.25">
      <c r="A40" s="145"/>
      <c r="C40" s="27"/>
      <c r="D40" s="27"/>
      <c r="E40" s="39"/>
      <c r="F40" s="29"/>
      <c r="G40" s="29">
        <f t="shared" si="0"/>
        <v>0</v>
      </c>
    </row>
    <row r="41" spans="1:8" ht="15" x14ac:dyDescent="0.25">
      <c r="A41" s="145"/>
      <c r="C41" s="27"/>
      <c r="D41" s="27"/>
      <c r="E41" s="39"/>
      <c r="F41" s="29"/>
      <c r="G41" s="29">
        <f t="shared" si="0"/>
        <v>0</v>
      </c>
    </row>
    <row r="42" spans="1:8" ht="15" x14ac:dyDescent="0.25">
      <c r="A42" s="145"/>
      <c r="B42" s="127"/>
      <c r="C42" s="48"/>
      <c r="D42" s="27"/>
      <c r="E42" s="39"/>
      <c r="F42" s="29"/>
      <c r="G42" s="29">
        <f t="shared" si="0"/>
        <v>0</v>
      </c>
    </row>
    <row r="43" spans="1:8" ht="13.5" thickBot="1" x14ac:dyDescent="0.25">
      <c r="A43" s="127" t="s">
        <v>21</v>
      </c>
      <c r="B43" s="103">
        <f>B35</f>
        <v>13957</v>
      </c>
      <c r="C43" s="29">
        <f>SUM(C37:C42)</f>
        <v>3489</v>
      </c>
      <c r="D43" s="29">
        <f>SUM(D37:D42)</f>
        <v>3489</v>
      </c>
      <c r="E43" s="29">
        <f>SUM(E37:E42)</f>
        <v>3489</v>
      </c>
      <c r="F43" s="29">
        <f>SUM(F37:F42)</f>
        <v>3490</v>
      </c>
      <c r="G43" s="29">
        <f>SUM(G37:G42)</f>
        <v>13957</v>
      </c>
      <c r="H43" s="29"/>
    </row>
    <row r="44" spans="1:8" ht="13.5" thickBot="1" x14ac:dyDescent="0.25">
      <c r="A44" s="40" t="s">
        <v>9</v>
      </c>
      <c r="B44" s="41"/>
      <c r="C44" s="39"/>
      <c r="D44" s="39"/>
      <c r="E44" s="39"/>
      <c r="F44" s="29"/>
      <c r="G44" s="29"/>
    </row>
    <row r="45" spans="1:8" x14ac:dyDescent="0.2">
      <c r="A45" s="41" t="s">
        <v>20</v>
      </c>
      <c r="B45" s="41"/>
      <c r="C45" s="39"/>
      <c r="D45" s="39"/>
      <c r="E45" s="39"/>
      <c r="F45" s="29"/>
      <c r="G45" s="29">
        <f>SUM(C45:F45)</f>
        <v>0</v>
      </c>
    </row>
    <row r="46" spans="1:8" x14ac:dyDescent="0.2">
      <c r="A46" s="127"/>
      <c r="B46" s="127"/>
      <c r="C46" s="39"/>
      <c r="D46" s="39"/>
      <c r="E46" s="39"/>
      <c r="F46" s="29"/>
      <c r="G46" s="29">
        <f>SUM(C46:F46)</f>
        <v>0</v>
      </c>
    </row>
    <row r="47" spans="1:8" x14ac:dyDescent="0.2">
      <c r="A47" s="127"/>
      <c r="B47" s="127"/>
      <c r="C47" s="84"/>
      <c r="D47" s="39"/>
      <c r="E47" s="39"/>
      <c r="F47" s="29"/>
      <c r="G47" s="29">
        <f>SUM(C47:F47)</f>
        <v>0</v>
      </c>
    </row>
    <row r="48" spans="1:8" ht="13.5" thickBot="1" x14ac:dyDescent="0.25">
      <c r="A48" s="127" t="s">
        <v>21</v>
      </c>
      <c r="B48" s="127"/>
      <c r="C48" s="29">
        <f>SUM(C45:C47)</f>
        <v>0</v>
      </c>
      <c r="D48" s="29">
        <f>SUM(D45:D47)</f>
        <v>0</v>
      </c>
      <c r="E48" s="29">
        <f>SUM(E45:E47)</f>
        <v>0</v>
      </c>
      <c r="F48" s="29">
        <f>SUM(F45:F47)</f>
        <v>0</v>
      </c>
      <c r="G48" s="29">
        <f>SUM(G45:G47)</f>
        <v>0</v>
      </c>
      <c r="H48" s="29"/>
    </row>
    <row r="49" spans="1:8" ht="13.5" thickBot="1" x14ac:dyDescent="0.25">
      <c r="A49" s="40" t="s">
        <v>8</v>
      </c>
      <c r="B49" s="41"/>
      <c r="C49" s="39"/>
      <c r="D49" s="39"/>
      <c r="E49" s="39"/>
      <c r="F49" s="29"/>
      <c r="G49" s="29"/>
    </row>
    <row r="50" spans="1:8" x14ac:dyDescent="0.2">
      <c r="A50" s="41" t="s">
        <v>20</v>
      </c>
      <c r="B50" s="41"/>
      <c r="C50" s="39"/>
      <c r="D50" s="39"/>
      <c r="E50" s="39"/>
      <c r="F50" s="29"/>
      <c r="G50" s="29">
        <f t="shared" ref="G50:G53" si="1">SUM(C50:F50)</f>
        <v>0</v>
      </c>
    </row>
    <row r="51" spans="1:8" x14ac:dyDescent="0.2">
      <c r="A51" s="127"/>
      <c r="B51" s="127"/>
      <c r="C51" s="39"/>
      <c r="D51" s="39"/>
      <c r="E51" s="39"/>
      <c r="F51" s="29"/>
      <c r="G51" s="29">
        <f t="shared" si="1"/>
        <v>0</v>
      </c>
    </row>
    <row r="52" spans="1:8" x14ac:dyDescent="0.2">
      <c r="A52" s="127"/>
      <c r="B52" s="127"/>
      <c r="C52" s="39"/>
      <c r="D52" s="39"/>
      <c r="E52" s="39"/>
      <c r="F52" s="29"/>
      <c r="G52" s="29">
        <f t="shared" si="1"/>
        <v>0</v>
      </c>
    </row>
    <row r="53" spans="1:8" x14ac:dyDescent="0.2">
      <c r="A53" s="127"/>
      <c r="B53" s="127"/>
      <c r="C53" s="84"/>
      <c r="D53" s="39"/>
      <c r="E53" s="39"/>
      <c r="F53" s="29"/>
      <c r="G53" s="29">
        <f t="shared" si="1"/>
        <v>0</v>
      </c>
    </row>
    <row r="54" spans="1:8" ht="13.5" thickBot="1" x14ac:dyDescent="0.25">
      <c r="A54" s="127" t="s">
        <v>21</v>
      </c>
      <c r="B54" s="127"/>
      <c r="C54" s="29">
        <f>SUM(C50:C53)</f>
        <v>0</v>
      </c>
      <c r="D54" s="29">
        <f>SUM(D50:D53)</f>
        <v>0</v>
      </c>
      <c r="E54" s="29">
        <f>SUM(E50:E53)</f>
        <v>0</v>
      </c>
      <c r="F54" s="29">
        <f>SUM(F50:F53)</f>
        <v>0</v>
      </c>
      <c r="G54" s="29">
        <f>SUM(G50:G53)</f>
        <v>0</v>
      </c>
    </row>
    <row r="55" spans="1:8" ht="13.5" thickBot="1" x14ac:dyDescent="0.25">
      <c r="A55" s="40" t="s">
        <v>10</v>
      </c>
      <c r="B55" s="94">
        <v>274637</v>
      </c>
      <c r="C55" s="39"/>
      <c r="D55" s="39"/>
      <c r="E55" s="39"/>
      <c r="F55" s="29"/>
      <c r="G55" s="29"/>
    </row>
    <row r="56" spans="1:8" x14ac:dyDescent="0.2">
      <c r="A56" s="41" t="s">
        <v>20</v>
      </c>
      <c r="B56" s="41"/>
      <c r="C56" s="47"/>
      <c r="D56" s="39"/>
      <c r="E56" s="39"/>
      <c r="F56" s="29"/>
      <c r="G56" s="29"/>
    </row>
    <row r="57" spans="1:8" x14ac:dyDescent="0.2">
      <c r="A57" s="129" t="s">
        <v>89</v>
      </c>
      <c r="B57" s="66">
        <v>19637</v>
      </c>
      <c r="C57" s="47">
        <f>B57/4</f>
        <v>4909.25</v>
      </c>
      <c r="D57" s="39">
        <v>4909</v>
      </c>
      <c r="E57" s="39">
        <v>4909</v>
      </c>
      <c r="F57" s="29">
        <v>4910</v>
      </c>
      <c r="G57" s="29">
        <f>SUM(C57:F57)</f>
        <v>19637.25</v>
      </c>
    </row>
    <row r="58" spans="1:8" ht="15" x14ac:dyDescent="0.25">
      <c r="A58" s="179" t="s">
        <v>176</v>
      </c>
      <c r="B58" s="41">
        <v>212000</v>
      </c>
      <c r="C58" s="47">
        <f t="shared" ref="C58:C59" si="2">B58/4</f>
        <v>53000</v>
      </c>
      <c r="D58" s="39">
        <v>53000</v>
      </c>
      <c r="E58" s="39">
        <v>53000</v>
      </c>
      <c r="F58" s="29">
        <v>53000</v>
      </c>
      <c r="G58" s="29">
        <f t="shared" ref="G58:G62" si="3">SUM(C58:F58)</f>
        <v>212000</v>
      </c>
    </row>
    <row r="59" spans="1:8" ht="15" x14ac:dyDescent="0.25">
      <c r="A59" s="180" t="s">
        <v>177</v>
      </c>
      <c r="B59" s="127">
        <v>43000</v>
      </c>
      <c r="C59" s="47">
        <f t="shared" si="2"/>
        <v>10750</v>
      </c>
      <c r="D59" s="39">
        <v>10750</v>
      </c>
      <c r="E59" s="39">
        <v>10750</v>
      </c>
      <c r="F59" s="29">
        <v>10750</v>
      </c>
      <c r="G59" s="29">
        <f t="shared" si="3"/>
        <v>43000</v>
      </c>
    </row>
    <row r="60" spans="1:8" ht="15" x14ac:dyDescent="0.25">
      <c r="A60" s="147"/>
      <c r="B60" s="127"/>
      <c r="C60" s="47"/>
      <c r="D60" s="39"/>
      <c r="E60" s="39"/>
      <c r="F60" s="29"/>
      <c r="G60" s="29">
        <f t="shared" si="3"/>
        <v>0</v>
      </c>
    </row>
    <row r="61" spans="1:8" ht="15" x14ac:dyDescent="0.25">
      <c r="A61" s="147"/>
      <c r="B61" s="127"/>
      <c r="C61" s="47"/>
      <c r="D61" s="39"/>
      <c r="E61" s="39"/>
      <c r="F61" s="29"/>
      <c r="G61" s="29">
        <f t="shared" si="3"/>
        <v>0</v>
      </c>
    </row>
    <row r="62" spans="1:8" ht="15" x14ac:dyDescent="0.25">
      <c r="A62" s="146"/>
      <c r="C62" s="39"/>
      <c r="D62" s="39"/>
      <c r="E62" s="39"/>
      <c r="F62" s="29"/>
      <c r="G62" s="29">
        <f t="shared" si="3"/>
        <v>0</v>
      </c>
    </row>
    <row r="63" spans="1:8" ht="13.5" thickBot="1" x14ac:dyDescent="0.25">
      <c r="A63" s="127" t="s">
        <v>21</v>
      </c>
      <c r="B63" s="103">
        <f t="shared" ref="B63:G63" si="4">SUM(B57:B62)</f>
        <v>274637</v>
      </c>
      <c r="C63" s="29">
        <f>SUM(C57:C62)</f>
        <v>68659.25</v>
      </c>
      <c r="D63" s="29">
        <f t="shared" si="4"/>
        <v>68659</v>
      </c>
      <c r="E63" s="29">
        <f t="shared" si="4"/>
        <v>68659</v>
      </c>
      <c r="F63" s="29">
        <f t="shared" si="4"/>
        <v>68660</v>
      </c>
      <c r="G63" s="29">
        <f t="shared" si="4"/>
        <v>274637.25</v>
      </c>
      <c r="H63" s="29"/>
    </row>
    <row r="64" spans="1:8" ht="13.5" thickBot="1" x14ac:dyDescent="0.25">
      <c r="A64" s="40" t="s">
        <v>11</v>
      </c>
      <c r="B64" s="94">
        <v>10212446</v>
      </c>
      <c r="C64" s="39"/>
      <c r="D64" s="39"/>
      <c r="E64" s="39"/>
      <c r="F64" s="29"/>
      <c r="G64" s="29"/>
    </row>
    <row r="65" spans="1:8" x14ac:dyDescent="0.2">
      <c r="A65" s="41" t="s">
        <v>20</v>
      </c>
      <c r="B65" s="41"/>
      <c r="C65" s="47"/>
      <c r="D65" s="49"/>
      <c r="E65" s="39"/>
      <c r="F65" s="29"/>
      <c r="G65" s="29"/>
    </row>
    <row r="66" spans="1:8" x14ac:dyDescent="0.2">
      <c r="A66" s="129" t="s">
        <v>198</v>
      </c>
      <c r="B66" s="135">
        <v>0</v>
      </c>
      <c r="C66" s="47">
        <f t="shared" ref="C66" si="5">B66/4</f>
        <v>0</v>
      </c>
      <c r="D66" s="47">
        <v>0</v>
      </c>
      <c r="E66" s="47">
        <v>0</v>
      </c>
      <c r="F66" s="47">
        <v>0</v>
      </c>
      <c r="G66" s="53">
        <f t="shared" ref="G66:G73" si="6">SUM(C66:F66)</f>
        <v>0</v>
      </c>
    </row>
    <row r="67" spans="1:8" x14ac:dyDescent="0.2">
      <c r="A67" s="129" t="s">
        <v>199</v>
      </c>
      <c r="B67" s="135">
        <v>100000</v>
      </c>
      <c r="C67" s="128">
        <v>25000</v>
      </c>
      <c r="D67" s="128">
        <v>25000</v>
      </c>
      <c r="E67" s="128">
        <v>25000</v>
      </c>
      <c r="F67" s="128">
        <v>25000</v>
      </c>
      <c r="G67" s="53">
        <f>SUM(C67:F67)</f>
        <v>100000</v>
      </c>
    </row>
    <row r="68" spans="1:8" x14ac:dyDescent="0.2">
      <c r="A68" s="129" t="s">
        <v>149</v>
      </c>
      <c r="B68" s="135">
        <v>57000</v>
      </c>
      <c r="C68" s="128">
        <v>0</v>
      </c>
      <c r="D68" s="128">
        <v>19000</v>
      </c>
      <c r="E68" s="128">
        <v>19000</v>
      </c>
      <c r="F68" s="128">
        <v>19000</v>
      </c>
      <c r="G68" s="53">
        <f t="shared" si="6"/>
        <v>57000</v>
      </c>
    </row>
    <row r="69" spans="1:8" s="26" customFormat="1" x14ac:dyDescent="0.2">
      <c r="A69" s="129" t="s">
        <v>200</v>
      </c>
      <c r="B69" s="135">
        <v>34000</v>
      </c>
      <c r="C69" s="128">
        <v>0</v>
      </c>
      <c r="D69" s="81">
        <v>34000</v>
      </c>
      <c r="E69" s="91">
        <v>0</v>
      </c>
      <c r="F69" s="90">
        <v>0</v>
      </c>
      <c r="G69" s="53">
        <f>SUM(C69:F69)</f>
        <v>34000</v>
      </c>
    </row>
    <row r="70" spans="1:8" s="26" customFormat="1" x14ac:dyDescent="0.2">
      <c r="A70" s="129" t="s">
        <v>201</v>
      </c>
      <c r="B70" s="135">
        <v>246766</v>
      </c>
      <c r="C70" s="128">
        <v>61692</v>
      </c>
      <c r="D70" s="128">
        <v>61692</v>
      </c>
      <c r="E70" s="128">
        <v>61692</v>
      </c>
      <c r="F70" s="128">
        <v>61690</v>
      </c>
      <c r="G70" s="53">
        <f t="shared" si="6"/>
        <v>246766</v>
      </c>
    </row>
    <row r="71" spans="1:8" s="26" customFormat="1" x14ac:dyDescent="0.2">
      <c r="A71" s="129" t="s">
        <v>90</v>
      </c>
      <c r="B71" s="135">
        <v>9025000</v>
      </c>
      <c r="C71" s="134">
        <v>2256250</v>
      </c>
      <c r="D71" s="134">
        <v>2256250</v>
      </c>
      <c r="E71" s="134">
        <v>2256250</v>
      </c>
      <c r="F71" s="134">
        <v>2256250</v>
      </c>
      <c r="G71" s="53">
        <f t="shared" si="6"/>
        <v>9025000</v>
      </c>
    </row>
    <row r="72" spans="1:8" s="26" customFormat="1" x14ac:dyDescent="0.2">
      <c r="A72" s="129" t="s">
        <v>150</v>
      </c>
      <c r="B72" s="135">
        <v>300000</v>
      </c>
      <c r="C72" s="128">
        <v>300000</v>
      </c>
      <c r="D72" s="81">
        <v>0</v>
      </c>
      <c r="E72" s="91">
        <v>0</v>
      </c>
      <c r="F72" s="90">
        <v>0</v>
      </c>
      <c r="G72" s="53">
        <f t="shared" si="6"/>
        <v>300000</v>
      </c>
    </row>
    <row r="73" spans="1:8" s="26" customFormat="1" x14ac:dyDescent="0.2">
      <c r="A73" s="78" t="s">
        <v>202</v>
      </c>
      <c r="B73" s="135">
        <v>449680</v>
      </c>
      <c r="C73" s="128">
        <v>112420</v>
      </c>
      <c r="D73" s="128">
        <v>112420</v>
      </c>
      <c r="E73" s="128">
        <v>112420</v>
      </c>
      <c r="F73" s="128">
        <v>112420</v>
      </c>
      <c r="G73" s="53">
        <f t="shared" si="6"/>
        <v>449680</v>
      </c>
    </row>
    <row r="74" spans="1:8" s="26" customFormat="1" x14ac:dyDescent="0.2">
      <c r="A74" s="129"/>
      <c r="B74" s="135"/>
      <c r="C74" s="47"/>
      <c r="D74" s="28"/>
      <c r="E74" s="54"/>
      <c r="F74" s="54"/>
      <c r="G74" s="53"/>
    </row>
    <row r="75" spans="1:8" x14ac:dyDescent="0.2">
      <c r="A75" s="127" t="s">
        <v>21</v>
      </c>
      <c r="B75" s="103">
        <f>SUM(B66:B73)</f>
        <v>10212446</v>
      </c>
      <c r="C75" s="85">
        <f>SUM(C66:C73)</f>
        <v>2755362</v>
      </c>
      <c r="D75" s="85">
        <f t="shared" ref="D75:F75" si="7">SUM(D66:D73)</f>
        <v>2508362</v>
      </c>
      <c r="E75" s="85">
        <f t="shared" si="7"/>
        <v>2474362</v>
      </c>
      <c r="F75" s="85">
        <f t="shared" si="7"/>
        <v>2474360</v>
      </c>
      <c r="G75" s="85">
        <f>SUM(G66:G73)</f>
        <v>10212446</v>
      </c>
      <c r="H75" s="29"/>
    </row>
    <row r="76" spans="1:8" x14ac:dyDescent="0.2">
      <c r="A76" s="34" t="s">
        <v>12</v>
      </c>
      <c r="B76" s="92"/>
      <c r="C76" s="48"/>
      <c r="D76" s="49"/>
      <c r="E76" s="39"/>
      <c r="F76" s="29"/>
      <c r="G76" s="29"/>
    </row>
    <row r="77" spans="1:8" x14ac:dyDescent="0.2">
      <c r="A77" s="41"/>
      <c r="B77" s="94"/>
      <c r="C77" s="47"/>
      <c r="D77" s="39"/>
      <c r="E77" s="39"/>
      <c r="F77" s="29"/>
      <c r="G77" s="29"/>
    </row>
    <row r="78" spans="1:8" x14ac:dyDescent="0.2">
      <c r="A78" s="143"/>
      <c r="B78" s="127"/>
      <c r="C78" s="47"/>
      <c r="D78" s="39"/>
      <c r="E78" s="39"/>
      <c r="F78" s="29"/>
      <c r="G78" s="29">
        <f>SUM(C78:F78)</f>
        <v>0</v>
      </c>
    </row>
    <row r="79" spans="1:8" x14ac:dyDescent="0.2">
      <c r="A79" s="127"/>
      <c r="B79" s="127"/>
      <c r="C79" s="47"/>
      <c r="D79" s="39"/>
      <c r="E79" s="39"/>
      <c r="F79" s="29"/>
      <c r="G79" s="29">
        <f>SUM(C79:F79)</f>
        <v>0</v>
      </c>
    </row>
    <row r="80" spans="1:8" x14ac:dyDescent="0.2">
      <c r="A80" s="127"/>
      <c r="B80" s="127"/>
      <c r="C80" s="50"/>
      <c r="D80" s="39"/>
      <c r="E80" s="39"/>
      <c r="F80" s="29"/>
      <c r="G80" s="29">
        <f>SUM(C80:F80)</f>
        <v>0</v>
      </c>
    </row>
    <row r="81" spans="1:8" x14ac:dyDescent="0.2">
      <c r="A81" s="127" t="s">
        <v>21</v>
      </c>
      <c r="B81" s="103">
        <f>B76</f>
        <v>0</v>
      </c>
      <c r="C81" s="85">
        <f>SUM(C77:C80)</f>
        <v>0</v>
      </c>
      <c r="D81" s="85">
        <f>SUM(D77:D80)</f>
        <v>0</v>
      </c>
      <c r="E81" s="85">
        <f>SUM(E77:E80)</f>
        <v>0</v>
      </c>
      <c r="F81" s="85">
        <f>SUM(F77:F80)</f>
        <v>0</v>
      </c>
      <c r="G81" s="85">
        <f>SUM(G78:G80)</f>
        <v>0</v>
      </c>
      <c r="H81" s="29"/>
    </row>
    <row r="82" spans="1:8" x14ac:dyDescent="0.2">
      <c r="A82" s="51" t="s">
        <v>13</v>
      </c>
      <c r="B82" s="94">
        <v>150000</v>
      </c>
      <c r="C82" s="27"/>
      <c r="D82" s="80"/>
      <c r="E82" s="84"/>
      <c r="F82" s="29"/>
      <c r="G82" s="29"/>
    </row>
    <row r="83" spans="1:8" x14ac:dyDescent="0.2">
      <c r="A83" s="41" t="s">
        <v>20</v>
      </c>
      <c r="B83" s="41"/>
      <c r="C83" s="27"/>
      <c r="D83" s="49"/>
      <c r="E83" s="27"/>
      <c r="F83" s="29"/>
      <c r="G83" s="29"/>
    </row>
    <row r="84" spans="1:8" s="26" customFormat="1" x14ac:dyDescent="0.2">
      <c r="A84" s="130" t="s">
        <v>179</v>
      </c>
      <c r="B84" s="136">
        <v>150000</v>
      </c>
      <c r="C84" s="52">
        <f>B84/4</f>
        <v>37500</v>
      </c>
      <c r="D84" s="28">
        <v>37500</v>
      </c>
      <c r="E84" s="52">
        <v>37500</v>
      </c>
      <c r="F84" s="53">
        <v>37500</v>
      </c>
      <c r="G84" s="53">
        <f>SUM(C84:F84)</f>
        <v>150000</v>
      </c>
    </row>
    <row r="85" spans="1:8" s="26" customFormat="1" x14ac:dyDescent="0.2">
      <c r="A85" s="130"/>
      <c r="B85" s="136"/>
      <c r="C85" s="52"/>
      <c r="D85" s="28"/>
      <c r="E85" s="52"/>
      <c r="F85" s="53"/>
      <c r="G85" s="53"/>
    </row>
    <row r="86" spans="1:8" s="26" customFormat="1" x14ac:dyDescent="0.2">
      <c r="A86" s="130"/>
      <c r="B86" s="130"/>
      <c r="C86" s="38"/>
      <c r="D86" s="28"/>
      <c r="E86" s="54"/>
      <c r="F86" s="53"/>
      <c r="G86" s="53">
        <f t="shared" ref="G86:G87" si="8">SUM(C86:F86)</f>
        <v>0</v>
      </c>
    </row>
    <row r="87" spans="1:8" s="26" customFormat="1" x14ac:dyDescent="0.2">
      <c r="A87" s="130"/>
      <c r="B87" s="130"/>
      <c r="C87" s="38"/>
      <c r="D87" s="28"/>
      <c r="E87" s="54"/>
      <c r="F87" s="53"/>
      <c r="G87" s="53">
        <f t="shared" si="8"/>
        <v>0</v>
      </c>
    </row>
    <row r="88" spans="1:8" s="1" customFormat="1" x14ac:dyDescent="0.2">
      <c r="A88" s="127" t="s">
        <v>21</v>
      </c>
      <c r="B88" s="103">
        <f t="shared" ref="B88:G88" si="9">SUM(B84:B87)</f>
        <v>150000</v>
      </c>
      <c r="C88" s="85">
        <f t="shared" si="9"/>
        <v>37500</v>
      </c>
      <c r="D88" s="85">
        <f t="shared" si="9"/>
        <v>37500</v>
      </c>
      <c r="E88" s="85">
        <f t="shared" si="9"/>
        <v>37500</v>
      </c>
      <c r="F88" s="85">
        <f t="shared" si="9"/>
        <v>37500</v>
      </c>
      <c r="G88" s="85">
        <f t="shared" si="9"/>
        <v>150000</v>
      </c>
      <c r="H88" s="85"/>
    </row>
    <row r="89" spans="1:8" s="1" customFormat="1" ht="13.5" thickBot="1" x14ac:dyDescent="0.25">
      <c r="A89" s="127"/>
      <c r="B89" s="127"/>
      <c r="C89" s="85"/>
      <c r="D89" s="85"/>
      <c r="E89" s="85"/>
      <c r="F89" s="85"/>
      <c r="G89" s="85"/>
      <c r="H89" s="85"/>
    </row>
    <row r="90" spans="1:8" ht="16.5" thickBot="1" x14ac:dyDescent="0.3">
      <c r="A90" s="17" t="s">
        <v>23</v>
      </c>
      <c r="B90" s="104">
        <f>SUM(B43+B63+B75+B81+B88)</f>
        <v>10651040</v>
      </c>
      <c r="C90" s="38">
        <f>C88+C81+C75+C63+C54+C48+C43</f>
        <v>2865010.25</v>
      </c>
      <c r="D90" s="38">
        <f>D88+D81+D75+D63+D54+D48+D43</f>
        <v>2618010</v>
      </c>
      <c r="E90" s="38">
        <f>E88+E81+E75+E63+E54+E48+E43</f>
        <v>2584010</v>
      </c>
      <c r="F90" s="38">
        <f>F88+F81+F75+F63+F54+F48+F43</f>
        <v>2584010</v>
      </c>
      <c r="G90" s="38">
        <f>G88+G81+G75+G63+G54+G48+G43</f>
        <v>10651040.25</v>
      </c>
      <c r="H90" s="29"/>
    </row>
    <row r="91" spans="1:8" s="1" customFormat="1" x14ac:dyDescent="0.2">
      <c r="A91" s="127"/>
      <c r="B91" s="127"/>
      <c r="C91" s="85"/>
      <c r="D91" s="85"/>
      <c r="E91" s="85"/>
      <c r="F91" s="85"/>
      <c r="G91" s="85"/>
      <c r="H91" s="85"/>
    </row>
    <row r="92" spans="1:8" ht="18" x14ac:dyDescent="0.25">
      <c r="A92" s="55" t="s">
        <v>207</v>
      </c>
      <c r="B92" s="109">
        <f>SUM(B31+B90)</f>
        <v>12595940.710000001</v>
      </c>
      <c r="C92" s="56">
        <f>C90+C31</f>
        <v>3351235.4275000002</v>
      </c>
      <c r="D92" s="56">
        <f>D90+D31</f>
        <v>3104234.6175000002</v>
      </c>
      <c r="E92" s="56">
        <f>E90+E31</f>
        <v>3070236</v>
      </c>
      <c r="F92" s="56">
        <f>F90+F31</f>
        <v>3070235</v>
      </c>
      <c r="G92" s="57">
        <f>G90+G31</f>
        <v>12595941.045</v>
      </c>
    </row>
    <row r="94" spans="1:8" x14ac:dyDescent="0.2">
      <c r="G94" s="29"/>
    </row>
    <row r="95" spans="1:8" x14ac:dyDescent="0.2">
      <c r="G95" s="142"/>
    </row>
    <row r="96" spans="1:8" x14ac:dyDescent="0.2">
      <c r="A96" s="127"/>
      <c r="B96" s="127"/>
      <c r="C96" s="24"/>
      <c r="D96" s="24"/>
      <c r="F96" s="29"/>
    </row>
  </sheetData>
  <pageMargins left="0.7" right="0.7" top="0.75" bottom="0.75" header="0.3" footer="0.3"/>
  <pageSetup scale="74" fitToHeight="2" orientation="landscape" r:id="rId1"/>
  <headerFooter>
    <oddFooter>&amp;L&amp;Z&amp;F&amp;R&amp;D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topLeftCell="A52" workbookViewId="0">
      <selection activeCell="C93" sqref="C93"/>
    </sheetView>
  </sheetViews>
  <sheetFormatPr defaultColWidth="9.140625" defaultRowHeight="12.75" x14ac:dyDescent="0.2"/>
  <cols>
    <col min="1" max="1" width="62.85546875" style="4" bestFit="1" customWidth="1"/>
    <col min="2" max="2" width="22.85546875" style="4" bestFit="1" customWidth="1"/>
    <col min="3" max="4" width="16.28515625" style="2" bestFit="1" customWidth="1"/>
    <col min="5" max="5" width="16.28515625" style="3" bestFit="1" customWidth="1"/>
    <col min="6" max="6" width="16.28515625" style="4" bestFit="1" customWidth="1"/>
    <col min="7" max="7" width="18" style="4" bestFit="1" customWidth="1"/>
    <col min="8" max="16384" width="9.140625" style="4"/>
  </cols>
  <sheetData>
    <row r="1" spans="1:7" x14ac:dyDescent="0.2">
      <c r="A1" s="1" t="s">
        <v>151</v>
      </c>
      <c r="B1" s="1"/>
    </row>
    <row r="2" spans="1:7" x14ac:dyDescent="0.2">
      <c r="A2" s="1"/>
      <c r="B2" s="1"/>
    </row>
    <row r="3" spans="1:7" s="8" customFormat="1" ht="19.5" thickBot="1" x14ac:dyDescent="0.35">
      <c r="A3" s="5" t="s">
        <v>156</v>
      </c>
      <c r="B3" s="5"/>
      <c r="C3" s="6"/>
      <c r="D3" s="6"/>
      <c r="E3" s="7"/>
    </row>
    <row r="4" spans="1:7" s="9" customFormat="1" ht="26.25" thickBot="1" x14ac:dyDescent="0.25">
      <c r="B4" s="58" t="s">
        <v>152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14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18"/>
      <c r="C6" s="19"/>
      <c r="D6" s="19"/>
      <c r="E6" s="129"/>
    </row>
    <row r="7" spans="1:7" s="9" customFormat="1" ht="16.5" thickBot="1" x14ac:dyDescent="0.3">
      <c r="A7" s="21"/>
    </row>
    <row r="8" spans="1:7" s="25" customFormat="1" ht="13.5" thickBot="1" x14ac:dyDescent="0.25">
      <c r="A8" s="22" t="s">
        <v>0</v>
      </c>
      <c r="B8" s="92">
        <v>2589259.17</v>
      </c>
      <c r="C8" s="24"/>
      <c r="D8" s="24"/>
      <c r="E8" s="3"/>
    </row>
    <row r="9" spans="1:7" x14ac:dyDescent="0.2">
      <c r="B9" s="26"/>
      <c r="C9" s="27">
        <f>B8/4</f>
        <v>647314.79249999998</v>
      </c>
      <c r="D9" s="28">
        <f>B8/4</f>
        <v>647314.79249999998</v>
      </c>
      <c r="E9" s="27">
        <v>647315</v>
      </c>
      <c r="F9" s="29">
        <v>647315</v>
      </c>
      <c r="G9" s="29">
        <f>SUM(C9:F9)</f>
        <v>2589259.585</v>
      </c>
    </row>
    <row r="10" spans="1:7" x14ac:dyDescent="0.2">
      <c r="B10" s="26"/>
      <c r="C10" s="27"/>
      <c r="D10" s="28"/>
      <c r="E10" s="27"/>
      <c r="F10" s="29"/>
      <c r="G10" s="29">
        <f>SUM(C10:F10)</f>
        <v>0</v>
      </c>
    </row>
    <row r="11" spans="1:7" x14ac:dyDescent="0.2">
      <c r="A11" s="127"/>
      <c r="B11" s="130"/>
      <c r="C11" s="80"/>
      <c r="D11" s="33"/>
      <c r="E11" s="27"/>
      <c r="F11" s="29"/>
      <c r="G11" s="29">
        <f>SUM(C11:F11)</f>
        <v>0</v>
      </c>
    </row>
    <row r="12" spans="1:7" x14ac:dyDescent="0.2">
      <c r="A12" s="127" t="s">
        <v>21</v>
      </c>
      <c r="B12" s="93">
        <f>B8</f>
        <v>2589259.17</v>
      </c>
      <c r="C12" s="29">
        <f>SUM(C9:C11)</f>
        <v>647314.79249999998</v>
      </c>
      <c r="D12" s="29">
        <f>SUM(D9:D11)</f>
        <v>647314.79249999998</v>
      </c>
      <c r="E12" s="29">
        <f>SUM(E9:E11)</f>
        <v>647315</v>
      </c>
      <c r="F12" s="29">
        <f>SUM(F9:F11)</f>
        <v>647315</v>
      </c>
      <c r="G12" s="29">
        <f>SUM(G9:G11)</f>
        <v>2589259.585</v>
      </c>
    </row>
    <row r="13" spans="1:7" x14ac:dyDescent="0.2">
      <c r="A13" s="34" t="s">
        <v>1</v>
      </c>
      <c r="B13" s="92">
        <v>0</v>
      </c>
      <c r="C13" s="24"/>
      <c r="D13" s="35"/>
      <c r="E13" s="36"/>
    </row>
    <row r="14" spans="1:7" x14ac:dyDescent="0.2">
      <c r="B14" s="26"/>
      <c r="C14" s="27">
        <f>B13/4</f>
        <v>0</v>
      </c>
      <c r="D14" s="28">
        <v>0</v>
      </c>
      <c r="E14" s="27">
        <v>0</v>
      </c>
      <c r="F14" s="29">
        <v>0</v>
      </c>
      <c r="G14" s="29">
        <f>SUM(C14:F14)</f>
        <v>0</v>
      </c>
    </row>
    <row r="15" spans="1:7" x14ac:dyDescent="0.2">
      <c r="A15" s="127"/>
      <c r="B15" s="130"/>
      <c r="C15" s="80"/>
      <c r="D15" s="28"/>
      <c r="E15" s="27"/>
      <c r="F15" s="29"/>
      <c r="G15" s="29">
        <f>SUM(C15:F15)</f>
        <v>0</v>
      </c>
    </row>
    <row r="16" spans="1:7" x14ac:dyDescent="0.2">
      <c r="B16" s="26"/>
      <c r="C16" s="27"/>
      <c r="D16" s="28"/>
      <c r="E16" s="27"/>
      <c r="F16" s="29"/>
      <c r="G16" s="29">
        <f>SUM(C16:F16)</f>
        <v>0</v>
      </c>
    </row>
    <row r="17" spans="1:7" x14ac:dyDescent="0.2">
      <c r="A17" s="3" t="s">
        <v>21</v>
      </c>
      <c r="B17" s="102">
        <f>B13</f>
        <v>0</v>
      </c>
      <c r="C17" s="29">
        <f>SUM(C14:C16)</f>
        <v>0</v>
      </c>
      <c r="D17" s="29">
        <f>SUM(D14:D16)</f>
        <v>0</v>
      </c>
      <c r="E17" s="29">
        <f>SUM(E14:E16)</f>
        <v>0</v>
      </c>
      <c r="F17" s="29">
        <f>SUM(F14:F16)</f>
        <v>0</v>
      </c>
      <c r="G17" s="29">
        <f>SUM(G14:G16)</f>
        <v>0</v>
      </c>
    </row>
    <row r="18" spans="1:7" x14ac:dyDescent="0.2">
      <c r="A18" s="34" t="s">
        <v>2</v>
      </c>
      <c r="B18" s="23"/>
      <c r="C18" s="27"/>
      <c r="D18" s="28"/>
      <c r="E18" s="27"/>
      <c r="F18" s="29"/>
      <c r="G18" s="29"/>
    </row>
    <row r="19" spans="1:7" x14ac:dyDescent="0.2">
      <c r="B19" s="26"/>
      <c r="C19" s="27"/>
      <c r="D19" s="28"/>
      <c r="E19" s="27"/>
      <c r="F19" s="29"/>
      <c r="G19" s="29">
        <f>SUM(C19:F19)</f>
        <v>0</v>
      </c>
    </row>
    <row r="20" spans="1:7" x14ac:dyDescent="0.2">
      <c r="A20" s="127"/>
      <c r="B20" s="130"/>
      <c r="C20" s="80"/>
      <c r="D20" s="28"/>
      <c r="E20" s="27"/>
      <c r="F20" s="29"/>
      <c r="G20" s="29">
        <f>SUM(C20:F20)</f>
        <v>0</v>
      </c>
    </row>
    <row r="21" spans="1:7" x14ac:dyDescent="0.2">
      <c r="B21" s="26"/>
      <c r="C21" s="27"/>
      <c r="D21" s="28"/>
      <c r="E21" s="27"/>
      <c r="F21" s="29"/>
      <c r="G21" s="29">
        <f>SUM(C21:F21)</f>
        <v>0</v>
      </c>
    </row>
    <row r="22" spans="1:7" x14ac:dyDescent="0.2">
      <c r="A22" s="127"/>
      <c r="B22" s="130"/>
      <c r="C22" s="38"/>
      <c r="D22" s="28"/>
      <c r="E22" s="39"/>
      <c r="F22" s="29"/>
      <c r="G22" s="29">
        <f>SUM(C22:F22)</f>
        <v>0</v>
      </c>
    </row>
    <row r="23" spans="1:7" ht="13.5" thickBot="1" x14ac:dyDescent="0.25">
      <c r="A23" s="127" t="s">
        <v>21</v>
      </c>
      <c r="B23" s="130"/>
      <c r="C23" s="29">
        <f>SUM(C20:C22)</f>
        <v>0</v>
      </c>
      <c r="D23" s="29">
        <f>SUM(D20:D22)</f>
        <v>0</v>
      </c>
      <c r="E23" s="29">
        <f>SUM(E20:E22)</f>
        <v>0</v>
      </c>
      <c r="F23" s="29">
        <f>SUM(F20:F22)</f>
        <v>0</v>
      </c>
      <c r="G23" s="29">
        <f>SUM(G20:G22)</f>
        <v>0</v>
      </c>
    </row>
    <row r="24" spans="1:7" s="1" customFormat="1" ht="13.5" thickBot="1" x14ac:dyDescent="0.25">
      <c r="A24" s="40" t="s">
        <v>4</v>
      </c>
      <c r="B24" s="94">
        <v>611509.51</v>
      </c>
      <c r="C24" s="39"/>
      <c r="D24" s="27"/>
      <c r="E24" s="84"/>
      <c r="F24" s="85"/>
      <c r="G24" s="85"/>
    </row>
    <row r="25" spans="1:7" s="1" customFormat="1" x14ac:dyDescent="0.2">
      <c r="A25" s="4"/>
      <c r="B25" s="26"/>
      <c r="C25" s="85">
        <f>B24/4</f>
        <v>152877.3775</v>
      </c>
      <c r="D25" s="80">
        <v>152877</v>
      </c>
      <c r="E25" s="84">
        <v>152877</v>
      </c>
      <c r="F25" s="85">
        <v>152878</v>
      </c>
      <c r="G25" s="29">
        <f>SUM(C25:F25)</f>
        <v>611509.37749999994</v>
      </c>
    </row>
    <row r="26" spans="1:7" s="1" customFormat="1" x14ac:dyDescent="0.2">
      <c r="A26" s="127" t="s">
        <v>21</v>
      </c>
      <c r="B26" s="93">
        <f>B24</f>
        <v>611509.51</v>
      </c>
      <c r="C26" s="29">
        <f>SUM(C24:C25)</f>
        <v>152877.3775</v>
      </c>
      <c r="D26" s="29">
        <f>SUM(D24:D25)</f>
        <v>152877</v>
      </c>
      <c r="E26" s="29">
        <f>SUM(E24:E25)</f>
        <v>152877</v>
      </c>
      <c r="F26" s="29">
        <f>SUM(F24:F25)</f>
        <v>152878</v>
      </c>
      <c r="G26" s="29">
        <f>SUM(C26:F26)</f>
        <v>611509.37749999994</v>
      </c>
    </row>
    <row r="27" spans="1:7" s="1" customFormat="1" x14ac:dyDescent="0.2">
      <c r="A27" s="34" t="s">
        <v>3</v>
      </c>
      <c r="B27" s="23"/>
      <c r="C27" s="44"/>
      <c r="D27" s="27"/>
      <c r="E27" s="84"/>
      <c r="F27" s="85"/>
      <c r="G27" s="85"/>
    </row>
    <row r="28" spans="1:7" x14ac:dyDescent="0.2">
      <c r="B28" s="26"/>
      <c r="C28" s="29"/>
      <c r="D28" s="29"/>
      <c r="E28" s="39"/>
      <c r="F28" s="29"/>
      <c r="G28" s="29"/>
    </row>
    <row r="29" spans="1:7" x14ac:dyDescent="0.2">
      <c r="A29" s="127" t="s">
        <v>21</v>
      </c>
      <c r="B29" s="130"/>
      <c r="C29" s="29">
        <f>SUM(C27:C28)</f>
        <v>0</v>
      </c>
      <c r="D29" s="29">
        <f>SUM(D27:D28)</f>
        <v>0</v>
      </c>
      <c r="E29" s="29">
        <f>SUM(E27:E28)</f>
        <v>0</v>
      </c>
      <c r="F29" s="29">
        <f>SUM(F27:F28)</f>
        <v>0</v>
      </c>
      <c r="G29" s="29">
        <f>SUM(C29:F29)</f>
        <v>0</v>
      </c>
    </row>
    <row r="30" spans="1:7" ht="13.5" thickBot="1" x14ac:dyDescent="0.25">
      <c r="A30" s="127"/>
      <c r="B30" s="130"/>
      <c r="C30" s="29"/>
      <c r="D30" s="29"/>
      <c r="E30" s="29"/>
      <c r="F30" s="29"/>
      <c r="G30" s="29"/>
    </row>
    <row r="31" spans="1:7" ht="16.5" thickBot="1" x14ac:dyDescent="0.3">
      <c r="A31" s="17" t="s">
        <v>22</v>
      </c>
      <c r="B31" s="98">
        <f>SUM(B12+B17+B26)</f>
        <v>3200768.6799999997</v>
      </c>
      <c r="C31" s="45">
        <f>C29+C26+C23+C17+C12</f>
        <v>800192.16999999993</v>
      </c>
      <c r="D31" s="45">
        <f>D29+D26+D23+D17+D12</f>
        <v>800191.79249999998</v>
      </c>
      <c r="E31" s="45">
        <f>E29+E26+E23+E17+E12</f>
        <v>800192</v>
      </c>
      <c r="F31" s="45">
        <f>F29+F26+F23+F17+F12</f>
        <v>800193</v>
      </c>
      <c r="G31" s="45">
        <f>G29+G26+G23+G17+G12</f>
        <v>3200768.9624999999</v>
      </c>
    </row>
    <row r="32" spans="1:7" ht="13.5" thickBot="1" x14ac:dyDescent="0.25">
      <c r="A32" s="127"/>
      <c r="B32" s="130"/>
      <c r="C32" s="29"/>
      <c r="D32" s="29"/>
      <c r="E32" s="29"/>
      <c r="F32" s="29"/>
      <c r="G32" s="29"/>
    </row>
    <row r="33" spans="1:7" ht="16.5" thickBot="1" x14ac:dyDescent="0.3">
      <c r="A33" s="17" t="s">
        <v>5</v>
      </c>
      <c r="B33" s="18"/>
      <c r="C33" s="4"/>
      <c r="D33" s="4"/>
      <c r="E33" s="4"/>
    </row>
    <row r="34" spans="1:7" ht="16.5" thickBot="1" x14ac:dyDescent="0.3">
      <c r="A34" s="46"/>
      <c r="B34" s="18"/>
      <c r="C34" s="44"/>
      <c r="D34" s="27"/>
      <c r="E34" s="39"/>
      <c r="F34" s="29"/>
      <c r="G34" s="29"/>
    </row>
    <row r="35" spans="1:7" ht="13.5" thickBot="1" x14ac:dyDescent="0.25">
      <c r="A35" s="40" t="s">
        <v>7</v>
      </c>
      <c r="B35" s="94">
        <v>169880</v>
      </c>
      <c r="C35" s="27"/>
      <c r="D35" s="27"/>
      <c r="E35" s="39"/>
      <c r="F35" s="29"/>
      <c r="G35" s="29"/>
    </row>
    <row r="36" spans="1:7" ht="25.5" x14ac:dyDescent="0.2">
      <c r="A36" s="100" t="s">
        <v>20</v>
      </c>
      <c r="B36" s="41"/>
      <c r="C36" s="27"/>
      <c r="D36" s="39"/>
      <c r="E36" s="47"/>
      <c r="F36" s="29"/>
      <c r="G36" s="29"/>
    </row>
    <row r="37" spans="1:7" x14ac:dyDescent="0.2">
      <c r="A37" s="127" t="s">
        <v>37</v>
      </c>
      <c r="B37" s="67">
        <v>25000</v>
      </c>
      <c r="C37" s="27">
        <f>B37/4</f>
        <v>6250</v>
      </c>
      <c r="D37" s="27">
        <v>6250</v>
      </c>
      <c r="E37" s="39">
        <v>6250</v>
      </c>
      <c r="F37" s="29">
        <v>6250</v>
      </c>
      <c r="G37" s="29">
        <f t="shared" ref="G37:G42" si="0">SUM(C37:F37)</f>
        <v>25000</v>
      </c>
    </row>
    <row r="38" spans="1:7" x14ac:dyDescent="0.2">
      <c r="A38" s="127" t="s">
        <v>75</v>
      </c>
      <c r="B38" s="67">
        <v>10000</v>
      </c>
      <c r="C38" s="27">
        <f t="shared" ref="C38:C40" si="1">B38/4</f>
        <v>2500</v>
      </c>
      <c r="D38" s="27">
        <v>2500</v>
      </c>
      <c r="E38" s="39">
        <v>2500</v>
      </c>
      <c r="F38" s="29">
        <v>2500</v>
      </c>
      <c r="G38" s="29">
        <f t="shared" si="0"/>
        <v>10000</v>
      </c>
    </row>
    <row r="39" spans="1:7" x14ac:dyDescent="0.2">
      <c r="A39" s="127" t="s">
        <v>26</v>
      </c>
      <c r="B39" s="67">
        <v>9880</v>
      </c>
      <c r="C39" s="27">
        <f t="shared" si="1"/>
        <v>2470</v>
      </c>
      <c r="D39" s="27">
        <v>2470</v>
      </c>
      <c r="E39" s="39">
        <v>2470</v>
      </c>
      <c r="F39" s="29">
        <v>2470</v>
      </c>
      <c r="G39" s="29">
        <f t="shared" si="0"/>
        <v>9880</v>
      </c>
    </row>
    <row r="40" spans="1:7" x14ac:dyDescent="0.2">
      <c r="A40" s="129" t="s">
        <v>95</v>
      </c>
      <c r="B40" s="67">
        <v>125000</v>
      </c>
      <c r="C40" s="27">
        <f t="shared" si="1"/>
        <v>31250</v>
      </c>
      <c r="D40" s="27">
        <v>31250</v>
      </c>
      <c r="E40" s="39">
        <v>31250</v>
      </c>
      <c r="F40" s="29">
        <v>31250</v>
      </c>
      <c r="G40" s="29">
        <f t="shared" si="0"/>
        <v>125000</v>
      </c>
    </row>
    <row r="41" spans="1:7" ht="15" x14ac:dyDescent="0.25">
      <c r="A41" s="145"/>
      <c r="C41" s="27"/>
      <c r="D41" s="27"/>
      <c r="E41" s="39"/>
      <c r="F41" s="29"/>
      <c r="G41" s="29">
        <f t="shared" si="0"/>
        <v>0</v>
      </c>
    </row>
    <row r="42" spans="1:7" ht="15" x14ac:dyDescent="0.25">
      <c r="A42" s="145"/>
      <c r="B42" s="127"/>
      <c r="C42" s="48"/>
      <c r="D42" s="27"/>
      <c r="E42" s="39"/>
      <c r="F42" s="29"/>
      <c r="G42" s="29">
        <f t="shared" si="0"/>
        <v>0</v>
      </c>
    </row>
    <row r="43" spans="1:7" ht="13.5" thickBot="1" x14ac:dyDescent="0.25">
      <c r="A43" s="127" t="s">
        <v>21</v>
      </c>
      <c r="B43" s="103">
        <f t="shared" ref="B43:G43" si="2">SUM(B37:B42)</f>
        <v>169880</v>
      </c>
      <c r="C43" s="29">
        <f t="shared" si="2"/>
        <v>42470</v>
      </c>
      <c r="D43" s="29">
        <f t="shared" si="2"/>
        <v>42470</v>
      </c>
      <c r="E43" s="29">
        <f t="shared" si="2"/>
        <v>42470</v>
      </c>
      <c r="F43" s="29">
        <f t="shared" si="2"/>
        <v>42470</v>
      </c>
      <c r="G43" s="29">
        <f t="shared" si="2"/>
        <v>169880</v>
      </c>
    </row>
    <row r="44" spans="1:7" ht="13.5" thickBot="1" x14ac:dyDescent="0.25">
      <c r="A44" s="40" t="s">
        <v>9</v>
      </c>
      <c r="B44" s="41"/>
      <c r="C44" s="39"/>
      <c r="D44" s="39"/>
      <c r="E44" s="39"/>
      <c r="F44" s="29"/>
      <c r="G44" s="29"/>
    </row>
    <row r="45" spans="1:7" x14ac:dyDescent="0.2">
      <c r="A45" s="41" t="s">
        <v>20</v>
      </c>
      <c r="B45" s="41"/>
      <c r="C45" s="39"/>
      <c r="D45" s="39"/>
      <c r="E45" s="39"/>
      <c r="F45" s="29"/>
      <c r="G45" s="29">
        <f>SUM(C45:F45)</f>
        <v>0</v>
      </c>
    </row>
    <row r="46" spans="1:7" x14ac:dyDescent="0.2">
      <c r="A46" s="127"/>
      <c r="B46" s="127"/>
      <c r="C46" s="39"/>
      <c r="D46" s="39"/>
      <c r="E46" s="39"/>
      <c r="F46" s="29"/>
      <c r="G46" s="29">
        <f>SUM(C46:F46)</f>
        <v>0</v>
      </c>
    </row>
    <row r="47" spans="1:7" x14ac:dyDescent="0.2">
      <c r="A47" s="127"/>
      <c r="B47" s="127"/>
      <c r="C47" s="84"/>
      <c r="D47" s="39"/>
      <c r="E47" s="39"/>
      <c r="F47" s="29"/>
      <c r="G47" s="29">
        <f>SUM(C47:F47)</f>
        <v>0</v>
      </c>
    </row>
    <row r="48" spans="1:7" ht="13.5" thickBot="1" x14ac:dyDescent="0.25">
      <c r="A48" s="127" t="s">
        <v>21</v>
      </c>
      <c r="B48" s="127"/>
      <c r="C48" s="29">
        <f>SUM(C45:C47)</f>
        <v>0</v>
      </c>
      <c r="D48" s="29">
        <f>SUM(D45:D47)</f>
        <v>0</v>
      </c>
      <c r="E48" s="29">
        <f>SUM(E45:E47)</f>
        <v>0</v>
      </c>
      <c r="F48" s="29">
        <f>SUM(F45:F47)</f>
        <v>0</v>
      </c>
      <c r="G48" s="29">
        <f>SUM(G45:G47)</f>
        <v>0</v>
      </c>
    </row>
    <row r="49" spans="1:7" ht="13.5" thickBot="1" x14ac:dyDescent="0.25">
      <c r="A49" s="40" t="s">
        <v>8</v>
      </c>
      <c r="B49" s="41"/>
      <c r="C49" s="39"/>
      <c r="D49" s="39"/>
      <c r="E49" s="39"/>
      <c r="F49" s="29"/>
      <c r="G49" s="29"/>
    </row>
    <row r="50" spans="1:7" x14ac:dyDescent="0.2">
      <c r="A50" s="41" t="s">
        <v>20</v>
      </c>
      <c r="B50" s="41"/>
      <c r="C50" s="39"/>
      <c r="D50" s="39"/>
      <c r="E50" s="39"/>
      <c r="F50" s="29"/>
      <c r="G50" s="29">
        <f t="shared" ref="G50:G53" si="3">SUM(C50:F50)</f>
        <v>0</v>
      </c>
    </row>
    <row r="51" spans="1:7" x14ac:dyDescent="0.2">
      <c r="A51" s="127"/>
      <c r="B51" s="127"/>
      <c r="C51" s="39"/>
      <c r="D51" s="39"/>
      <c r="E51" s="39"/>
      <c r="F51" s="29"/>
      <c r="G51" s="29">
        <f t="shared" si="3"/>
        <v>0</v>
      </c>
    </row>
    <row r="52" spans="1:7" x14ac:dyDescent="0.2">
      <c r="A52" s="127"/>
      <c r="B52" s="127"/>
      <c r="C52" s="39"/>
      <c r="D52" s="39"/>
      <c r="E52" s="39"/>
      <c r="F52" s="29"/>
      <c r="G52" s="29">
        <f t="shared" si="3"/>
        <v>0</v>
      </c>
    </row>
    <row r="53" spans="1:7" x14ac:dyDescent="0.2">
      <c r="A53" s="127"/>
      <c r="B53" s="127"/>
      <c r="C53" s="84"/>
      <c r="D53" s="39"/>
      <c r="E53" s="39"/>
      <c r="F53" s="29"/>
      <c r="G53" s="29">
        <f t="shared" si="3"/>
        <v>0</v>
      </c>
    </row>
    <row r="54" spans="1:7" ht="13.5" thickBot="1" x14ac:dyDescent="0.25">
      <c r="A54" s="127" t="s">
        <v>21</v>
      </c>
      <c r="B54" s="127"/>
      <c r="C54" s="29">
        <f>SUM(C50:C53)</f>
        <v>0</v>
      </c>
      <c r="D54" s="29">
        <f>SUM(D50:D53)</f>
        <v>0</v>
      </c>
      <c r="E54" s="29">
        <f>SUM(E50:E53)</f>
        <v>0</v>
      </c>
      <c r="F54" s="29">
        <f>SUM(F50:F53)</f>
        <v>0</v>
      </c>
      <c r="G54" s="29">
        <f>SUM(G50:G53)</f>
        <v>0</v>
      </c>
    </row>
    <row r="55" spans="1:7" ht="13.5" thickBot="1" x14ac:dyDescent="0.25">
      <c r="A55" s="40" t="s">
        <v>10</v>
      </c>
      <c r="B55" s="94">
        <v>259290</v>
      </c>
      <c r="C55" s="39"/>
      <c r="D55" s="39"/>
      <c r="E55" s="39"/>
      <c r="F55" s="29"/>
      <c r="G55" s="29"/>
    </row>
    <row r="56" spans="1:7" x14ac:dyDescent="0.2">
      <c r="A56" s="41" t="s">
        <v>20</v>
      </c>
      <c r="B56" s="41"/>
      <c r="C56" s="47"/>
      <c r="D56" s="39"/>
      <c r="E56" s="39"/>
      <c r="F56" s="29"/>
      <c r="G56" s="29"/>
    </row>
    <row r="57" spans="1:7" x14ac:dyDescent="0.2">
      <c r="A57" s="129" t="s">
        <v>76</v>
      </c>
      <c r="B57" s="134">
        <v>20000</v>
      </c>
      <c r="C57" s="47">
        <f>B57/4</f>
        <v>5000</v>
      </c>
      <c r="D57" s="39">
        <v>5000</v>
      </c>
      <c r="E57" s="39">
        <v>5000</v>
      </c>
      <c r="F57" s="29">
        <v>5000</v>
      </c>
      <c r="G57" s="29">
        <f>SUM(C57:F57)</f>
        <v>20000</v>
      </c>
    </row>
    <row r="58" spans="1:7" x14ac:dyDescent="0.2">
      <c r="A58" s="129" t="s">
        <v>77</v>
      </c>
      <c r="B58" s="134">
        <v>6498</v>
      </c>
      <c r="C58" s="47">
        <f t="shared" ref="C58:C65" si="4">B58/4</f>
        <v>1624.5</v>
      </c>
      <c r="D58" s="39">
        <v>1625</v>
      </c>
      <c r="E58" s="39">
        <v>1623</v>
      </c>
      <c r="F58" s="29">
        <v>1625</v>
      </c>
      <c r="G58" s="29">
        <f t="shared" ref="G58:G65" si="5">SUM(C58:F58)</f>
        <v>6497.5</v>
      </c>
    </row>
    <row r="59" spans="1:7" x14ac:dyDescent="0.2">
      <c r="A59" s="129" t="s">
        <v>78</v>
      </c>
      <c r="B59" s="134">
        <v>54000</v>
      </c>
      <c r="C59" s="47">
        <f t="shared" si="4"/>
        <v>13500</v>
      </c>
      <c r="D59" s="39">
        <v>13500</v>
      </c>
      <c r="E59" s="39">
        <v>13500</v>
      </c>
      <c r="F59" s="29">
        <v>13500</v>
      </c>
      <c r="G59" s="29">
        <f t="shared" si="5"/>
        <v>54000</v>
      </c>
    </row>
    <row r="60" spans="1:7" x14ac:dyDescent="0.2">
      <c r="A60" s="129" t="s">
        <v>26</v>
      </c>
      <c r="B60" s="134">
        <v>25000</v>
      </c>
      <c r="C60" s="47">
        <f t="shared" si="4"/>
        <v>6250</v>
      </c>
      <c r="D60" s="39">
        <v>6250</v>
      </c>
      <c r="E60" s="39">
        <v>6250</v>
      </c>
      <c r="F60" s="29">
        <v>6250</v>
      </c>
      <c r="G60" s="29">
        <f t="shared" si="5"/>
        <v>25000</v>
      </c>
    </row>
    <row r="61" spans="1:7" x14ac:dyDescent="0.2">
      <c r="A61" s="129" t="s">
        <v>79</v>
      </c>
      <c r="B61" s="134">
        <v>50000</v>
      </c>
      <c r="C61" s="47">
        <f t="shared" si="4"/>
        <v>12500</v>
      </c>
      <c r="D61" s="39">
        <v>12500</v>
      </c>
      <c r="E61" s="39">
        <v>12500</v>
      </c>
      <c r="F61" s="29">
        <v>12500</v>
      </c>
      <c r="G61" s="29">
        <f t="shared" si="5"/>
        <v>50000</v>
      </c>
    </row>
    <row r="62" spans="1:7" x14ac:dyDescent="0.2">
      <c r="A62" s="129" t="s">
        <v>80</v>
      </c>
      <c r="B62" s="134">
        <v>10000</v>
      </c>
      <c r="C62" s="47">
        <f t="shared" si="4"/>
        <v>2500</v>
      </c>
      <c r="D62" s="39">
        <v>2500</v>
      </c>
      <c r="E62" s="39">
        <v>2500</v>
      </c>
      <c r="F62" s="29">
        <v>2500</v>
      </c>
      <c r="G62" s="29">
        <f t="shared" si="5"/>
        <v>10000</v>
      </c>
    </row>
    <row r="63" spans="1:7" x14ac:dyDescent="0.2">
      <c r="A63" s="129" t="s">
        <v>81</v>
      </c>
      <c r="B63" s="166">
        <v>15000</v>
      </c>
      <c r="C63" s="47">
        <f t="shared" si="4"/>
        <v>3750</v>
      </c>
      <c r="D63" s="39">
        <v>3750</v>
      </c>
      <c r="E63" s="39">
        <v>3750</v>
      </c>
      <c r="F63" s="29">
        <v>3750</v>
      </c>
      <c r="G63" s="29">
        <f t="shared" si="5"/>
        <v>15000</v>
      </c>
    </row>
    <row r="64" spans="1:7" x14ac:dyDescent="0.2">
      <c r="A64" s="129" t="s">
        <v>82</v>
      </c>
      <c r="B64" s="166">
        <v>3792</v>
      </c>
      <c r="C64" s="47">
        <f t="shared" si="4"/>
        <v>948</v>
      </c>
      <c r="D64" s="39">
        <v>948</v>
      </c>
      <c r="E64" s="39">
        <v>948</v>
      </c>
      <c r="F64" s="29">
        <v>948</v>
      </c>
      <c r="G64" s="29">
        <f t="shared" si="5"/>
        <v>3792</v>
      </c>
    </row>
    <row r="65" spans="1:7" x14ac:dyDescent="0.2">
      <c r="A65" s="129" t="s">
        <v>95</v>
      </c>
      <c r="B65" s="166">
        <v>75000</v>
      </c>
      <c r="C65" s="47">
        <f t="shared" si="4"/>
        <v>18750</v>
      </c>
      <c r="D65" s="39">
        <v>18750</v>
      </c>
      <c r="E65" s="39">
        <v>18750</v>
      </c>
      <c r="F65" s="29">
        <v>18750</v>
      </c>
      <c r="G65" s="29">
        <f t="shared" si="5"/>
        <v>75000</v>
      </c>
    </row>
    <row r="66" spans="1:7" ht="13.5" thickBot="1" x14ac:dyDescent="0.25">
      <c r="A66" s="127" t="s">
        <v>21</v>
      </c>
      <c r="B66" s="103">
        <f t="shared" ref="B66:G66" si="6">SUM(B57:B65)</f>
        <v>259290</v>
      </c>
      <c r="C66" s="29">
        <f t="shared" si="6"/>
        <v>64822.5</v>
      </c>
      <c r="D66" s="29">
        <f t="shared" si="6"/>
        <v>64823</v>
      </c>
      <c r="E66" s="29">
        <f t="shared" si="6"/>
        <v>64821</v>
      </c>
      <c r="F66" s="29">
        <f t="shared" si="6"/>
        <v>64823</v>
      </c>
      <c r="G66" s="29">
        <f t="shared" si="6"/>
        <v>259289.5</v>
      </c>
    </row>
    <row r="67" spans="1:7" ht="13.5" thickBot="1" x14ac:dyDescent="0.25">
      <c r="A67" s="40" t="s">
        <v>11</v>
      </c>
      <c r="B67" s="94">
        <v>16403079</v>
      </c>
      <c r="C67" s="39"/>
      <c r="D67" s="39"/>
      <c r="E67" s="39"/>
      <c r="F67" s="29"/>
      <c r="G67" s="29"/>
    </row>
    <row r="68" spans="1:7" x14ac:dyDescent="0.2">
      <c r="A68" s="41" t="s">
        <v>20</v>
      </c>
      <c r="B68" s="41"/>
      <c r="C68" s="47"/>
      <c r="D68" s="49"/>
      <c r="E68" s="39"/>
      <c r="F68" s="29"/>
      <c r="G68" s="29"/>
    </row>
    <row r="69" spans="1:7" x14ac:dyDescent="0.2">
      <c r="A69" s="129" t="s">
        <v>182</v>
      </c>
      <c r="B69" s="135">
        <f>3948629+2585000</f>
        <v>6533629</v>
      </c>
      <c r="C69" s="47">
        <f>6533629/4</f>
        <v>1633407.25</v>
      </c>
      <c r="D69" s="47">
        <f t="shared" ref="D69:F69" si="7">6533629/4</f>
        <v>1633407.25</v>
      </c>
      <c r="E69" s="47">
        <f t="shared" si="7"/>
        <v>1633407.25</v>
      </c>
      <c r="F69" s="47">
        <f t="shared" si="7"/>
        <v>1633407.25</v>
      </c>
      <c r="G69" s="53">
        <f>SUM(C69:F69)</f>
        <v>6533629</v>
      </c>
    </row>
    <row r="70" spans="1:7" x14ac:dyDescent="0.2">
      <c r="A70" s="129" t="s">
        <v>204</v>
      </c>
      <c r="B70" s="135">
        <v>9069450</v>
      </c>
      <c r="C70" s="47">
        <f>9069450/4</f>
        <v>2267362.5</v>
      </c>
      <c r="D70" s="47">
        <f t="shared" ref="D70:F70" si="8">9069450/4</f>
        <v>2267362.5</v>
      </c>
      <c r="E70" s="47">
        <f t="shared" si="8"/>
        <v>2267362.5</v>
      </c>
      <c r="F70" s="47">
        <f t="shared" si="8"/>
        <v>2267362.5</v>
      </c>
      <c r="G70" s="53">
        <f t="shared" ref="G70:G73" si="9">SUM(C70:F70)</f>
        <v>9069450</v>
      </c>
    </row>
    <row r="71" spans="1:7" x14ac:dyDescent="0.2">
      <c r="A71" s="129" t="s">
        <v>183</v>
      </c>
      <c r="B71" s="135">
        <v>300000</v>
      </c>
      <c r="C71" s="47">
        <f>300000/4</f>
        <v>75000</v>
      </c>
      <c r="D71" s="47">
        <f t="shared" ref="D71:F71" si="10">300000/4</f>
        <v>75000</v>
      </c>
      <c r="E71" s="47">
        <f t="shared" si="10"/>
        <v>75000</v>
      </c>
      <c r="F71" s="47">
        <f t="shared" si="10"/>
        <v>75000</v>
      </c>
      <c r="G71" s="53">
        <f t="shared" si="9"/>
        <v>300000</v>
      </c>
    </row>
    <row r="72" spans="1:7" s="26" customFormat="1" x14ac:dyDescent="0.2">
      <c r="A72" s="130" t="s">
        <v>184</v>
      </c>
      <c r="B72" s="135">
        <v>250000</v>
      </c>
      <c r="C72" s="169">
        <v>62500</v>
      </c>
      <c r="D72" s="169">
        <v>62500</v>
      </c>
      <c r="E72" s="169">
        <v>62500</v>
      </c>
      <c r="F72" s="169">
        <v>62500</v>
      </c>
      <c r="G72" s="53">
        <f t="shared" si="9"/>
        <v>250000</v>
      </c>
    </row>
    <row r="73" spans="1:7" s="26" customFormat="1" x14ac:dyDescent="0.2">
      <c r="A73" s="130" t="s">
        <v>203</v>
      </c>
      <c r="B73" s="135">
        <v>250000</v>
      </c>
      <c r="C73" s="169">
        <v>62500</v>
      </c>
      <c r="D73" s="169">
        <v>62500</v>
      </c>
      <c r="E73" s="169">
        <v>62500</v>
      </c>
      <c r="F73" s="169">
        <v>62500</v>
      </c>
      <c r="G73" s="53">
        <f t="shared" si="9"/>
        <v>250000</v>
      </c>
    </row>
    <row r="74" spans="1:7" x14ac:dyDescent="0.2">
      <c r="A74" s="129"/>
      <c r="B74" s="135"/>
      <c r="C74" s="47"/>
      <c r="D74" s="49"/>
      <c r="E74" s="39"/>
      <c r="F74" s="29"/>
      <c r="G74" s="53"/>
    </row>
    <row r="75" spans="1:7" x14ac:dyDescent="0.2">
      <c r="A75" s="127" t="s">
        <v>21</v>
      </c>
      <c r="B75" s="103">
        <f t="shared" ref="B75:G75" si="11">SUM(B69:B74)</f>
        <v>16403079</v>
      </c>
      <c r="C75" s="85">
        <f t="shared" si="11"/>
        <v>4100769.75</v>
      </c>
      <c r="D75" s="85">
        <f t="shared" si="11"/>
        <v>4100769.75</v>
      </c>
      <c r="E75" s="85">
        <f t="shared" si="11"/>
        <v>4100769.75</v>
      </c>
      <c r="F75" s="85">
        <f t="shared" si="11"/>
        <v>4100769.75</v>
      </c>
      <c r="G75" s="85">
        <f t="shared" si="11"/>
        <v>16403079</v>
      </c>
    </row>
    <row r="76" spans="1:7" x14ac:dyDescent="0.2">
      <c r="A76" s="34" t="s">
        <v>12</v>
      </c>
      <c r="B76" s="92">
        <v>2475000</v>
      </c>
      <c r="C76" s="48"/>
      <c r="D76" s="49"/>
      <c r="E76" s="39"/>
      <c r="F76" s="29"/>
      <c r="G76" s="29"/>
    </row>
    <row r="77" spans="1:7" x14ac:dyDescent="0.2">
      <c r="A77" s="129" t="s">
        <v>96</v>
      </c>
      <c r="B77" s="66">
        <v>2475000</v>
      </c>
      <c r="C77" s="47">
        <f>B77/4</f>
        <v>618750</v>
      </c>
      <c r="D77" s="39">
        <v>618750</v>
      </c>
      <c r="E77" s="39">
        <v>618750</v>
      </c>
      <c r="F77" s="29">
        <v>618750</v>
      </c>
      <c r="G77" s="29">
        <f>SUM(C77:F77)</f>
        <v>2475000</v>
      </c>
    </row>
    <row r="78" spans="1:7" x14ac:dyDescent="0.2">
      <c r="A78" s="143"/>
      <c r="B78" s="127"/>
      <c r="C78" s="47"/>
      <c r="D78" s="39"/>
      <c r="E78" s="39"/>
      <c r="F78" s="29"/>
      <c r="G78" s="29">
        <f>SUM(C78:F78)</f>
        <v>0</v>
      </c>
    </row>
    <row r="79" spans="1:7" x14ac:dyDescent="0.2">
      <c r="A79" s="127"/>
      <c r="B79" s="127"/>
      <c r="C79" s="47"/>
      <c r="D79" s="39"/>
      <c r="E79" s="39"/>
      <c r="F79" s="29"/>
      <c r="G79" s="29">
        <f>SUM(C79:F79)</f>
        <v>0</v>
      </c>
    </row>
    <row r="80" spans="1:7" x14ac:dyDescent="0.2">
      <c r="A80" s="127"/>
      <c r="B80" s="127"/>
      <c r="C80" s="50"/>
      <c r="D80" s="39"/>
      <c r="E80" s="39"/>
      <c r="F80" s="29"/>
      <c r="G80" s="29">
        <f>SUM(C80:F80)</f>
        <v>0</v>
      </c>
    </row>
    <row r="81" spans="1:7" x14ac:dyDescent="0.2">
      <c r="A81" s="127" t="s">
        <v>21</v>
      </c>
      <c r="B81" s="103">
        <f>B76</f>
        <v>2475000</v>
      </c>
      <c r="C81" s="85">
        <f>SUM(C77:C80)</f>
        <v>618750</v>
      </c>
      <c r="D81" s="85">
        <f>SUM(D77:D80)</f>
        <v>618750</v>
      </c>
      <c r="E81" s="85">
        <f>SUM(E77:E80)</f>
        <v>618750</v>
      </c>
      <c r="F81" s="85">
        <f>SUM(F77:F80)</f>
        <v>618750</v>
      </c>
      <c r="G81" s="85">
        <f>SUM(G77:G80)</f>
        <v>2475000</v>
      </c>
    </row>
    <row r="82" spans="1:7" x14ac:dyDescent="0.2">
      <c r="A82" s="51" t="s">
        <v>13</v>
      </c>
      <c r="B82" s="94">
        <v>107500</v>
      </c>
      <c r="C82" s="27"/>
      <c r="D82" s="80"/>
      <c r="E82" s="84"/>
      <c r="F82" s="29"/>
      <c r="G82" s="29"/>
    </row>
    <row r="83" spans="1:7" x14ac:dyDescent="0.2">
      <c r="A83" s="41" t="s">
        <v>20</v>
      </c>
      <c r="B83" s="41"/>
      <c r="C83" s="27"/>
      <c r="D83" s="49"/>
      <c r="E83" s="27"/>
      <c r="F83" s="29"/>
      <c r="G83" s="29"/>
    </row>
    <row r="84" spans="1:7" s="26" customFormat="1" x14ac:dyDescent="0.2">
      <c r="A84" s="130" t="s">
        <v>185</v>
      </c>
      <c r="B84" s="167">
        <v>32500</v>
      </c>
      <c r="C84" s="52">
        <f>B84/4</f>
        <v>8125</v>
      </c>
      <c r="D84" s="28">
        <v>8125</v>
      </c>
      <c r="E84" s="52">
        <v>8125</v>
      </c>
      <c r="F84" s="53">
        <v>8125</v>
      </c>
      <c r="G84" s="53">
        <f>SUM(C84:F84)</f>
        <v>32500</v>
      </c>
    </row>
    <row r="85" spans="1:7" s="26" customFormat="1" x14ac:dyDescent="0.2">
      <c r="A85" s="130" t="s">
        <v>96</v>
      </c>
      <c r="B85" s="64">
        <v>75000</v>
      </c>
      <c r="C85" s="52">
        <f t="shared" ref="C85" si="12">B85/4</f>
        <v>18750</v>
      </c>
      <c r="D85" s="28">
        <v>18750</v>
      </c>
      <c r="E85" s="54">
        <v>18750</v>
      </c>
      <c r="F85" s="53">
        <v>18750</v>
      </c>
      <c r="G85" s="53">
        <f t="shared" ref="G85" si="13">SUM(C85:F85)</f>
        <v>75000</v>
      </c>
    </row>
    <row r="86" spans="1:7" s="1" customFormat="1" x14ac:dyDescent="0.2">
      <c r="A86" s="127" t="s">
        <v>21</v>
      </c>
      <c r="B86" s="103">
        <f t="shared" ref="B86:G86" si="14">SUM(B84:B85)</f>
        <v>107500</v>
      </c>
      <c r="C86" s="85">
        <f t="shared" si="14"/>
        <v>26875</v>
      </c>
      <c r="D86" s="85">
        <f t="shared" si="14"/>
        <v>26875</v>
      </c>
      <c r="E86" s="85">
        <f t="shared" si="14"/>
        <v>26875</v>
      </c>
      <c r="F86" s="85">
        <f t="shared" si="14"/>
        <v>26875</v>
      </c>
      <c r="G86" s="85">
        <f t="shared" si="14"/>
        <v>107500</v>
      </c>
    </row>
    <row r="87" spans="1:7" s="1" customFormat="1" ht="13.5" thickBot="1" x14ac:dyDescent="0.25">
      <c r="A87" s="127"/>
      <c r="B87" s="127"/>
      <c r="C87" s="85"/>
      <c r="D87" s="85"/>
      <c r="E87" s="85"/>
      <c r="F87" s="85"/>
      <c r="G87" s="85"/>
    </row>
    <row r="88" spans="1:7" ht="16.5" thickBot="1" x14ac:dyDescent="0.3">
      <c r="A88" s="17" t="s">
        <v>23</v>
      </c>
      <c r="B88" s="104">
        <f t="shared" ref="B88:G88" si="15">SUM(B43+B66+B75+B81+B86)</f>
        <v>19414749</v>
      </c>
      <c r="C88" s="38">
        <f t="shared" si="15"/>
        <v>4853687.25</v>
      </c>
      <c r="D88" s="38">
        <f t="shared" si="15"/>
        <v>4853687.75</v>
      </c>
      <c r="E88" s="38">
        <f t="shared" si="15"/>
        <v>4853685.75</v>
      </c>
      <c r="F88" s="38">
        <f t="shared" si="15"/>
        <v>4853687.75</v>
      </c>
      <c r="G88" s="38">
        <f t="shared" si="15"/>
        <v>19414748.5</v>
      </c>
    </row>
    <row r="89" spans="1:7" s="1" customFormat="1" x14ac:dyDescent="0.2">
      <c r="A89" s="127"/>
      <c r="B89" s="127"/>
      <c r="C89" s="85"/>
      <c r="D89" s="85"/>
      <c r="E89" s="85"/>
      <c r="F89" s="85"/>
      <c r="G89" s="85"/>
    </row>
    <row r="90" spans="1:7" ht="18" x14ac:dyDescent="0.25">
      <c r="A90" s="55" t="s">
        <v>208</v>
      </c>
      <c r="B90" s="109">
        <f>SUM(B31+B88)</f>
        <v>22615517.68</v>
      </c>
      <c r="C90" s="56">
        <f>C88+C31</f>
        <v>5653879.4199999999</v>
      </c>
      <c r="D90" s="56">
        <f>D88+D31</f>
        <v>5653879.5425000004</v>
      </c>
      <c r="E90" s="56">
        <f>E88+E31</f>
        <v>5653877.75</v>
      </c>
      <c r="F90" s="56">
        <f>F88+F31</f>
        <v>5653880.75</v>
      </c>
      <c r="G90" s="57">
        <f>G88+G31</f>
        <v>22615517.462499999</v>
      </c>
    </row>
    <row r="92" spans="1:7" x14ac:dyDescent="0.2">
      <c r="G92" s="29"/>
    </row>
    <row r="93" spans="1:7" x14ac:dyDescent="0.2">
      <c r="G93" s="142"/>
    </row>
    <row r="94" spans="1:7" x14ac:dyDescent="0.2">
      <c r="A94" s="127"/>
      <c r="B94" s="127"/>
      <c r="C94" s="24"/>
      <c r="D94" s="24"/>
      <c r="F94" s="29"/>
    </row>
  </sheetData>
  <pageMargins left="0.7" right="0.7" top="0.75" bottom="0.75" header="0.3" footer="0.3"/>
  <pageSetup scale="74" fitToHeight="2" orientation="landscape" r:id="rId1"/>
  <headerFooter>
    <oddFooter>&amp;L&amp;Z&amp;F&amp;R&amp;D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workbookViewId="0">
      <selection activeCell="I81" sqref="I81"/>
    </sheetView>
  </sheetViews>
  <sheetFormatPr defaultColWidth="9.140625" defaultRowHeight="12.75" x14ac:dyDescent="0.2"/>
  <cols>
    <col min="1" max="1" width="62.85546875" style="4" bestFit="1" customWidth="1"/>
    <col min="2" max="2" width="21.140625" style="67" customWidth="1"/>
    <col min="3" max="4" width="18" style="2" bestFit="1" customWidth="1"/>
    <col min="5" max="5" width="18" style="3" bestFit="1" customWidth="1"/>
    <col min="6" max="7" width="18" style="4" bestFit="1" customWidth="1"/>
    <col min="8" max="16384" width="9.140625" style="4"/>
  </cols>
  <sheetData>
    <row r="1" spans="1:7" x14ac:dyDescent="0.2">
      <c r="A1" s="1" t="s">
        <v>151</v>
      </c>
      <c r="B1" s="74"/>
    </row>
    <row r="2" spans="1:7" x14ac:dyDescent="0.2">
      <c r="A2" s="1"/>
      <c r="B2" s="74"/>
    </row>
    <row r="3" spans="1:7" s="8" customFormat="1" ht="19.5" thickBot="1" x14ac:dyDescent="0.35">
      <c r="A3" s="5" t="s">
        <v>48</v>
      </c>
      <c r="B3" s="75"/>
      <c r="C3" s="6"/>
      <c r="D3" s="6"/>
      <c r="E3" s="7"/>
    </row>
    <row r="4" spans="1:7" s="9" customFormat="1" ht="26.25" thickBot="1" x14ac:dyDescent="0.25">
      <c r="B4" s="76" t="s">
        <v>152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59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60"/>
      <c r="C6" s="19"/>
      <c r="D6" s="19"/>
      <c r="E6" s="129"/>
    </row>
    <row r="7" spans="1:7" s="9" customFormat="1" ht="16.5" thickBot="1" x14ac:dyDescent="0.3">
      <c r="A7" s="21"/>
      <c r="B7" s="61"/>
    </row>
    <row r="8" spans="1:7" s="25" customFormat="1" ht="13.5" thickBot="1" x14ac:dyDescent="0.25">
      <c r="A8" s="22" t="s">
        <v>0</v>
      </c>
      <c r="B8" s="62">
        <v>8890883.75</v>
      </c>
      <c r="C8" s="24"/>
      <c r="D8" s="24"/>
      <c r="E8" s="3"/>
    </row>
    <row r="9" spans="1:7" x14ac:dyDescent="0.2">
      <c r="B9" s="63"/>
      <c r="C9" s="27">
        <f>B8/4</f>
        <v>2222720.9375</v>
      </c>
      <c r="D9" s="28">
        <v>2222721</v>
      </c>
      <c r="E9" s="27">
        <v>2222721</v>
      </c>
      <c r="F9" s="29">
        <v>2222721</v>
      </c>
      <c r="G9" s="29">
        <f>SUM(C9:F9)</f>
        <v>8890883.9375</v>
      </c>
    </row>
    <row r="10" spans="1:7" x14ac:dyDescent="0.2">
      <c r="B10" s="63"/>
      <c r="C10" s="27"/>
      <c r="D10" s="28"/>
      <c r="E10" s="27"/>
      <c r="F10" s="29"/>
      <c r="G10" s="29">
        <f>SUM(C10:F10)</f>
        <v>0</v>
      </c>
    </row>
    <row r="11" spans="1:7" x14ac:dyDescent="0.2">
      <c r="A11" s="127"/>
      <c r="B11" s="64"/>
      <c r="C11" s="80"/>
      <c r="D11" s="33"/>
      <c r="E11" s="27"/>
      <c r="F11" s="29"/>
      <c r="G11" s="29">
        <f>SUM(C11:F11)</f>
        <v>0</v>
      </c>
    </row>
    <row r="12" spans="1:7" x14ac:dyDescent="0.2">
      <c r="A12" s="127" t="s">
        <v>21</v>
      </c>
      <c r="B12" s="64"/>
      <c r="C12" s="85">
        <f>SUM(C9:C11)</f>
        <v>2222720.9375</v>
      </c>
      <c r="D12" s="85">
        <f>SUM(D9:D11)</f>
        <v>2222721</v>
      </c>
      <c r="E12" s="85">
        <f>SUM(E9:E11)</f>
        <v>2222721</v>
      </c>
      <c r="F12" s="85">
        <f>SUM(F9:F11)</f>
        <v>2222721</v>
      </c>
      <c r="G12" s="85">
        <f>SUM(G9:G11)</f>
        <v>8890883.9375</v>
      </c>
    </row>
    <row r="13" spans="1:7" x14ac:dyDescent="0.2">
      <c r="A13" s="34" t="s">
        <v>1</v>
      </c>
      <c r="B13" s="62">
        <v>4616588.21</v>
      </c>
      <c r="C13" s="24"/>
      <c r="D13" s="35"/>
      <c r="E13" s="36"/>
    </row>
    <row r="14" spans="1:7" x14ac:dyDescent="0.2">
      <c r="B14" s="63"/>
      <c r="C14" s="27">
        <f>B13/4</f>
        <v>1154147.0525</v>
      </c>
      <c r="D14" s="28">
        <v>1154147</v>
      </c>
      <c r="E14" s="27">
        <v>1154147</v>
      </c>
      <c r="F14" s="29">
        <v>1154147</v>
      </c>
      <c r="G14" s="29">
        <f>SUM(C14:F14)</f>
        <v>4616588.0525000002</v>
      </c>
    </row>
    <row r="15" spans="1:7" x14ac:dyDescent="0.2">
      <c r="A15" s="127"/>
      <c r="B15" s="64"/>
      <c r="C15" s="80"/>
      <c r="D15" s="28"/>
      <c r="E15" s="27"/>
      <c r="F15" s="29"/>
      <c r="G15" s="29">
        <f>SUM(C15:F15)</f>
        <v>0</v>
      </c>
    </row>
    <row r="16" spans="1:7" x14ac:dyDescent="0.2">
      <c r="B16" s="63"/>
      <c r="C16" s="27"/>
      <c r="D16" s="28"/>
      <c r="E16" s="27"/>
      <c r="F16" s="29"/>
      <c r="G16" s="29">
        <f>SUM(C16:F16)</f>
        <v>0</v>
      </c>
    </row>
    <row r="17" spans="1:7" x14ac:dyDescent="0.2">
      <c r="A17" s="127" t="s">
        <v>21</v>
      </c>
      <c r="B17" s="64"/>
      <c r="C17" s="85">
        <f>SUM(C14:C16)</f>
        <v>1154147.0525</v>
      </c>
      <c r="D17" s="85">
        <f>SUM(D14:D16)</f>
        <v>1154147</v>
      </c>
      <c r="E17" s="85">
        <f>SUM(E14:E16)</f>
        <v>1154147</v>
      </c>
      <c r="F17" s="85">
        <f>SUM(F14:F16)</f>
        <v>1154147</v>
      </c>
      <c r="G17" s="85">
        <f>SUM(G14:G16)</f>
        <v>4616588.0525000002</v>
      </c>
    </row>
    <row r="18" spans="1:7" x14ac:dyDescent="0.2">
      <c r="A18" s="34" t="s">
        <v>2</v>
      </c>
      <c r="B18" s="62">
        <v>365000</v>
      </c>
      <c r="C18" s="27"/>
      <c r="D18" s="28"/>
      <c r="E18" s="27"/>
      <c r="F18" s="29"/>
      <c r="G18" s="29"/>
    </row>
    <row r="19" spans="1:7" x14ac:dyDescent="0.2">
      <c r="B19" s="63"/>
      <c r="C19" s="27">
        <f>365000/4</f>
        <v>91250</v>
      </c>
      <c r="D19" s="28">
        <v>91250</v>
      </c>
      <c r="E19" s="27">
        <v>91250</v>
      </c>
      <c r="F19" s="29">
        <v>91250</v>
      </c>
      <c r="G19" s="29">
        <f>SUM(C19:F19)</f>
        <v>365000</v>
      </c>
    </row>
    <row r="20" spans="1:7" x14ac:dyDescent="0.2">
      <c r="A20" s="127"/>
      <c r="B20" s="64"/>
      <c r="C20" s="80"/>
      <c r="D20" s="28"/>
      <c r="E20" s="27"/>
      <c r="F20" s="29"/>
      <c r="G20" s="29">
        <f>SUM(C20:F20)</f>
        <v>0</v>
      </c>
    </row>
    <row r="21" spans="1:7" x14ac:dyDescent="0.2">
      <c r="B21" s="63"/>
      <c r="C21" s="27"/>
      <c r="D21" s="28"/>
      <c r="E21" s="27"/>
      <c r="F21" s="29"/>
      <c r="G21" s="29">
        <f>SUM(C21:F21)</f>
        <v>0</v>
      </c>
    </row>
    <row r="22" spans="1:7" x14ac:dyDescent="0.2">
      <c r="A22" s="127"/>
      <c r="B22" s="64"/>
      <c r="C22" s="38"/>
      <c r="D22" s="28"/>
      <c r="E22" s="39"/>
      <c r="F22" s="29"/>
      <c r="G22" s="29">
        <f>SUM(C22:F22)</f>
        <v>0</v>
      </c>
    </row>
    <row r="23" spans="1:7" ht="13.5" thickBot="1" x14ac:dyDescent="0.25">
      <c r="A23" s="127" t="s">
        <v>21</v>
      </c>
      <c r="B23" s="64"/>
      <c r="C23" s="85">
        <f>SUM(C19:C22)</f>
        <v>91250</v>
      </c>
      <c r="D23" s="85">
        <f t="shared" ref="D23:F23" si="0">SUM(D19:D22)</f>
        <v>91250</v>
      </c>
      <c r="E23" s="85">
        <f t="shared" si="0"/>
        <v>91250</v>
      </c>
      <c r="F23" s="85">
        <f t="shared" si="0"/>
        <v>91250</v>
      </c>
      <c r="G23" s="85">
        <f>SUM(G19:G22)</f>
        <v>365000</v>
      </c>
    </row>
    <row r="24" spans="1:7" s="1" customFormat="1" ht="13.5" thickBot="1" x14ac:dyDescent="0.25">
      <c r="A24" s="40" t="s">
        <v>4</v>
      </c>
      <c r="B24" s="66">
        <v>3123855.78</v>
      </c>
      <c r="C24" s="39"/>
      <c r="D24" s="27"/>
      <c r="E24" s="84"/>
      <c r="F24" s="85"/>
      <c r="G24" s="85"/>
    </row>
    <row r="25" spans="1:7" s="1" customFormat="1" x14ac:dyDescent="0.2">
      <c r="A25" s="4"/>
      <c r="B25" s="63"/>
      <c r="C25" s="90">
        <f>B24/4</f>
        <v>780963.94499999995</v>
      </c>
      <c r="D25" s="89">
        <v>780964</v>
      </c>
      <c r="E25" s="91">
        <v>780964</v>
      </c>
      <c r="F25" s="90">
        <v>780964</v>
      </c>
      <c r="G25" s="90">
        <f>SUM(C25:F25)</f>
        <v>3123855.9449999998</v>
      </c>
    </row>
    <row r="26" spans="1:7" s="1" customFormat="1" x14ac:dyDescent="0.2">
      <c r="A26" s="127" t="s">
        <v>21</v>
      </c>
      <c r="B26" s="64"/>
      <c r="C26" s="85">
        <f>SUM(C24:C25)</f>
        <v>780963.94499999995</v>
      </c>
      <c r="D26" s="85">
        <f>SUM(D24:D25)</f>
        <v>780964</v>
      </c>
      <c r="E26" s="85">
        <f>SUM(E24:E25)</f>
        <v>780964</v>
      </c>
      <c r="F26" s="85">
        <f>SUM(F24:F25)</f>
        <v>780964</v>
      </c>
      <c r="G26" s="85">
        <f>SUM(C26:F26)</f>
        <v>3123855.9449999998</v>
      </c>
    </row>
    <row r="27" spans="1:7" s="1" customFormat="1" x14ac:dyDescent="0.2">
      <c r="A27" s="34" t="s">
        <v>3</v>
      </c>
      <c r="B27" s="62">
        <v>755000</v>
      </c>
      <c r="C27" s="44"/>
      <c r="D27" s="27"/>
      <c r="E27" s="84"/>
      <c r="F27" s="85"/>
      <c r="G27" s="85"/>
    </row>
    <row r="28" spans="1:7" x14ac:dyDescent="0.2">
      <c r="B28" s="63"/>
      <c r="C28" s="29">
        <f>B27/4</f>
        <v>188750</v>
      </c>
      <c r="D28" s="29">
        <v>188750</v>
      </c>
      <c r="E28" s="39">
        <v>188750</v>
      </c>
      <c r="F28" s="29">
        <v>188750</v>
      </c>
      <c r="G28" s="29">
        <f>SUM(C28:F28)</f>
        <v>755000</v>
      </c>
    </row>
    <row r="29" spans="1:7" x14ac:dyDescent="0.2">
      <c r="A29" s="127" t="s">
        <v>21</v>
      </c>
      <c r="B29" s="64"/>
      <c r="C29" s="85">
        <f>SUM(C27:C28)</f>
        <v>188750</v>
      </c>
      <c r="D29" s="85">
        <f>SUM(D27:D28)</f>
        <v>188750</v>
      </c>
      <c r="E29" s="85">
        <f>SUM(E27:E28)</f>
        <v>188750</v>
      </c>
      <c r="F29" s="85">
        <f>SUM(F27:F28)</f>
        <v>188750</v>
      </c>
      <c r="G29" s="85">
        <f>SUM(C29:F29)</f>
        <v>755000</v>
      </c>
    </row>
    <row r="30" spans="1:7" ht="13.5" thickBot="1" x14ac:dyDescent="0.25">
      <c r="A30" s="127"/>
      <c r="B30" s="64"/>
      <c r="C30" s="29"/>
      <c r="D30" s="29"/>
      <c r="E30" s="29"/>
      <c r="F30" s="29"/>
      <c r="G30" s="29"/>
    </row>
    <row r="31" spans="1:7" ht="16.5" thickBot="1" x14ac:dyDescent="0.3">
      <c r="A31" s="17" t="s">
        <v>22</v>
      </c>
      <c r="B31" s="60">
        <f>B8+B13+B18+B24+B27</f>
        <v>17751327.740000002</v>
      </c>
      <c r="C31" s="38">
        <f>C29+C26+C23+C17+C12</f>
        <v>4437831.9349999996</v>
      </c>
      <c r="D31" s="38">
        <f>D29+D26+D23+D17+D12</f>
        <v>4437832</v>
      </c>
      <c r="E31" s="38">
        <f>E29+E26+E23+E17+E12</f>
        <v>4437832</v>
      </c>
      <c r="F31" s="38">
        <f>F29+F26+F23+F17+F12</f>
        <v>4437832</v>
      </c>
      <c r="G31" s="38">
        <f>G29+G26+G23+G17+G12</f>
        <v>17751327.935000002</v>
      </c>
    </row>
    <row r="32" spans="1:7" ht="13.5" thickBot="1" x14ac:dyDescent="0.25">
      <c r="A32" s="127"/>
      <c r="B32" s="64"/>
      <c r="C32" s="29"/>
      <c r="D32" s="29"/>
      <c r="E32" s="29"/>
      <c r="F32" s="29"/>
      <c r="G32" s="29"/>
    </row>
    <row r="33" spans="1:7" ht="16.5" thickBot="1" x14ac:dyDescent="0.3">
      <c r="A33" s="17" t="s">
        <v>5</v>
      </c>
      <c r="B33" s="60"/>
      <c r="C33" s="4"/>
      <c r="D33" s="4"/>
      <c r="E33" s="4"/>
    </row>
    <row r="34" spans="1:7" ht="16.5" thickBot="1" x14ac:dyDescent="0.3">
      <c r="A34" s="46"/>
      <c r="B34" s="60"/>
      <c r="C34" s="44"/>
      <c r="D34" s="27"/>
      <c r="E34" s="39"/>
      <c r="F34" s="29"/>
      <c r="G34" s="29"/>
    </row>
    <row r="35" spans="1:7" ht="13.5" thickBot="1" x14ac:dyDescent="0.25">
      <c r="A35" s="40" t="s">
        <v>7</v>
      </c>
      <c r="B35" s="66">
        <v>465000</v>
      </c>
      <c r="C35" s="27"/>
      <c r="D35" s="27"/>
      <c r="E35" s="39"/>
      <c r="F35" s="29"/>
      <c r="G35" s="29"/>
    </row>
    <row r="36" spans="1:7" x14ac:dyDescent="0.2">
      <c r="A36" s="41" t="s">
        <v>20</v>
      </c>
      <c r="B36" s="66"/>
      <c r="C36" s="27"/>
      <c r="D36" s="39"/>
      <c r="E36" s="47"/>
      <c r="F36" s="29"/>
      <c r="G36" s="29"/>
    </row>
    <row r="37" spans="1:7" x14ac:dyDescent="0.2">
      <c r="C37" s="27"/>
      <c r="D37" s="27"/>
      <c r="E37" s="39"/>
      <c r="F37" s="29"/>
      <c r="G37" s="29">
        <f t="shared" ref="G37:G40" si="1">SUM(C37:F37)</f>
        <v>0</v>
      </c>
    </row>
    <row r="38" spans="1:7" x14ac:dyDescent="0.2">
      <c r="A38" s="78" t="s">
        <v>37</v>
      </c>
      <c r="B38" s="67">
        <v>50000</v>
      </c>
      <c r="C38" s="27">
        <f>B38/4</f>
        <v>12500</v>
      </c>
      <c r="D38" s="27">
        <v>12500</v>
      </c>
      <c r="E38" s="39">
        <v>12500</v>
      </c>
      <c r="F38" s="29">
        <v>12500</v>
      </c>
      <c r="G38" s="29">
        <f t="shared" si="1"/>
        <v>50000</v>
      </c>
    </row>
    <row r="39" spans="1:7" x14ac:dyDescent="0.2">
      <c r="A39" s="77" t="s">
        <v>41</v>
      </c>
      <c r="B39" s="68">
        <v>400000</v>
      </c>
      <c r="C39" s="27">
        <f t="shared" ref="C39:C40" si="2">B39/4</f>
        <v>100000</v>
      </c>
      <c r="D39" s="27">
        <v>100000</v>
      </c>
      <c r="E39" s="39">
        <v>100000</v>
      </c>
      <c r="F39" s="29">
        <v>100000</v>
      </c>
      <c r="G39" s="29">
        <f t="shared" si="1"/>
        <v>400000</v>
      </c>
    </row>
    <row r="40" spans="1:7" x14ac:dyDescent="0.2">
      <c r="A40" s="130" t="s">
        <v>187</v>
      </c>
      <c r="B40" s="64">
        <v>15000</v>
      </c>
      <c r="C40" s="52">
        <f t="shared" si="2"/>
        <v>3750</v>
      </c>
      <c r="D40" s="52">
        <v>3750</v>
      </c>
      <c r="E40" s="54">
        <v>3750</v>
      </c>
      <c r="F40" s="53">
        <v>3750</v>
      </c>
      <c r="G40" s="53">
        <f t="shared" si="1"/>
        <v>15000</v>
      </c>
    </row>
    <row r="41" spans="1:7" ht="13.5" thickBot="1" x14ac:dyDescent="0.25">
      <c r="A41" s="127" t="s">
        <v>21</v>
      </c>
      <c r="B41" s="68">
        <f>SUM(B38:B40)</f>
        <v>465000</v>
      </c>
      <c r="C41" s="29">
        <f>SUM(C37:C40)</f>
        <v>116250</v>
      </c>
      <c r="D41" s="29">
        <f>SUM(D37:D40)</f>
        <v>116250</v>
      </c>
      <c r="E41" s="29">
        <f>SUM(E37:E40)</f>
        <v>116250</v>
      </c>
      <c r="F41" s="29">
        <f>SUM(F37:F40)</f>
        <v>116250</v>
      </c>
      <c r="G41" s="29">
        <f>SUM(G37:G40)</f>
        <v>465000</v>
      </c>
    </row>
    <row r="42" spans="1:7" ht="13.5" thickBot="1" x14ac:dyDescent="0.25">
      <c r="A42" s="133" t="s">
        <v>157</v>
      </c>
      <c r="B42" s="66">
        <v>9506892.75</v>
      </c>
      <c r="C42" s="39"/>
      <c r="D42" s="39"/>
      <c r="E42" s="39"/>
      <c r="F42" s="29"/>
      <c r="G42" s="29"/>
    </row>
    <row r="43" spans="1:7" x14ac:dyDescent="0.2">
      <c r="A43" s="41" t="s">
        <v>20</v>
      </c>
      <c r="B43" s="66"/>
      <c r="C43" s="39"/>
      <c r="D43" s="39"/>
      <c r="E43" s="39"/>
      <c r="F43" s="29"/>
      <c r="G43" s="29">
        <f>SUM(C43:F43)</f>
        <v>0</v>
      </c>
    </row>
    <row r="44" spans="1:7" x14ac:dyDescent="0.2">
      <c r="A44" s="127"/>
      <c r="B44" s="68"/>
      <c r="C44" s="39"/>
      <c r="D44" s="39"/>
      <c r="E44" s="39"/>
      <c r="F44" s="29"/>
      <c r="G44" s="29">
        <f>SUM(C44:F44)</f>
        <v>0</v>
      </c>
    </row>
    <row r="45" spans="1:7" x14ac:dyDescent="0.2">
      <c r="A45" s="127" t="s">
        <v>42</v>
      </c>
      <c r="B45" s="68">
        <v>9186892.75</v>
      </c>
      <c r="C45" s="91">
        <v>2296723</v>
      </c>
      <c r="D45" s="91">
        <v>2296723</v>
      </c>
      <c r="E45" s="91">
        <v>2296723</v>
      </c>
      <c r="F45" s="91">
        <v>2296724</v>
      </c>
      <c r="G45" s="90">
        <f>SUM(C45:F45)</f>
        <v>9186893</v>
      </c>
    </row>
    <row r="46" spans="1:7" x14ac:dyDescent="0.2">
      <c r="A46" s="127" t="s">
        <v>102</v>
      </c>
      <c r="B46" s="68">
        <v>320000</v>
      </c>
      <c r="C46" s="137">
        <v>80000</v>
      </c>
      <c r="D46" s="137">
        <v>80000</v>
      </c>
      <c r="E46" s="137">
        <v>80000</v>
      </c>
      <c r="F46" s="137">
        <v>80000</v>
      </c>
      <c r="G46" s="90">
        <f>SUM(C46:F46)</f>
        <v>320000</v>
      </c>
    </row>
    <row r="47" spans="1:7" x14ac:dyDescent="0.2">
      <c r="A47" s="127"/>
      <c r="B47" s="68"/>
      <c r="C47" s="91"/>
      <c r="D47" s="91"/>
      <c r="E47" s="91"/>
      <c r="F47" s="90"/>
      <c r="G47" s="90"/>
    </row>
    <row r="48" spans="1:7" ht="13.5" thickBot="1" x14ac:dyDescent="0.25">
      <c r="A48" s="127" t="s">
        <v>21</v>
      </c>
      <c r="B48" s="68">
        <f>SUM(B45:B47)</f>
        <v>9506892.75</v>
      </c>
      <c r="C48" s="85">
        <f>SUM(C43:C46)</f>
        <v>2376723</v>
      </c>
      <c r="D48" s="85">
        <f>SUM(D43:D46)</f>
        <v>2376723</v>
      </c>
      <c r="E48" s="85">
        <f>SUM(E43:E46)</f>
        <v>2376723</v>
      </c>
      <c r="F48" s="85">
        <f>SUM(F43:F46)</f>
        <v>2376724</v>
      </c>
      <c r="G48" s="85">
        <f>SUM(G43:G46)</f>
        <v>9506893</v>
      </c>
    </row>
    <row r="49" spans="1:7" ht="13.5" thickBot="1" x14ac:dyDescent="0.25">
      <c r="A49" s="40" t="s">
        <v>8</v>
      </c>
      <c r="B49" s="66"/>
      <c r="C49" s="39"/>
      <c r="D49" s="39"/>
      <c r="E49" s="39"/>
      <c r="F49" s="29"/>
      <c r="G49" s="29"/>
    </row>
    <row r="50" spans="1:7" x14ac:dyDescent="0.2">
      <c r="A50" s="41" t="s">
        <v>20</v>
      </c>
      <c r="B50" s="66"/>
      <c r="C50" s="39"/>
      <c r="D50" s="39"/>
      <c r="E50" s="39"/>
      <c r="F50" s="29"/>
      <c r="G50" s="29">
        <f t="shared" ref="G50:G54" si="3">SUM(C50:F50)</f>
        <v>0</v>
      </c>
    </row>
    <row r="51" spans="1:7" x14ac:dyDescent="0.2">
      <c r="A51" s="127"/>
      <c r="B51" s="68"/>
      <c r="C51" s="39"/>
      <c r="D51" s="39"/>
      <c r="E51" s="39"/>
      <c r="F51" s="29"/>
      <c r="G51" s="29">
        <f t="shared" si="3"/>
        <v>0</v>
      </c>
    </row>
    <row r="52" spans="1:7" x14ac:dyDescent="0.2">
      <c r="A52" s="127"/>
      <c r="B52" s="68"/>
      <c r="C52" s="39"/>
      <c r="D52" s="39"/>
      <c r="E52" s="39"/>
      <c r="F52" s="29"/>
      <c r="G52" s="29">
        <f t="shared" si="3"/>
        <v>0</v>
      </c>
    </row>
    <row r="53" spans="1:7" x14ac:dyDescent="0.2">
      <c r="A53" s="127"/>
      <c r="B53" s="68"/>
      <c r="C53" s="39"/>
      <c r="D53" s="39"/>
      <c r="E53" s="39"/>
      <c r="F53" s="29"/>
      <c r="G53" s="29">
        <f t="shared" si="3"/>
        <v>0</v>
      </c>
    </row>
    <row r="54" spans="1:7" x14ac:dyDescent="0.2">
      <c r="A54" s="127"/>
      <c r="B54" s="68"/>
      <c r="C54" s="84"/>
      <c r="D54" s="39"/>
      <c r="E54" s="39"/>
      <c r="F54" s="29"/>
      <c r="G54" s="29">
        <f t="shared" si="3"/>
        <v>0</v>
      </c>
    </row>
    <row r="55" spans="1:7" ht="13.5" thickBot="1" x14ac:dyDescent="0.25">
      <c r="A55" s="127" t="s">
        <v>21</v>
      </c>
      <c r="B55" s="68"/>
      <c r="C55" s="29">
        <f>SUM(C50:C54)</f>
        <v>0</v>
      </c>
      <c r="D55" s="29">
        <f>SUM(D50:D54)</f>
        <v>0</v>
      </c>
      <c r="E55" s="29">
        <f>SUM(E50:E54)</f>
        <v>0</v>
      </c>
      <c r="F55" s="29">
        <f>SUM(F50:F54)</f>
        <v>0</v>
      </c>
      <c r="G55" s="29">
        <f>SUM(G50:G54)</f>
        <v>0</v>
      </c>
    </row>
    <row r="56" spans="1:7" ht="13.5" thickBot="1" x14ac:dyDescent="0.25">
      <c r="A56" s="40" t="s">
        <v>10</v>
      </c>
      <c r="B56" s="66">
        <v>730000</v>
      </c>
      <c r="C56" s="39"/>
      <c r="D56" s="39"/>
      <c r="E56" s="39"/>
      <c r="F56" s="29"/>
      <c r="G56" s="29"/>
    </row>
    <row r="57" spans="1:7" x14ac:dyDescent="0.2">
      <c r="A57" s="41" t="s">
        <v>20</v>
      </c>
      <c r="B57" s="66"/>
      <c r="C57" s="47"/>
      <c r="D57" s="39"/>
      <c r="E57" s="39"/>
      <c r="F57" s="29"/>
      <c r="G57" s="29"/>
    </row>
    <row r="58" spans="1:7" x14ac:dyDescent="0.2">
      <c r="A58" s="41"/>
      <c r="B58" s="66"/>
      <c r="C58" s="47"/>
      <c r="D58" s="39"/>
      <c r="E58" s="39"/>
      <c r="F58" s="29"/>
      <c r="G58" s="29">
        <f>SUM(C58:F58)</f>
        <v>0</v>
      </c>
    </row>
    <row r="59" spans="1:7" x14ac:dyDescent="0.2">
      <c r="A59" s="129" t="s">
        <v>43</v>
      </c>
      <c r="B59" s="66">
        <v>400000</v>
      </c>
      <c r="C59" s="47">
        <v>200000</v>
      </c>
      <c r="D59" s="39"/>
      <c r="E59" s="39">
        <v>200000</v>
      </c>
      <c r="F59" s="29"/>
      <c r="G59" s="29">
        <f t="shared" ref="G59:G62" si="4">SUM(C59:F59)</f>
        <v>400000</v>
      </c>
    </row>
    <row r="60" spans="1:7" x14ac:dyDescent="0.2">
      <c r="A60" s="129" t="s">
        <v>44</v>
      </c>
      <c r="B60" s="66">
        <v>130000</v>
      </c>
      <c r="C60" s="47">
        <f>B60/4</f>
        <v>32500</v>
      </c>
      <c r="D60" s="39">
        <v>32500</v>
      </c>
      <c r="E60" s="39">
        <v>32500</v>
      </c>
      <c r="F60" s="29">
        <v>32500</v>
      </c>
      <c r="G60" s="29">
        <f t="shared" si="4"/>
        <v>130000</v>
      </c>
    </row>
    <row r="61" spans="1:7" x14ac:dyDescent="0.2">
      <c r="A61" s="129" t="s">
        <v>188</v>
      </c>
      <c r="B61" s="66">
        <v>200000</v>
      </c>
      <c r="C61" s="47">
        <f>B61/4</f>
        <v>50000</v>
      </c>
      <c r="D61" s="39">
        <v>50000</v>
      </c>
      <c r="E61" s="39">
        <v>50000</v>
      </c>
      <c r="F61" s="29">
        <v>50000</v>
      </c>
      <c r="G61" s="29">
        <f t="shared" si="4"/>
        <v>200000</v>
      </c>
    </row>
    <row r="62" spans="1:7" x14ac:dyDescent="0.2">
      <c r="C62" s="39"/>
      <c r="D62" s="39"/>
      <c r="E62" s="39"/>
      <c r="F62" s="29"/>
      <c r="G62" s="29">
        <f t="shared" si="4"/>
        <v>0</v>
      </c>
    </row>
    <row r="63" spans="1:7" ht="13.5" thickBot="1" x14ac:dyDescent="0.25">
      <c r="A63" s="127" t="s">
        <v>21</v>
      </c>
      <c r="B63" s="68">
        <f>SUM(B59:B62)</f>
        <v>730000</v>
      </c>
      <c r="C63" s="85">
        <f>SUM(C58:C62)</f>
        <v>282500</v>
      </c>
      <c r="D63" s="85">
        <f>SUM(D58:D62)</f>
        <v>82500</v>
      </c>
      <c r="E63" s="85">
        <f>SUM(E58:E62)</f>
        <v>282500</v>
      </c>
      <c r="F63" s="85">
        <f>SUM(F58:F62)</f>
        <v>82500</v>
      </c>
      <c r="G63" s="85">
        <f>SUM(G58:G62)</f>
        <v>730000</v>
      </c>
    </row>
    <row r="64" spans="1:7" ht="13.5" thickBot="1" x14ac:dyDescent="0.25">
      <c r="A64" s="40" t="s">
        <v>11</v>
      </c>
      <c r="B64" s="66">
        <v>17923180</v>
      </c>
      <c r="C64" s="39"/>
      <c r="D64" s="39"/>
      <c r="E64" s="39"/>
      <c r="F64" s="29"/>
      <c r="G64" s="29"/>
    </row>
    <row r="65" spans="1:7" x14ac:dyDescent="0.2">
      <c r="A65" s="41" t="s">
        <v>20</v>
      </c>
      <c r="B65" s="66"/>
      <c r="C65" s="47"/>
      <c r="D65" s="49"/>
      <c r="E65" s="39"/>
      <c r="F65" s="29"/>
      <c r="G65" s="29"/>
    </row>
    <row r="66" spans="1:7" x14ac:dyDescent="0.2">
      <c r="A66" s="41"/>
      <c r="B66" s="66"/>
      <c r="C66" s="47"/>
      <c r="D66" s="49"/>
      <c r="E66" s="39"/>
      <c r="F66" s="29"/>
      <c r="G66" s="29">
        <f>SUM(C66:F66)</f>
        <v>0</v>
      </c>
    </row>
    <row r="67" spans="1:7" x14ac:dyDescent="0.2">
      <c r="A67" s="129" t="s">
        <v>39</v>
      </c>
      <c r="B67" s="66">
        <v>9075900</v>
      </c>
      <c r="C67" s="47">
        <v>2268225</v>
      </c>
      <c r="D67" s="49">
        <v>2268225</v>
      </c>
      <c r="E67" s="39">
        <v>2268225</v>
      </c>
      <c r="F67" s="29">
        <v>2268225</v>
      </c>
      <c r="G67" s="29">
        <f t="shared" ref="G67:G74" si="5">SUM(C67:F67)</f>
        <v>9072900</v>
      </c>
    </row>
    <row r="68" spans="1:7" x14ac:dyDescent="0.2">
      <c r="A68" s="129" t="s">
        <v>45</v>
      </c>
      <c r="B68" s="66">
        <v>25000</v>
      </c>
      <c r="C68" s="47">
        <v>25000</v>
      </c>
      <c r="D68" s="49"/>
      <c r="E68" s="39"/>
      <c r="F68" s="29"/>
      <c r="G68" s="29">
        <f t="shared" si="5"/>
        <v>25000</v>
      </c>
    </row>
    <row r="69" spans="1:7" x14ac:dyDescent="0.2">
      <c r="A69" s="129" t="s">
        <v>46</v>
      </c>
      <c r="B69" s="66">
        <v>144000</v>
      </c>
      <c r="C69" s="47">
        <v>144000</v>
      </c>
      <c r="D69" s="49"/>
      <c r="E69" s="39"/>
      <c r="F69" s="29"/>
      <c r="G69" s="29">
        <f t="shared" si="5"/>
        <v>144000</v>
      </c>
    </row>
    <row r="70" spans="1:7" x14ac:dyDescent="0.2">
      <c r="A70" s="129" t="s">
        <v>47</v>
      </c>
      <c r="B70" s="66">
        <v>425000</v>
      </c>
      <c r="C70" s="47">
        <v>425000</v>
      </c>
      <c r="D70" s="49"/>
      <c r="E70" s="39"/>
      <c r="F70" s="29"/>
      <c r="G70" s="29">
        <f t="shared" si="5"/>
        <v>425000</v>
      </c>
    </row>
    <row r="71" spans="1:7" x14ac:dyDescent="0.2">
      <c r="A71" s="129" t="s">
        <v>104</v>
      </c>
      <c r="B71" s="66">
        <v>321000</v>
      </c>
      <c r="C71" s="47">
        <v>81000</v>
      </c>
      <c r="D71" s="49">
        <v>81000</v>
      </c>
      <c r="E71" s="39">
        <v>81000</v>
      </c>
      <c r="F71" s="29">
        <v>81000</v>
      </c>
      <c r="G71" s="29">
        <f t="shared" si="5"/>
        <v>324000</v>
      </c>
    </row>
    <row r="72" spans="1:7" x14ac:dyDescent="0.2">
      <c r="A72" s="129" t="s">
        <v>101</v>
      </c>
      <c r="B72" s="66">
        <v>200000</v>
      </c>
      <c r="C72" s="128">
        <f>B72/4</f>
        <v>50000</v>
      </c>
      <c r="D72" s="49">
        <v>50000</v>
      </c>
      <c r="E72" s="39">
        <v>50000</v>
      </c>
      <c r="F72" s="29">
        <v>50000</v>
      </c>
      <c r="G72" s="29">
        <f t="shared" si="5"/>
        <v>200000</v>
      </c>
    </row>
    <row r="73" spans="1:7" x14ac:dyDescent="0.2">
      <c r="A73" s="129" t="s">
        <v>103</v>
      </c>
      <c r="B73" s="66">
        <v>2722280</v>
      </c>
      <c r="C73" s="47">
        <f>B73/4</f>
        <v>680570</v>
      </c>
      <c r="D73" s="49">
        <v>680570</v>
      </c>
      <c r="E73" s="39">
        <v>680570</v>
      </c>
      <c r="F73" s="29">
        <v>680570</v>
      </c>
      <c r="G73" s="29">
        <f t="shared" si="5"/>
        <v>2722280</v>
      </c>
    </row>
    <row r="74" spans="1:7" x14ac:dyDescent="0.2">
      <c r="A74" s="130" t="s">
        <v>189</v>
      </c>
      <c r="B74" s="64">
        <v>5010000</v>
      </c>
      <c r="C74" s="38">
        <f>B74/4</f>
        <v>1252500</v>
      </c>
      <c r="D74" s="28">
        <v>1252500</v>
      </c>
      <c r="E74" s="54">
        <v>1252500</v>
      </c>
      <c r="F74" s="53">
        <v>1252500</v>
      </c>
      <c r="G74" s="53">
        <f t="shared" si="5"/>
        <v>5010000</v>
      </c>
    </row>
    <row r="75" spans="1:7" x14ac:dyDescent="0.2">
      <c r="A75" s="127" t="s">
        <v>21</v>
      </c>
      <c r="B75" s="68">
        <f>SUM(B67:B74)</f>
        <v>17923180</v>
      </c>
      <c r="C75" s="85">
        <f>SUM(C66:C74)</f>
        <v>4926295</v>
      </c>
      <c r="D75" s="85">
        <f>SUM(D66:D74)</f>
        <v>4332295</v>
      </c>
      <c r="E75" s="85">
        <f>SUM(E66:E74)</f>
        <v>4332295</v>
      </c>
      <c r="F75" s="85">
        <f>SUM(F66:F74)</f>
        <v>4332295</v>
      </c>
      <c r="G75" s="85">
        <f>SUM(G66:G74)</f>
        <v>17923180</v>
      </c>
    </row>
    <row r="76" spans="1:7" x14ac:dyDescent="0.2">
      <c r="A76" s="34" t="s">
        <v>12</v>
      </c>
      <c r="B76" s="62"/>
      <c r="C76" s="48"/>
      <c r="D76" s="49"/>
      <c r="E76" s="39"/>
      <c r="F76" s="29"/>
      <c r="G76" s="29"/>
    </row>
    <row r="77" spans="1:7" x14ac:dyDescent="0.2">
      <c r="A77" s="41"/>
      <c r="B77" s="66"/>
      <c r="C77" s="47"/>
      <c r="D77" s="39"/>
      <c r="E77" s="39"/>
      <c r="F77" s="29"/>
      <c r="G77" s="29"/>
    </row>
    <row r="78" spans="1:7" x14ac:dyDescent="0.2">
      <c r="A78" s="127"/>
      <c r="B78" s="68"/>
      <c r="C78" s="47"/>
      <c r="D78" s="39"/>
      <c r="E78" s="39"/>
      <c r="F78" s="29"/>
      <c r="G78" s="29">
        <f>SUM(C78:F78)</f>
        <v>0</v>
      </c>
    </row>
    <row r="79" spans="1:7" x14ac:dyDescent="0.2">
      <c r="A79" s="127"/>
      <c r="B79" s="68"/>
      <c r="C79" s="47"/>
      <c r="D79" s="39"/>
      <c r="E79" s="39"/>
      <c r="F79" s="29"/>
      <c r="G79" s="29">
        <f>SUM(C79:F79)</f>
        <v>0</v>
      </c>
    </row>
    <row r="80" spans="1:7" x14ac:dyDescent="0.2">
      <c r="A80" s="127"/>
      <c r="B80" s="68"/>
      <c r="C80" s="47"/>
      <c r="D80" s="39"/>
      <c r="E80" s="39"/>
      <c r="F80" s="29"/>
      <c r="G80" s="29">
        <f>SUM(C80:F80)</f>
        <v>0</v>
      </c>
    </row>
    <row r="81" spans="1:14" x14ac:dyDescent="0.2">
      <c r="A81" s="127"/>
      <c r="B81" s="68"/>
      <c r="C81" s="47"/>
      <c r="D81" s="39"/>
      <c r="E81" s="39"/>
      <c r="F81" s="29"/>
      <c r="G81" s="29">
        <f>SUM(C81:F81)</f>
        <v>0</v>
      </c>
    </row>
    <row r="82" spans="1:14" x14ac:dyDescent="0.2">
      <c r="A82" s="127"/>
      <c r="B82" s="68"/>
      <c r="C82" s="50"/>
      <c r="D82" s="39"/>
      <c r="E82" s="39"/>
      <c r="F82" s="29"/>
      <c r="G82" s="29">
        <f>SUM(C82:F82)</f>
        <v>0</v>
      </c>
    </row>
    <row r="83" spans="1:14" x14ac:dyDescent="0.2">
      <c r="A83" s="127" t="s">
        <v>21</v>
      </c>
      <c r="B83" s="68"/>
      <c r="C83" s="85">
        <f>SUM(C78:C82)</f>
        <v>0</v>
      </c>
      <c r="D83" s="85">
        <f>SUM(D78:D82)</f>
        <v>0</v>
      </c>
      <c r="E83" s="85">
        <f>SUM(E78:E82)</f>
        <v>0</v>
      </c>
      <c r="F83" s="85">
        <f>SUM(F78:F82)</f>
        <v>0</v>
      </c>
      <c r="G83" s="85">
        <f>SUM(G78:G82)</f>
        <v>0</v>
      </c>
    </row>
    <row r="84" spans="1:14" x14ac:dyDescent="0.2">
      <c r="A84" s="51" t="s">
        <v>13</v>
      </c>
      <c r="B84" s="66"/>
      <c r="C84" s="27"/>
      <c r="D84" s="80"/>
      <c r="E84" s="84"/>
      <c r="F84" s="29"/>
      <c r="G84" s="29"/>
    </row>
    <row r="85" spans="1:14" x14ac:dyDescent="0.2">
      <c r="A85" s="41" t="s">
        <v>20</v>
      </c>
      <c r="B85" s="66"/>
      <c r="C85" s="27"/>
      <c r="D85" s="49"/>
      <c r="E85" s="27"/>
      <c r="F85" s="29"/>
      <c r="G85" s="29"/>
    </row>
    <row r="86" spans="1:14" s="26" customFormat="1" x14ac:dyDescent="0.2">
      <c r="B86" s="63"/>
      <c r="C86" s="52"/>
      <c r="D86" s="28"/>
      <c r="E86" s="52"/>
      <c r="F86" s="53"/>
      <c r="G86" s="53">
        <f>SUM(C86:F86)</f>
        <v>0</v>
      </c>
    </row>
    <row r="87" spans="1:14" s="26" customFormat="1" x14ac:dyDescent="0.2">
      <c r="B87" s="63"/>
      <c r="C87" s="52"/>
      <c r="D87" s="28"/>
      <c r="E87" s="52"/>
      <c r="F87" s="53"/>
      <c r="G87" s="53">
        <f t="shared" ref="G87:G89" si="6">SUM(C87:F87)</f>
        <v>0</v>
      </c>
    </row>
    <row r="88" spans="1:14" s="26" customFormat="1" x14ac:dyDescent="0.2">
      <c r="B88" s="63"/>
      <c r="C88" s="52"/>
      <c r="D88" s="28"/>
      <c r="E88" s="52"/>
      <c r="F88" s="53"/>
      <c r="G88" s="53">
        <f t="shared" si="6"/>
        <v>0</v>
      </c>
    </row>
    <row r="89" spans="1:14" s="26" customFormat="1" x14ac:dyDescent="0.2">
      <c r="A89" s="130"/>
      <c r="B89" s="64"/>
      <c r="C89" s="38"/>
      <c r="D89" s="28"/>
      <c r="E89" s="54"/>
      <c r="F89" s="53"/>
      <c r="G89" s="53">
        <f t="shared" si="6"/>
        <v>0</v>
      </c>
    </row>
    <row r="90" spans="1:14" s="1" customFormat="1" x14ac:dyDescent="0.2">
      <c r="A90" s="127" t="s">
        <v>21</v>
      </c>
      <c r="B90" s="68"/>
      <c r="C90" s="85">
        <f>SUM(C86:C89)</f>
        <v>0</v>
      </c>
      <c r="D90" s="85">
        <f>SUM(D86:D89)</f>
        <v>0</v>
      </c>
      <c r="E90" s="85">
        <f>SUM(E86:E89)</f>
        <v>0</v>
      </c>
      <c r="F90" s="85">
        <f>SUM(F86:F89)</f>
        <v>0</v>
      </c>
      <c r="G90" s="85">
        <f>SUM(G86:G89)</f>
        <v>0</v>
      </c>
    </row>
    <row r="91" spans="1:14" s="1" customFormat="1" ht="13.5" thickBot="1" x14ac:dyDescent="0.25">
      <c r="A91" s="127"/>
      <c r="B91" s="68"/>
      <c r="C91" s="85"/>
      <c r="D91" s="85"/>
      <c r="E91" s="85"/>
      <c r="F91" s="85"/>
      <c r="G91" s="85"/>
    </row>
    <row r="92" spans="1:14" ht="16.5" thickBot="1" x14ac:dyDescent="0.3">
      <c r="A92" s="17" t="s">
        <v>23</v>
      </c>
      <c r="B92" s="69">
        <f>B90+B83+B75+B63+B48+B41</f>
        <v>28625072.75</v>
      </c>
      <c r="C92" s="38">
        <f>C90+C83+C75+C63+C55+C48+C41</f>
        <v>7701768</v>
      </c>
      <c r="D92" s="38">
        <f>D90+D83+D75+D63+D55+D48+D41</f>
        <v>6907768</v>
      </c>
      <c r="E92" s="38">
        <f>E90+E83+E75+E63+E55+E48+E41</f>
        <v>7107768</v>
      </c>
      <c r="F92" s="38">
        <f>F90+F83+F75+F63+F55+F48+F41</f>
        <v>6907769</v>
      </c>
      <c r="G92" s="38">
        <f>G90+G83+G75+G63+G55+G48+G41</f>
        <v>28625073</v>
      </c>
    </row>
    <row r="93" spans="1:14" s="1" customFormat="1" x14ac:dyDescent="0.2">
      <c r="A93" s="127"/>
      <c r="B93" s="68"/>
      <c r="C93" s="85"/>
      <c r="D93" s="85"/>
      <c r="E93" s="85"/>
      <c r="F93" s="85"/>
      <c r="G93" s="85"/>
    </row>
    <row r="94" spans="1:14" ht="18" x14ac:dyDescent="0.25">
      <c r="A94" s="55" t="s">
        <v>205</v>
      </c>
      <c r="B94" s="70">
        <f t="shared" ref="B94:G94" si="7">B92+B31</f>
        <v>46376400.490000002</v>
      </c>
      <c r="C94" s="56">
        <f t="shared" si="7"/>
        <v>12139599.934999999</v>
      </c>
      <c r="D94" s="56">
        <f t="shared" si="7"/>
        <v>11345600</v>
      </c>
      <c r="E94" s="56">
        <f t="shared" si="7"/>
        <v>11545600</v>
      </c>
      <c r="F94" s="56">
        <f t="shared" si="7"/>
        <v>11345601</v>
      </c>
      <c r="G94" s="57">
        <f t="shared" si="7"/>
        <v>46376400.935000002</v>
      </c>
    </row>
    <row r="95" spans="1:14" x14ac:dyDescent="0.2">
      <c r="G95" s="63"/>
      <c r="H95" s="26"/>
      <c r="I95" s="26"/>
      <c r="J95" s="26"/>
      <c r="K95" s="26"/>
      <c r="L95" s="26"/>
      <c r="M95" s="26"/>
      <c r="N95" s="26"/>
    </row>
    <row r="96" spans="1:14" x14ac:dyDescent="0.2">
      <c r="G96" s="29"/>
    </row>
    <row r="98" spans="1:4" x14ac:dyDescent="0.2">
      <c r="A98" s="127"/>
      <c r="B98" s="68"/>
      <c r="C98" s="24"/>
      <c r="D98" s="24"/>
    </row>
  </sheetData>
  <pageMargins left="0.7" right="0.7" top="0.75" bottom="0.75" header="0.3" footer="0.3"/>
  <pageSetup scale="71" fitToHeight="2" orientation="landscape" r:id="rId1"/>
  <headerFooter>
    <oddFooter>&amp;L&amp;Z&amp;F&amp;R&amp;D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zoomScaleNormal="100" workbookViewId="0">
      <selection activeCell="F93" sqref="F93"/>
    </sheetView>
  </sheetViews>
  <sheetFormatPr defaultColWidth="9.140625" defaultRowHeight="12.75" x14ac:dyDescent="0.2"/>
  <cols>
    <col min="1" max="1" width="62.85546875" style="4" bestFit="1" customWidth="1"/>
    <col min="2" max="2" width="22.85546875" style="4" bestFit="1" customWidth="1"/>
    <col min="3" max="4" width="16.28515625" style="2" bestFit="1" customWidth="1"/>
    <col min="5" max="5" width="16.28515625" style="3" bestFit="1" customWidth="1"/>
    <col min="6" max="6" width="16.28515625" style="4" bestFit="1" customWidth="1"/>
    <col min="7" max="7" width="18" style="4" bestFit="1" customWidth="1"/>
    <col min="8" max="8" width="10.7109375" style="4" bestFit="1" customWidth="1"/>
    <col min="9" max="16384" width="9.140625" style="4"/>
  </cols>
  <sheetData>
    <row r="1" spans="1:7" x14ac:dyDescent="0.2">
      <c r="A1" s="1" t="s">
        <v>151</v>
      </c>
      <c r="B1" s="1"/>
    </row>
    <row r="2" spans="1:7" x14ac:dyDescent="0.2">
      <c r="A2" s="1"/>
      <c r="B2" s="1"/>
    </row>
    <row r="3" spans="1:7" s="8" customFormat="1" ht="19.5" thickBot="1" x14ac:dyDescent="0.35">
      <c r="A3" s="5" t="s">
        <v>158</v>
      </c>
      <c r="B3" s="5"/>
      <c r="C3" s="6"/>
      <c r="D3" s="6"/>
      <c r="E3" s="7"/>
    </row>
    <row r="4" spans="1:7" s="9" customFormat="1" ht="26.25" thickBot="1" x14ac:dyDescent="0.25">
      <c r="B4" s="58" t="s">
        <v>152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14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18"/>
      <c r="C6" s="19"/>
      <c r="D6" s="19"/>
      <c r="E6" s="129"/>
    </row>
    <row r="7" spans="1:7" s="9" customFormat="1" ht="16.5" thickBot="1" x14ac:dyDescent="0.3">
      <c r="A7" s="21"/>
    </row>
    <row r="8" spans="1:7" s="25" customFormat="1" ht="13.5" thickBot="1" x14ac:dyDescent="0.25">
      <c r="A8" s="22" t="s">
        <v>0</v>
      </c>
      <c r="B8" s="92">
        <v>640747.85</v>
      </c>
      <c r="C8" s="24"/>
      <c r="D8" s="24"/>
      <c r="E8" s="3"/>
    </row>
    <row r="9" spans="1:7" x14ac:dyDescent="0.2">
      <c r="B9" s="26"/>
      <c r="C9" s="27">
        <f>B8/4</f>
        <v>160186.96249999999</v>
      </c>
      <c r="D9" s="28">
        <f>B8/4</f>
        <v>160186.96249999999</v>
      </c>
      <c r="E9" s="27">
        <v>160187</v>
      </c>
      <c r="F9" s="29">
        <v>160186</v>
      </c>
      <c r="G9" s="29">
        <f>SUM(C9:F9)</f>
        <v>640746.92500000005</v>
      </c>
    </row>
    <row r="10" spans="1:7" x14ac:dyDescent="0.2">
      <c r="B10" s="26"/>
      <c r="C10" s="27"/>
      <c r="D10" s="28"/>
      <c r="E10" s="27"/>
      <c r="F10" s="29"/>
      <c r="G10" s="29">
        <f>SUM(C10:F10)</f>
        <v>0</v>
      </c>
    </row>
    <row r="11" spans="1:7" x14ac:dyDescent="0.2">
      <c r="A11" s="127"/>
      <c r="B11" s="130"/>
      <c r="C11" s="80"/>
      <c r="D11" s="33"/>
      <c r="E11" s="27"/>
      <c r="F11" s="29"/>
      <c r="G11" s="29">
        <f>SUM(C11:F11)</f>
        <v>0</v>
      </c>
    </row>
    <row r="12" spans="1:7" x14ac:dyDescent="0.2">
      <c r="A12" s="127" t="s">
        <v>21</v>
      </c>
      <c r="B12" s="93">
        <f>B8</f>
        <v>640747.85</v>
      </c>
      <c r="C12" s="29">
        <f>SUM(C9:C11)</f>
        <v>160186.96249999999</v>
      </c>
      <c r="D12" s="29">
        <f>SUM(D9:D11)</f>
        <v>160186.96249999999</v>
      </c>
      <c r="E12" s="29">
        <f>SUM(E9:E11)</f>
        <v>160187</v>
      </c>
      <c r="F12" s="29">
        <f>SUM(F9:F11)</f>
        <v>160186</v>
      </c>
      <c r="G12" s="29">
        <f>SUM(G9:G11)</f>
        <v>640746.92500000005</v>
      </c>
    </row>
    <row r="13" spans="1:7" x14ac:dyDescent="0.2">
      <c r="A13" s="34" t="s">
        <v>1</v>
      </c>
      <c r="B13" s="92">
        <v>0</v>
      </c>
      <c r="C13" s="24"/>
      <c r="D13" s="35"/>
      <c r="E13" s="36"/>
    </row>
    <row r="14" spans="1:7" x14ac:dyDescent="0.2">
      <c r="B14" s="26"/>
      <c r="C14" s="27">
        <f>B13/4</f>
        <v>0</v>
      </c>
      <c r="D14" s="28">
        <v>0</v>
      </c>
      <c r="E14" s="27">
        <v>0</v>
      </c>
      <c r="F14" s="29">
        <v>0</v>
      </c>
      <c r="G14" s="29">
        <f>SUM(C14:F14)</f>
        <v>0</v>
      </c>
    </row>
    <row r="15" spans="1:7" x14ac:dyDescent="0.2">
      <c r="A15" s="127"/>
      <c r="B15" s="130"/>
      <c r="C15" s="80"/>
      <c r="D15" s="28"/>
      <c r="E15" s="27"/>
      <c r="F15" s="29"/>
      <c r="G15" s="29">
        <f>SUM(C15:F15)</f>
        <v>0</v>
      </c>
    </row>
    <row r="16" spans="1:7" x14ac:dyDescent="0.2">
      <c r="B16" s="26"/>
      <c r="C16" s="27"/>
      <c r="D16" s="28"/>
      <c r="E16" s="27"/>
      <c r="F16" s="29"/>
      <c r="G16" s="29">
        <f>SUM(C16:F16)</f>
        <v>0</v>
      </c>
    </row>
    <row r="17" spans="1:8" x14ac:dyDescent="0.2">
      <c r="A17" s="3" t="s">
        <v>21</v>
      </c>
      <c r="B17" s="102">
        <f>B13</f>
        <v>0</v>
      </c>
      <c r="C17" s="29">
        <f>SUM(C14:C16)</f>
        <v>0</v>
      </c>
      <c r="D17" s="29">
        <f>SUM(D14:D16)</f>
        <v>0</v>
      </c>
      <c r="E17" s="29">
        <f>SUM(E14:E16)</f>
        <v>0</v>
      </c>
      <c r="F17" s="29">
        <f>SUM(F14:F16)</f>
        <v>0</v>
      </c>
      <c r="G17" s="29">
        <f>SUM(G14:G16)</f>
        <v>0</v>
      </c>
    </row>
    <row r="18" spans="1:8" x14ac:dyDescent="0.2">
      <c r="A18" s="34" t="s">
        <v>2</v>
      </c>
      <c r="B18" s="23"/>
      <c r="C18" s="27"/>
      <c r="D18" s="28"/>
      <c r="E18" s="27"/>
      <c r="F18" s="29"/>
      <c r="G18" s="29"/>
    </row>
    <row r="19" spans="1:8" x14ac:dyDescent="0.2">
      <c r="B19" s="26"/>
      <c r="C19" s="27"/>
      <c r="D19" s="28"/>
      <c r="E19" s="27"/>
      <c r="F19" s="29"/>
      <c r="G19" s="29">
        <f>SUM(C19:F19)</f>
        <v>0</v>
      </c>
    </row>
    <row r="20" spans="1:8" x14ac:dyDescent="0.2">
      <c r="A20" s="127"/>
      <c r="B20" s="130"/>
      <c r="C20" s="80"/>
      <c r="D20" s="28"/>
      <c r="E20" s="27"/>
      <c r="F20" s="29"/>
      <c r="G20" s="29">
        <f>SUM(C20:F20)</f>
        <v>0</v>
      </c>
    </row>
    <row r="21" spans="1:8" x14ac:dyDescent="0.2">
      <c r="B21" s="26"/>
      <c r="C21" s="27"/>
      <c r="D21" s="28"/>
      <c r="E21" s="27"/>
      <c r="F21" s="29"/>
      <c r="G21" s="29">
        <f>SUM(C21:F21)</f>
        <v>0</v>
      </c>
    </row>
    <row r="22" spans="1:8" x14ac:dyDescent="0.2">
      <c r="A22" s="127"/>
      <c r="B22" s="130"/>
      <c r="C22" s="38"/>
      <c r="D22" s="28"/>
      <c r="E22" s="39"/>
      <c r="F22" s="29"/>
      <c r="G22" s="29">
        <f>SUM(C22:F22)</f>
        <v>0</v>
      </c>
    </row>
    <row r="23" spans="1:8" ht="13.5" thickBot="1" x14ac:dyDescent="0.25">
      <c r="A23" s="127" t="s">
        <v>21</v>
      </c>
      <c r="B23" s="130"/>
      <c r="C23" s="29">
        <f>SUM(C20:C22)</f>
        <v>0</v>
      </c>
      <c r="D23" s="29">
        <f>SUM(D20:D22)</f>
        <v>0</v>
      </c>
      <c r="E23" s="29">
        <f>SUM(E20:E22)</f>
        <v>0</v>
      </c>
      <c r="F23" s="29">
        <f>SUM(F20:F22)</f>
        <v>0</v>
      </c>
      <c r="G23" s="29">
        <f>SUM(G20:G22)</f>
        <v>0</v>
      </c>
    </row>
    <row r="24" spans="1:8" s="1" customFormat="1" ht="13.5" thickBot="1" x14ac:dyDescent="0.25">
      <c r="A24" s="40" t="s">
        <v>4</v>
      </c>
      <c r="B24" s="94">
        <v>116616.1</v>
      </c>
      <c r="C24" s="39"/>
      <c r="D24" s="27"/>
      <c r="E24" s="84"/>
      <c r="F24" s="85"/>
      <c r="G24" s="85"/>
    </row>
    <row r="25" spans="1:8" s="1" customFormat="1" x14ac:dyDescent="0.2">
      <c r="A25" s="4"/>
      <c r="B25" s="26"/>
      <c r="C25" s="85">
        <f>B24/4</f>
        <v>29154.025000000001</v>
      </c>
      <c r="D25" s="80">
        <v>29154</v>
      </c>
      <c r="E25" s="84">
        <v>29154</v>
      </c>
      <c r="F25" s="85">
        <v>29154</v>
      </c>
      <c r="G25" s="29">
        <f>SUM(C25:F25)</f>
        <v>116616.02499999999</v>
      </c>
    </row>
    <row r="26" spans="1:8" s="1" customFormat="1" x14ac:dyDescent="0.2">
      <c r="A26" s="127" t="s">
        <v>21</v>
      </c>
      <c r="B26" s="93">
        <f>B24</f>
        <v>116616.1</v>
      </c>
      <c r="C26" s="29">
        <f>SUM(C24:C25)</f>
        <v>29154.025000000001</v>
      </c>
      <c r="D26" s="29">
        <f>SUM(D24:D25)</f>
        <v>29154</v>
      </c>
      <c r="E26" s="29">
        <f>SUM(E24:E25)</f>
        <v>29154</v>
      </c>
      <c r="F26" s="29">
        <f>SUM(F24:F25)</f>
        <v>29154</v>
      </c>
      <c r="G26" s="29">
        <f>SUM(C26:F26)</f>
        <v>116616.02499999999</v>
      </c>
    </row>
    <row r="27" spans="1:8" s="1" customFormat="1" x14ac:dyDescent="0.2">
      <c r="A27" s="34" t="s">
        <v>3</v>
      </c>
      <c r="B27" s="23"/>
      <c r="C27" s="44"/>
      <c r="D27" s="27"/>
      <c r="E27" s="84"/>
      <c r="F27" s="85"/>
      <c r="G27" s="85"/>
    </row>
    <row r="28" spans="1:8" x14ac:dyDescent="0.2">
      <c r="B28" s="26"/>
      <c r="C28" s="29"/>
      <c r="D28" s="29"/>
      <c r="E28" s="39"/>
      <c r="F28" s="29"/>
      <c r="G28" s="29"/>
    </row>
    <row r="29" spans="1:8" x14ac:dyDescent="0.2">
      <c r="A29" s="127" t="s">
        <v>21</v>
      </c>
      <c r="B29" s="130"/>
      <c r="C29" s="29">
        <f>SUM(C27:C28)</f>
        <v>0</v>
      </c>
      <c r="D29" s="29">
        <f>SUM(D27:D28)</f>
        <v>0</v>
      </c>
      <c r="E29" s="29">
        <f>SUM(E27:E28)</f>
        <v>0</v>
      </c>
      <c r="F29" s="29">
        <f>SUM(F27:F28)</f>
        <v>0</v>
      </c>
      <c r="G29" s="29">
        <f>SUM(C29:F29)</f>
        <v>0</v>
      </c>
    </row>
    <row r="30" spans="1:8" ht="13.5" thickBot="1" x14ac:dyDescent="0.25">
      <c r="A30" s="127"/>
      <c r="B30" s="130"/>
      <c r="C30" s="29"/>
      <c r="D30" s="29"/>
      <c r="E30" s="29"/>
      <c r="F30" s="29"/>
      <c r="G30" s="29"/>
    </row>
    <row r="31" spans="1:8" ht="16.5" thickBot="1" x14ac:dyDescent="0.3">
      <c r="A31" s="17" t="s">
        <v>22</v>
      </c>
      <c r="B31" s="98">
        <f>SUM(B12+B17+B26)</f>
        <v>757363.95</v>
      </c>
      <c r="C31" s="45">
        <f>C29+C26+C23+C17+C12</f>
        <v>189340.98749999999</v>
      </c>
      <c r="D31" s="45">
        <f>D29+D26+D23+D17+D12</f>
        <v>189340.96249999999</v>
      </c>
      <c r="E31" s="45">
        <f>E29+E26+E23+E17+E12</f>
        <v>189341</v>
      </c>
      <c r="F31" s="45">
        <f>F29+F26+F23+F17+F12</f>
        <v>189340</v>
      </c>
      <c r="G31" s="45">
        <f>G29+G26+G23+G17+G12</f>
        <v>757362.95000000007</v>
      </c>
      <c r="H31" s="29"/>
    </row>
    <row r="32" spans="1:8" ht="13.5" thickBot="1" x14ac:dyDescent="0.25">
      <c r="A32" s="127"/>
      <c r="B32" s="130"/>
      <c r="C32" s="29"/>
      <c r="D32" s="29"/>
      <c r="E32" s="29"/>
      <c r="F32" s="29"/>
      <c r="G32" s="29"/>
    </row>
    <row r="33" spans="1:8" ht="16.5" thickBot="1" x14ac:dyDescent="0.3">
      <c r="A33" s="17" t="s">
        <v>5</v>
      </c>
      <c r="B33" s="18"/>
      <c r="C33" s="4"/>
      <c r="D33" s="4"/>
      <c r="E33" s="4"/>
    </row>
    <row r="34" spans="1:8" ht="16.5" thickBot="1" x14ac:dyDescent="0.3">
      <c r="A34" s="46"/>
      <c r="B34" s="18"/>
      <c r="C34" s="44"/>
      <c r="D34" s="27"/>
      <c r="E34" s="39"/>
      <c r="F34" s="29"/>
      <c r="G34" s="29"/>
    </row>
    <row r="35" spans="1:8" ht="13.5" thickBot="1" x14ac:dyDescent="0.25">
      <c r="A35" s="40" t="s">
        <v>7</v>
      </c>
      <c r="B35" s="94">
        <v>44583</v>
      </c>
      <c r="C35" s="27"/>
      <c r="D35" s="27"/>
      <c r="E35" s="39"/>
      <c r="F35" s="29"/>
      <c r="G35" s="29"/>
    </row>
    <row r="36" spans="1:8" ht="25.5" x14ac:dyDescent="0.2">
      <c r="A36" s="100" t="s">
        <v>20</v>
      </c>
      <c r="B36" s="41"/>
      <c r="C36" s="27"/>
      <c r="D36" s="39"/>
      <c r="E36" s="47"/>
      <c r="F36" s="29"/>
      <c r="G36" s="29"/>
    </row>
    <row r="37" spans="1:8" x14ac:dyDescent="0.2">
      <c r="A37" s="127" t="s">
        <v>49</v>
      </c>
      <c r="B37" s="27">
        <v>4000</v>
      </c>
      <c r="C37" s="27">
        <v>1000</v>
      </c>
      <c r="D37" s="27">
        <v>1000</v>
      </c>
      <c r="E37" s="39">
        <v>1000</v>
      </c>
      <c r="F37" s="29">
        <v>1000</v>
      </c>
      <c r="G37" s="29">
        <f t="shared" ref="G37:G42" si="0">SUM(C37:F37)</f>
        <v>4000</v>
      </c>
    </row>
    <row r="38" spans="1:8" x14ac:dyDescent="0.2">
      <c r="A38" s="127" t="s">
        <v>50</v>
      </c>
      <c r="B38" s="27">
        <v>7146</v>
      </c>
      <c r="C38" s="27">
        <v>7146</v>
      </c>
      <c r="D38" s="27">
        <v>0</v>
      </c>
      <c r="E38" s="39">
        <v>0</v>
      </c>
      <c r="F38" s="29"/>
      <c r="G38" s="29">
        <f t="shared" si="0"/>
        <v>7146</v>
      </c>
    </row>
    <row r="39" spans="1:8" x14ac:dyDescent="0.2">
      <c r="A39" s="127" t="s">
        <v>51</v>
      </c>
      <c r="B39" s="27">
        <v>33437</v>
      </c>
      <c r="C39" s="27">
        <f>B39/4</f>
        <v>8359.25</v>
      </c>
      <c r="D39" s="27">
        <v>8359</v>
      </c>
      <c r="E39" s="39">
        <v>8359</v>
      </c>
      <c r="F39" s="29">
        <v>8360</v>
      </c>
      <c r="G39" s="29">
        <f t="shared" si="0"/>
        <v>33437.25</v>
      </c>
    </row>
    <row r="40" spans="1:8" x14ac:dyDescent="0.2">
      <c r="A40" s="129"/>
      <c r="B40" s="67"/>
      <c r="C40" s="27"/>
      <c r="D40" s="27"/>
      <c r="E40" s="39"/>
      <c r="F40" s="29"/>
      <c r="G40" s="29">
        <f t="shared" si="0"/>
        <v>0</v>
      </c>
    </row>
    <row r="41" spans="1:8" ht="15" x14ac:dyDescent="0.25">
      <c r="A41" s="145"/>
      <c r="C41" s="27"/>
      <c r="D41" s="27"/>
      <c r="E41" s="39"/>
      <c r="F41" s="29"/>
      <c r="G41" s="29">
        <f t="shared" si="0"/>
        <v>0</v>
      </c>
    </row>
    <row r="42" spans="1:8" ht="15" x14ac:dyDescent="0.25">
      <c r="A42" s="145"/>
      <c r="B42" s="127"/>
      <c r="C42" s="48"/>
      <c r="D42" s="27"/>
      <c r="E42" s="39"/>
      <c r="F42" s="29"/>
      <c r="G42" s="29">
        <f t="shared" si="0"/>
        <v>0</v>
      </c>
    </row>
    <row r="43" spans="1:8" ht="13.5" thickBot="1" x14ac:dyDescent="0.25">
      <c r="A43" s="127" t="s">
        <v>21</v>
      </c>
      <c r="B43" s="103">
        <f t="shared" ref="B43:G43" si="1">SUM(B37:B42)</f>
        <v>44583</v>
      </c>
      <c r="C43" s="29">
        <f t="shared" si="1"/>
        <v>16505.25</v>
      </c>
      <c r="D43" s="29">
        <f t="shared" si="1"/>
        <v>9359</v>
      </c>
      <c r="E43" s="29">
        <f t="shared" si="1"/>
        <v>9359</v>
      </c>
      <c r="F43" s="29">
        <f t="shared" si="1"/>
        <v>9360</v>
      </c>
      <c r="G43" s="29">
        <f t="shared" si="1"/>
        <v>44583.25</v>
      </c>
      <c r="H43" s="29"/>
    </row>
    <row r="44" spans="1:8" ht="13.5" thickBot="1" x14ac:dyDescent="0.25">
      <c r="A44" s="40" t="s">
        <v>9</v>
      </c>
      <c r="B44" s="41"/>
      <c r="C44" s="39"/>
      <c r="D44" s="39"/>
      <c r="E44" s="39"/>
      <c r="F44" s="29"/>
      <c r="G44" s="29"/>
    </row>
    <row r="45" spans="1:8" x14ac:dyDescent="0.2">
      <c r="A45" s="41" t="s">
        <v>20</v>
      </c>
      <c r="B45" s="41"/>
      <c r="C45" s="39"/>
      <c r="D45" s="39"/>
      <c r="E45" s="39"/>
      <c r="F45" s="29"/>
      <c r="G45" s="29">
        <f>SUM(C45:F45)</f>
        <v>0</v>
      </c>
    </row>
    <row r="46" spans="1:8" x14ac:dyDescent="0.2">
      <c r="A46" s="127"/>
      <c r="B46" s="127"/>
      <c r="C46" s="39"/>
      <c r="D46" s="39"/>
      <c r="E46" s="39"/>
      <c r="F46" s="29"/>
      <c r="G46" s="29">
        <f>SUM(C46:F46)</f>
        <v>0</v>
      </c>
    </row>
    <row r="47" spans="1:8" x14ac:dyDescent="0.2">
      <c r="A47" s="127"/>
      <c r="B47" s="127"/>
      <c r="C47" s="84"/>
      <c r="D47" s="39"/>
      <c r="E47" s="39"/>
      <c r="F47" s="29"/>
      <c r="G47" s="29">
        <f>SUM(C47:F47)</f>
        <v>0</v>
      </c>
    </row>
    <row r="48" spans="1:8" ht="13.5" thickBot="1" x14ac:dyDescent="0.25">
      <c r="A48" s="127" t="s">
        <v>21</v>
      </c>
      <c r="B48" s="127"/>
      <c r="C48" s="29">
        <f>SUM(C45:C47)</f>
        <v>0</v>
      </c>
      <c r="D48" s="29">
        <f>SUM(D45:D47)</f>
        <v>0</v>
      </c>
      <c r="E48" s="29">
        <f>SUM(E45:E47)</f>
        <v>0</v>
      </c>
      <c r="F48" s="29">
        <f>SUM(F45:F47)</f>
        <v>0</v>
      </c>
      <c r="G48" s="29">
        <f>SUM(G45:G47)</f>
        <v>0</v>
      </c>
      <c r="H48" s="29"/>
    </row>
    <row r="49" spans="1:8" ht="13.5" thickBot="1" x14ac:dyDescent="0.25">
      <c r="A49" s="40" t="s">
        <v>8</v>
      </c>
      <c r="B49" s="41"/>
      <c r="C49" s="39"/>
      <c r="D49" s="39"/>
      <c r="E49" s="39"/>
      <c r="F49" s="29"/>
      <c r="G49" s="29"/>
    </row>
    <row r="50" spans="1:8" x14ac:dyDescent="0.2">
      <c r="A50" s="41" t="s">
        <v>20</v>
      </c>
      <c r="B50" s="41"/>
      <c r="C50" s="39"/>
      <c r="D50" s="39"/>
      <c r="E50" s="39"/>
      <c r="F50" s="29"/>
      <c r="G50" s="29">
        <f t="shared" ref="G50:G53" si="2">SUM(C50:F50)</f>
        <v>0</v>
      </c>
    </row>
    <row r="51" spans="1:8" x14ac:dyDescent="0.2">
      <c r="A51" s="127"/>
      <c r="B51" s="127"/>
      <c r="C51" s="39"/>
      <c r="D51" s="39"/>
      <c r="E51" s="39"/>
      <c r="F51" s="29"/>
      <c r="G51" s="29">
        <f t="shared" si="2"/>
        <v>0</v>
      </c>
    </row>
    <row r="52" spans="1:8" x14ac:dyDescent="0.2">
      <c r="A52" s="127"/>
      <c r="B52" s="127"/>
      <c r="C52" s="39"/>
      <c r="D52" s="39"/>
      <c r="E52" s="39"/>
      <c r="F52" s="29"/>
      <c r="G52" s="29">
        <f t="shared" si="2"/>
        <v>0</v>
      </c>
    </row>
    <row r="53" spans="1:8" x14ac:dyDescent="0.2">
      <c r="A53" s="127"/>
      <c r="B53" s="127"/>
      <c r="C53" s="84"/>
      <c r="D53" s="39"/>
      <c r="E53" s="39"/>
      <c r="F53" s="29"/>
      <c r="G53" s="29">
        <f t="shared" si="2"/>
        <v>0</v>
      </c>
    </row>
    <row r="54" spans="1:8" ht="13.5" thickBot="1" x14ac:dyDescent="0.25">
      <c r="A54" s="127" t="s">
        <v>21</v>
      </c>
      <c r="B54" s="127"/>
      <c r="C54" s="29">
        <f>SUM(C50:C53)</f>
        <v>0</v>
      </c>
      <c r="D54" s="29">
        <f>SUM(D50:D53)</f>
        <v>0</v>
      </c>
      <c r="E54" s="29">
        <f>SUM(E50:E53)</f>
        <v>0</v>
      </c>
      <c r="F54" s="29">
        <f>SUM(F50:F53)</f>
        <v>0</v>
      </c>
      <c r="G54" s="29">
        <f>SUM(G50:G53)</f>
        <v>0</v>
      </c>
    </row>
    <row r="55" spans="1:8" ht="13.5" thickBot="1" x14ac:dyDescent="0.25">
      <c r="A55" s="40" t="s">
        <v>10</v>
      </c>
      <c r="B55" s="94">
        <v>0</v>
      </c>
      <c r="C55" s="39"/>
      <c r="D55" s="39"/>
      <c r="E55" s="39"/>
      <c r="F55" s="29"/>
      <c r="G55" s="29"/>
    </row>
    <row r="56" spans="1:8" x14ac:dyDescent="0.2">
      <c r="A56" s="41" t="s">
        <v>20</v>
      </c>
      <c r="B56" s="41"/>
      <c r="C56" s="47"/>
      <c r="D56" s="39"/>
      <c r="E56" s="39"/>
      <c r="F56" s="29"/>
      <c r="G56" s="29"/>
    </row>
    <row r="57" spans="1:8" x14ac:dyDescent="0.2">
      <c r="A57" s="129"/>
      <c r="B57" s="134"/>
      <c r="C57" s="47"/>
      <c r="D57" s="39"/>
      <c r="E57" s="39"/>
      <c r="F57" s="29"/>
      <c r="G57" s="29">
        <f>SUM(C57:F57)</f>
        <v>0</v>
      </c>
    </row>
    <row r="58" spans="1:8" x14ac:dyDescent="0.2">
      <c r="A58" s="129"/>
      <c r="B58" s="134"/>
      <c r="C58" s="47"/>
      <c r="D58" s="39"/>
      <c r="E58" s="39"/>
      <c r="F58" s="29"/>
      <c r="G58" s="29">
        <f t="shared" ref="G58:G60" si="3">SUM(C58:F58)</f>
        <v>0</v>
      </c>
    </row>
    <row r="59" spans="1:8" x14ac:dyDescent="0.2">
      <c r="A59" s="129"/>
      <c r="B59" s="134"/>
      <c r="C59" s="47"/>
      <c r="D59" s="39"/>
      <c r="E59" s="39"/>
      <c r="F59" s="29"/>
      <c r="G59" s="29">
        <f t="shared" si="3"/>
        <v>0</v>
      </c>
      <c r="H59" s="4">
        <f>1431637-19637</f>
        <v>1412000</v>
      </c>
    </row>
    <row r="60" spans="1:8" x14ac:dyDescent="0.2">
      <c r="A60" s="129"/>
      <c r="B60" s="134"/>
      <c r="C60" s="47"/>
      <c r="D60" s="39"/>
      <c r="E60" s="39"/>
      <c r="F60" s="29"/>
      <c r="G60" s="29">
        <f t="shared" si="3"/>
        <v>0</v>
      </c>
    </row>
    <row r="61" spans="1:8" ht="15" x14ac:dyDescent="0.25">
      <c r="A61" s="168"/>
      <c r="B61" s="149"/>
      <c r="C61" s="54"/>
      <c r="D61" s="54"/>
      <c r="E61" s="54"/>
      <c r="F61" s="53"/>
      <c r="G61" s="53"/>
    </row>
    <row r="62" spans="1:8" ht="13.5" thickBot="1" x14ac:dyDescent="0.25">
      <c r="A62" s="127" t="s">
        <v>21</v>
      </c>
      <c r="B62" s="103">
        <f t="shared" ref="B62:G62" si="4">SUM(B57:B61)</f>
        <v>0</v>
      </c>
      <c r="C62" s="29">
        <f t="shared" si="4"/>
        <v>0</v>
      </c>
      <c r="D62" s="29">
        <f t="shared" si="4"/>
        <v>0</v>
      </c>
      <c r="E62" s="29">
        <f t="shared" si="4"/>
        <v>0</v>
      </c>
      <c r="F62" s="29">
        <f t="shared" si="4"/>
        <v>0</v>
      </c>
      <c r="G62" s="29">
        <f t="shared" si="4"/>
        <v>0</v>
      </c>
      <c r="H62" s="29"/>
    </row>
    <row r="63" spans="1:8" ht="13.5" thickBot="1" x14ac:dyDescent="0.25">
      <c r="A63" s="40" t="s">
        <v>11</v>
      </c>
      <c r="B63" s="94">
        <f>180600+350000</f>
        <v>530600</v>
      </c>
      <c r="C63" s="39"/>
      <c r="D63" s="39"/>
      <c r="E63" s="39"/>
      <c r="F63" s="29"/>
      <c r="G63" s="29"/>
    </row>
    <row r="64" spans="1:8" x14ac:dyDescent="0.2">
      <c r="A64" s="41" t="s">
        <v>20</v>
      </c>
      <c r="B64" s="41"/>
      <c r="C64" s="47"/>
      <c r="D64" s="49"/>
      <c r="E64" s="39"/>
      <c r="F64" s="29"/>
      <c r="G64" s="29"/>
    </row>
    <row r="65" spans="1:8" x14ac:dyDescent="0.2">
      <c r="A65" s="78" t="s">
        <v>195</v>
      </c>
      <c r="B65" s="134">
        <v>430600</v>
      </c>
      <c r="C65" s="47">
        <f>430600/4</f>
        <v>107650</v>
      </c>
      <c r="D65" s="47">
        <f t="shared" ref="D65:F65" si="5">430600/4</f>
        <v>107650</v>
      </c>
      <c r="E65" s="47">
        <f t="shared" si="5"/>
        <v>107650</v>
      </c>
      <c r="F65" s="47">
        <f t="shared" si="5"/>
        <v>107650</v>
      </c>
      <c r="G65" s="53">
        <f t="shared" ref="G65:G67" si="6">SUM(C65:F65)</f>
        <v>430600</v>
      </c>
    </row>
    <row r="66" spans="1:8" x14ac:dyDescent="0.2">
      <c r="A66" s="78" t="s">
        <v>99</v>
      </c>
      <c r="B66" s="134">
        <v>100000</v>
      </c>
      <c r="C66" s="47">
        <v>33333.33</v>
      </c>
      <c r="D66" s="49">
        <v>33333.33</v>
      </c>
      <c r="E66" s="39">
        <f>33333.33</f>
        <v>33333.33</v>
      </c>
      <c r="F66" s="29"/>
      <c r="G66" s="53">
        <f t="shared" si="6"/>
        <v>99999.99</v>
      </c>
    </row>
    <row r="67" spans="1:8" x14ac:dyDescent="0.2">
      <c r="A67" s="129"/>
      <c r="B67" s="135">
        <v>0</v>
      </c>
      <c r="C67" s="47"/>
      <c r="D67" s="49"/>
      <c r="E67" s="39"/>
      <c r="F67" s="29"/>
      <c r="G67" s="53">
        <f t="shared" si="6"/>
        <v>0</v>
      </c>
      <c r="H67" s="4">
        <f>12180292-823000</f>
        <v>11357292</v>
      </c>
    </row>
    <row r="68" spans="1:8" x14ac:dyDescent="0.2">
      <c r="A68" s="130"/>
      <c r="B68" s="135"/>
      <c r="C68" s="47"/>
      <c r="D68" s="49"/>
      <c r="E68" s="39"/>
      <c r="F68" s="29"/>
      <c r="G68" s="53"/>
    </row>
    <row r="69" spans="1:8" x14ac:dyDescent="0.2">
      <c r="A69" s="129"/>
      <c r="B69" s="135"/>
      <c r="C69" s="47"/>
      <c r="D69" s="49"/>
      <c r="E69" s="39"/>
      <c r="F69" s="29"/>
      <c r="G69" s="53"/>
    </row>
    <row r="70" spans="1:8" x14ac:dyDescent="0.2">
      <c r="A70" s="129"/>
      <c r="B70" s="135"/>
      <c r="C70" s="47"/>
      <c r="D70" s="49"/>
      <c r="E70" s="39"/>
      <c r="F70" s="29"/>
      <c r="G70" s="53"/>
    </row>
    <row r="71" spans="1:8" x14ac:dyDescent="0.2">
      <c r="A71" s="127" t="s">
        <v>21</v>
      </c>
      <c r="B71" s="103">
        <f t="shared" ref="B71:G71" si="7">SUM(B65:B70)</f>
        <v>530600</v>
      </c>
      <c r="C71" s="85">
        <f t="shared" si="7"/>
        <v>140983.33000000002</v>
      </c>
      <c r="D71" s="85">
        <f t="shared" si="7"/>
        <v>140983.33000000002</v>
      </c>
      <c r="E71" s="85">
        <f t="shared" si="7"/>
        <v>140983.33000000002</v>
      </c>
      <c r="F71" s="85">
        <f t="shared" si="7"/>
        <v>107650</v>
      </c>
      <c r="G71" s="85">
        <f t="shared" si="7"/>
        <v>530599.99</v>
      </c>
      <c r="H71" s="29"/>
    </row>
    <row r="72" spans="1:8" x14ac:dyDescent="0.2">
      <c r="A72" s="34" t="s">
        <v>12</v>
      </c>
      <c r="B72" s="92">
        <v>100000</v>
      </c>
      <c r="C72" s="48"/>
      <c r="D72" s="49"/>
      <c r="E72" s="39"/>
      <c r="F72" s="29"/>
      <c r="G72" s="29"/>
    </row>
    <row r="73" spans="1:8" x14ac:dyDescent="0.2">
      <c r="A73" s="78" t="s">
        <v>196</v>
      </c>
      <c r="B73" s="66">
        <v>100000</v>
      </c>
      <c r="C73" s="169">
        <f>B73/4</f>
        <v>25000</v>
      </c>
      <c r="D73" s="54">
        <v>25000</v>
      </c>
      <c r="E73" s="54">
        <v>25000</v>
      </c>
      <c r="F73" s="53">
        <v>25000</v>
      </c>
      <c r="G73" s="53">
        <f>SUM(C73:F73)</f>
        <v>100000</v>
      </c>
    </row>
    <row r="74" spans="1:8" x14ac:dyDescent="0.2">
      <c r="A74" s="143"/>
      <c r="B74" s="127"/>
      <c r="C74" s="47"/>
      <c r="D74" s="39"/>
      <c r="E74" s="39"/>
      <c r="F74" s="29"/>
      <c r="G74" s="29">
        <f>SUM(C74:F74)</f>
        <v>0</v>
      </c>
    </row>
    <row r="75" spans="1:8" x14ac:dyDescent="0.2">
      <c r="A75" s="127"/>
      <c r="B75" s="127"/>
      <c r="C75" s="47"/>
      <c r="D75" s="39"/>
      <c r="E75" s="39"/>
      <c r="F75" s="29"/>
      <c r="G75" s="29">
        <f>SUM(C75:F75)</f>
        <v>0</v>
      </c>
    </row>
    <row r="76" spans="1:8" x14ac:dyDescent="0.2">
      <c r="A76" s="127"/>
      <c r="B76" s="127"/>
      <c r="C76" s="50"/>
      <c r="D76" s="39"/>
      <c r="E76" s="39"/>
      <c r="F76" s="29"/>
      <c r="G76" s="29">
        <f>SUM(C76:F76)</f>
        <v>0</v>
      </c>
    </row>
    <row r="77" spans="1:8" x14ac:dyDescent="0.2">
      <c r="A77" s="127" t="s">
        <v>21</v>
      </c>
      <c r="B77" s="103">
        <f>B72</f>
        <v>100000</v>
      </c>
      <c r="C77" s="85">
        <f>SUM(C73:C76)</f>
        <v>25000</v>
      </c>
      <c r="D77" s="85">
        <f>SUM(D73:D76)</f>
        <v>25000</v>
      </c>
      <c r="E77" s="85">
        <f>SUM(E73:E76)</f>
        <v>25000</v>
      </c>
      <c r="F77" s="85">
        <f>SUM(F73:F76)</f>
        <v>25000</v>
      </c>
      <c r="G77" s="85">
        <f>SUM(G73:G76)</f>
        <v>100000</v>
      </c>
      <c r="H77" s="29"/>
    </row>
    <row r="78" spans="1:8" x14ac:dyDescent="0.2">
      <c r="A78" s="51" t="s">
        <v>13</v>
      </c>
      <c r="B78" s="94">
        <v>30000</v>
      </c>
      <c r="C78" s="27"/>
      <c r="D78" s="80"/>
      <c r="E78" s="84"/>
      <c r="F78" s="29"/>
      <c r="G78" s="29"/>
    </row>
    <row r="79" spans="1:8" x14ac:dyDescent="0.2">
      <c r="A79" s="41" t="s">
        <v>20</v>
      </c>
      <c r="B79" s="41"/>
      <c r="C79" s="27"/>
      <c r="D79" s="49"/>
      <c r="E79" s="27"/>
      <c r="F79" s="29"/>
      <c r="G79" s="29"/>
    </row>
    <row r="80" spans="1:8" s="26" customFormat="1" x14ac:dyDescent="0.2">
      <c r="A80" s="181" t="s">
        <v>100</v>
      </c>
      <c r="B80" s="136">
        <v>10000</v>
      </c>
      <c r="C80" s="52">
        <f>B80/4</f>
        <v>2500</v>
      </c>
      <c r="D80" s="52">
        <v>2500</v>
      </c>
      <c r="E80" s="52">
        <v>2500</v>
      </c>
      <c r="F80" s="52">
        <v>2500</v>
      </c>
      <c r="G80" s="53">
        <f>SUM(C80:F80)</f>
        <v>10000</v>
      </c>
    </row>
    <row r="81" spans="1:8" s="26" customFormat="1" x14ac:dyDescent="0.2">
      <c r="A81" s="181" t="s">
        <v>197</v>
      </c>
      <c r="B81" s="136">
        <v>20000</v>
      </c>
      <c r="C81" s="52">
        <v>5000</v>
      </c>
      <c r="D81" s="52">
        <v>5000</v>
      </c>
      <c r="E81" s="52">
        <v>5000</v>
      </c>
      <c r="F81" s="52">
        <v>5000</v>
      </c>
      <c r="G81" s="53">
        <f t="shared" ref="G81:G85" si="8">SUM(C81:F81)</f>
        <v>20000</v>
      </c>
    </row>
    <row r="82" spans="1:8" s="26" customFormat="1" x14ac:dyDescent="0.2">
      <c r="A82" s="130"/>
      <c r="B82" s="64"/>
      <c r="C82" s="52"/>
      <c r="D82" s="28"/>
      <c r="E82" s="54"/>
      <c r="F82" s="53"/>
      <c r="G82" s="53">
        <f t="shared" si="8"/>
        <v>0</v>
      </c>
    </row>
    <row r="83" spans="1:8" s="26" customFormat="1" x14ac:dyDescent="0.2">
      <c r="A83" s="130"/>
      <c r="B83" s="64"/>
      <c r="C83" s="52"/>
      <c r="D83" s="28"/>
      <c r="E83" s="54"/>
      <c r="F83" s="53"/>
      <c r="G83" s="53">
        <f t="shared" si="8"/>
        <v>0</v>
      </c>
    </row>
    <row r="84" spans="1:8" s="26" customFormat="1" x14ac:dyDescent="0.2">
      <c r="A84" s="130"/>
      <c r="B84" s="64"/>
      <c r="C84" s="52"/>
      <c r="D84" s="28"/>
      <c r="E84" s="54"/>
      <c r="F84" s="53"/>
      <c r="G84" s="53">
        <f t="shared" si="8"/>
        <v>0</v>
      </c>
    </row>
    <row r="85" spans="1:8" s="26" customFormat="1" x14ac:dyDescent="0.2">
      <c r="A85" s="130"/>
      <c r="B85" s="64"/>
      <c r="C85" s="38"/>
      <c r="D85" s="28"/>
      <c r="E85" s="54"/>
      <c r="F85" s="53"/>
      <c r="G85" s="53">
        <f t="shared" si="8"/>
        <v>0</v>
      </c>
    </row>
    <row r="86" spans="1:8" s="1" customFormat="1" x14ac:dyDescent="0.2">
      <c r="A86" s="127" t="s">
        <v>21</v>
      </c>
      <c r="B86" s="103">
        <f t="shared" ref="B86:G86" si="9">SUM(B80:B85)</f>
        <v>30000</v>
      </c>
      <c r="C86" s="85">
        <f t="shared" si="9"/>
        <v>7500</v>
      </c>
      <c r="D86" s="85">
        <f t="shared" si="9"/>
        <v>7500</v>
      </c>
      <c r="E86" s="85">
        <f t="shared" si="9"/>
        <v>7500</v>
      </c>
      <c r="F86" s="85">
        <f t="shared" si="9"/>
        <v>7500</v>
      </c>
      <c r="G86" s="85">
        <f t="shared" si="9"/>
        <v>30000</v>
      </c>
      <c r="H86" s="85"/>
    </row>
    <row r="87" spans="1:8" s="1" customFormat="1" ht="13.5" thickBot="1" x14ac:dyDescent="0.25">
      <c r="A87" s="127"/>
      <c r="B87" s="127"/>
      <c r="C87" s="85"/>
      <c r="D87" s="85"/>
      <c r="E87" s="85"/>
      <c r="F87" s="85"/>
      <c r="G87" s="85"/>
      <c r="H87" s="85"/>
    </row>
    <row r="88" spans="1:8" ht="16.5" thickBot="1" x14ac:dyDescent="0.3">
      <c r="A88" s="17" t="s">
        <v>23</v>
      </c>
      <c r="B88" s="104">
        <f t="shared" ref="B88:G88" si="10">SUM(B43+B62+B71+B77+B86)</f>
        <v>705183</v>
      </c>
      <c r="C88" s="38">
        <f t="shared" si="10"/>
        <v>189988.58000000002</v>
      </c>
      <c r="D88" s="38">
        <f t="shared" si="10"/>
        <v>182842.33000000002</v>
      </c>
      <c r="E88" s="38">
        <f t="shared" si="10"/>
        <v>182842.33000000002</v>
      </c>
      <c r="F88" s="38">
        <f t="shared" si="10"/>
        <v>149510</v>
      </c>
      <c r="G88" s="38">
        <f t="shared" si="10"/>
        <v>705183.24</v>
      </c>
      <c r="H88" s="29"/>
    </row>
    <row r="89" spans="1:8" s="1" customFormat="1" x14ac:dyDescent="0.2">
      <c r="A89" s="127"/>
      <c r="B89" s="127"/>
      <c r="C89" s="85"/>
      <c r="D89" s="85"/>
      <c r="E89" s="85"/>
      <c r="F89" s="85"/>
      <c r="G89" s="85"/>
      <c r="H89" s="85"/>
    </row>
    <row r="90" spans="1:8" ht="18" x14ac:dyDescent="0.25">
      <c r="A90" s="55" t="s">
        <v>206</v>
      </c>
      <c r="B90" s="109">
        <f>SUM(B31+B88)</f>
        <v>1462546.95</v>
      </c>
      <c r="C90" s="56">
        <f>C88+C31</f>
        <v>379329.5675</v>
      </c>
      <c r="D90" s="56">
        <f>D88+D31</f>
        <v>372183.29249999998</v>
      </c>
      <c r="E90" s="56">
        <f>E88+E31</f>
        <v>372183.33</v>
      </c>
      <c r="F90" s="56">
        <f>F88+F31</f>
        <v>338850</v>
      </c>
      <c r="G90" s="57">
        <f>G88+G31</f>
        <v>1462546.19</v>
      </c>
    </row>
    <row r="92" spans="1:8" x14ac:dyDescent="0.2">
      <c r="G92" s="29"/>
    </row>
    <row r="93" spans="1:8" x14ac:dyDescent="0.2">
      <c r="G93" s="142"/>
    </row>
    <row r="94" spans="1:8" x14ac:dyDescent="0.2">
      <c r="A94" s="127"/>
      <c r="B94" s="127"/>
      <c r="C94" s="24"/>
      <c r="D94" s="24"/>
      <c r="F94" s="29"/>
    </row>
  </sheetData>
  <pageMargins left="0.7" right="0.7" top="0.75" bottom="0.75" header="0.3" footer="0.3"/>
  <pageSetup scale="74" fitToHeight="2" orientation="landscape" r:id="rId1"/>
  <headerFooter>
    <oddFooter>&amp;L&amp;Z&amp;F&amp;R&amp;D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workbookViewId="0">
      <selection activeCell="H88" sqref="H88"/>
    </sheetView>
  </sheetViews>
  <sheetFormatPr defaultColWidth="9.140625" defaultRowHeight="12.75" x14ac:dyDescent="0.2"/>
  <cols>
    <col min="1" max="1" width="62.85546875" style="4" bestFit="1" customWidth="1"/>
    <col min="2" max="2" width="21.140625" style="4" customWidth="1"/>
    <col min="3" max="4" width="16.28515625" style="2" bestFit="1" customWidth="1"/>
    <col min="5" max="5" width="16.28515625" style="3" bestFit="1" customWidth="1"/>
    <col min="6" max="7" width="16.28515625" style="4" bestFit="1" customWidth="1"/>
    <col min="8" max="8" width="10.7109375" style="4" bestFit="1" customWidth="1"/>
    <col min="9" max="16384" width="9.140625" style="4"/>
  </cols>
  <sheetData>
    <row r="1" spans="1:7" x14ac:dyDescent="0.2">
      <c r="A1" s="1" t="s">
        <v>151</v>
      </c>
      <c r="B1" s="1"/>
    </row>
    <row r="2" spans="1:7" x14ac:dyDescent="0.2">
      <c r="A2" s="1"/>
      <c r="B2" s="1"/>
    </row>
    <row r="3" spans="1:7" s="8" customFormat="1" ht="19.5" thickBot="1" x14ac:dyDescent="0.35">
      <c r="A3" s="5" t="s">
        <v>55</v>
      </c>
      <c r="B3" s="5"/>
      <c r="C3" s="6"/>
      <c r="D3" s="6"/>
      <c r="E3" s="7"/>
    </row>
    <row r="4" spans="1:7" s="9" customFormat="1" ht="26.25" thickBot="1" x14ac:dyDescent="0.25">
      <c r="B4" s="58" t="s">
        <v>152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14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18"/>
      <c r="C6" s="19"/>
      <c r="D6" s="19"/>
      <c r="E6" s="129"/>
    </row>
    <row r="7" spans="1:7" s="9" customFormat="1" ht="16.5" thickBot="1" x14ac:dyDescent="0.3">
      <c r="A7" s="21"/>
    </row>
    <row r="8" spans="1:7" s="25" customFormat="1" ht="13.5" thickBot="1" x14ac:dyDescent="0.25">
      <c r="A8" s="22" t="s">
        <v>0</v>
      </c>
      <c r="B8" s="92">
        <v>4341044.1100000003</v>
      </c>
      <c r="C8" s="95"/>
      <c r="D8" s="95"/>
      <c r="E8" s="96"/>
      <c r="F8" s="97"/>
      <c r="G8" s="97"/>
    </row>
    <row r="9" spans="1:7" x14ac:dyDescent="0.2">
      <c r="B9" s="26"/>
      <c r="C9" s="27">
        <f>B8/4</f>
        <v>1085261.0275000001</v>
      </c>
      <c r="D9" s="28">
        <v>1085261</v>
      </c>
      <c r="E9" s="27">
        <v>1085261</v>
      </c>
      <c r="F9" s="29">
        <v>1085261</v>
      </c>
      <c r="G9" s="29">
        <f>SUM(C9:F9)</f>
        <v>4341044.0274999999</v>
      </c>
    </row>
    <row r="10" spans="1:7" x14ac:dyDescent="0.2">
      <c r="B10" s="26"/>
      <c r="C10" s="27"/>
      <c r="D10" s="28"/>
      <c r="E10" s="27"/>
      <c r="F10" s="29"/>
      <c r="G10" s="29">
        <f>SUM(C10:F10)</f>
        <v>0</v>
      </c>
    </row>
    <row r="11" spans="1:7" x14ac:dyDescent="0.2">
      <c r="A11" s="127"/>
      <c r="B11" s="130"/>
      <c r="C11" s="80"/>
      <c r="D11" s="33"/>
      <c r="E11" s="27"/>
      <c r="F11" s="29"/>
      <c r="G11" s="29">
        <f>SUM(C11:F11)</f>
        <v>0</v>
      </c>
    </row>
    <row r="12" spans="1:7" x14ac:dyDescent="0.2">
      <c r="A12" s="127" t="s">
        <v>21</v>
      </c>
      <c r="B12" s="93">
        <f>B8</f>
        <v>4341044.1100000003</v>
      </c>
      <c r="C12" s="29">
        <f>SUM(C9:C11)</f>
        <v>1085261.0275000001</v>
      </c>
      <c r="D12" s="29">
        <f t="shared" ref="D12:F12" si="0">SUM(D9:D11)</f>
        <v>1085261</v>
      </c>
      <c r="E12" s="29">
        <f t="shared" si="0"/>
        <v>1085261</v>
      </c>
      <c r="F12" s="29">
        <f t="shared" si="0"/>
        <v>1085261</v>
      </c>
      <c r="G12" s="29">
        <f>SUM(G9:G11)</f>
        <v>4341044.0274999999</v>
      </c>
    </row>
    <row r="13" spans="1:7" x14ac:dyDescent="0.2">
      <c r="A13" s="34" t="s">
        <v>1</v>
      </c>
      <c r="B13" s="23"/>
      <c r="C13" s="24"/>
      <c r="D13" s="35"/>
      <c r="E13" s="36"/>
    </row>
    <row r="14" spans="1:7" x14ac:dyDescent="0.2">
      <c r="B14" s="26"/>
      <c r="C14" s="27"/>
      <c r="D14" s="28"/>
      <c r="E14" s="27"/>
      <c r="F14" s="29"/>
      <c r="G14" s="29">
        <f>SUM(C14:F14)</f>
        <v>0</v>
      </c>
    </row>
    <row r="15" spans="1:7" x14ac:dyDescent="0.2">
      <c r="A15" s="127"/>
      <c r="B15" s="130"/>
      <c r="C15" s="80"/>
      <c r="D15" s="28"/>
      <c r="E15" s="27"/>
      <c r="F15" s="29"/>
      <c r="G15" s="29">
        <f>SUM(C15:F15)</f>
        <v>0</v>
      </c>
    </row>
    <row r="16" spans="1:7" x14ac:dyDescent="0.2">
      <c r="B16" s="26"/>
      <c r="C16" s="27"/>
      <c r="D16" s="28"/>
      <c r="E16" s="27"/>
      <c r="F16" s="29"/>
      <c r="G16" s="29">
        <f>SUM(C16:F16)</f>
        <v>0</v>
      </c>
    </row>
    <row r="17" spans="1:8" x14ac:dyDescent="0.2">
      <c r="A17" s="3" t="s">
        <v>21</v>
      </c>
      <c r="B17" s="37"/>
      <c r="C17" s="29">
        <f>SUM(C14:C16)</f>
        <v>0</v>
      </c>
      <c r="D17" s="29">
        <f>SUM(D14:D16)</f>
        <v>0</v>
      </c>
      <c r="E17" s="29">
        <f>SUM(E14:E16)</f>
        <v>0</v>
      </c>
      <c r="F17" s="29">
        <f>SUM(F14:F16)</f>
        <v>0</v>
      </c>
      <c r="G17" s="29">
        <f>SUM(G14:G16)</f>
        <v>0</v>
      </c>
    </row>
    <row r="18" spans="1:8" x14ac:dyDescent="0.2">
      <c r="A18" s="34" t="s">
        <v>2</v>
      </c>
      <c r="B18" s="23"/>
      <c r="C18" s="27"/>
      <c r="D18" s="28"/>
      <c r="E18" s="27"/>
      <c r="F18" s="29"/>
      <c r="G18" s="29"/>
    </row>
    <row r="19" spans="1:8" x14ac:dyDescent="0.2">
      <c r="B19" s="26"/>
      <c r="C19" s="27"/>
      <c r="D19" s="28"/>
      <c r="E19" s="27"/>
      <c r="F19" s="29"/>
      <c r="G19" s="29">
        <f>SUM(C19:F19)</f>
        <v>0</v>
      </c>
    </row>
    <row r="20" spans="1:8" x14ac:dyDescent="0.2">
      <c r="A20" s="127"/>
      <c r="B20" s="130"/>
      <c r="C20" s="80"/>
      <c r="D20" s="28"/>
      <c r="E20" s="27"/>
      <c r="F20" s="29"/>
      <c r="G20" s="29">
        <f>SUM(C20:F20)</f>
        <v>0</v>
      </c>
    </row>
    <row r="21" spans="1:8" x14ac:dyDescent="0.2">
      <c r="B21" s="26"/>
      <c r="C21" s="27"/>
      <c r="D21" s="28"/>
      <c r="E21" s="27"/>
      <c r="F21" s="29"/>
      <c r="G21" s="29">
        <f>SUM(C21:F21)</f>
        <v>0</v>
      </c>
    </row>
    <row r="22" spans="1:8" x14ac:dyDescent="0.2">
      <c r="A22" s="127"/>
      <c r="B22" s="130"/>
      <c r="C22" s="38"/>
      <c r="D22" s="28"/>
      <c r="E22" s="39"/>
      <c r="F22" s="29"/>
      <c r="G22" s="29">
        <f>SUM(C22:F22)</f>
        <v>0</v>
      </c>
    </row>
    <row r="23" spans="1:8" ht="13.5" thickBot="1" x14ac:dyDescent="0.25">
      <c r="A23" s="127" t="s">
        <v>21</v>
      </c>
      <c r="B23" s="130"/>
      <c r="C23" s="29">
        <f>SUM(C20:C22)</f>
        <v>0</v>
      </c>
      <c r="D23" s="29">
        <f>SUM(D20:D22)</f>
        <v>0</v>
      </c>
      <c r="E23" s="29">
        <f>SUM(E20:E22)</f>
        <v>0</v>
      </c>
      <c r="F23" s="29">
        <f>SUM(F20:F22)</f>
        <v>0</v>
      </c>
      <c r="G23" s="29">
        <f>SUM(G20:G22)</f>
        <v>0</v>
      </c>
    </row>
    <row r="24" spans="1:8" s="1" customFormat="1" ht="13.5" thickBot="1" x14ac:dyDescent="0.25">
      <c r="A24" s="40" t="s">
        <v>4</v>
      </c>
      <c r="B24" s="94">
        <v>1055077.8899999999</v>
      </c>
      <c r="C24" s="39"/>
      <c r="D24" s="27"/>
      <c r="E24" s="91"/>
      <c r="F24" s="90"/>
      <c r="G24" s="85"/>
    </row>
    <row r="25" spans="1:8" s="1" customFormat="1" x14ac:dyDescent="0.2">
      <c r="A25" s="4"/>
      <c r="B25" s="26"/>
      <c r="C25" s="85">
        <f>B24/4</f>
        <v>263769.47249999997</v>
      </c>
      <c r="D25" s="80">
        <v>263769</v>
      </c>
      <c r="E25" s="84">
        <v>263769</v>
      </c>
      <c r="F25" s="85">
        <v>263770</v>
      </c>
      <c r="G25" s="29">
        <f>SUM(C25:F25)</f>
        <v>1055077.4724999999</v>
      </c>
    </row>
    <row r="26" spans="1:8" s="1" customFormat="1" x14ac:dyDescent="0.2">
      <c r="A26" s="4"/>
      <c r="B26" s="26"/>
      <c r="C26" s="85"/>
      <c r="D26" s="80"/>
      <c r="E26" s="84"/>
      <c r="F26" s="85"/>
      <c r="G26" s="29"/>
    </row>
    <row r="27" spans="1:8" s="1" customFormat="1" x14ac:dyDescent="0.2">
      <c r="A27" s="127" t="s">
        <v>21</v>
      </c>
      <c r="B27" s="93">
        <f>B24</f>
        <v>1055077.8899999999</v>
      </c>
      <c r="C27" s="29">
        <f>SUM(C24:C25)</f>
        <v>263769.47249999997</v>
      </c>
      <c r="D27" s="29">
        <f>SUM(D24:D25)</f>
        <v>263769</v>
      </c>
      <c r="E27" s="29">
        <f>SUM(E24:E25)</f>
        <v>263769</v>
      </c>
      <c r="F27" s="29">
        <f>SUM(F24:F25)</f>
        <v>263770</v>
      </c>
      <c r="G27" s="29">
        <f>SUM(C27:F27)</f>
        <v>1055077.4724999999</v>
      </c>
    </row>
    <row r="28" spans="1:8" s="1" customFormat="1" x14ac:dyDescent="0.2">
      <c r="A28" s="34" t="s">
        <v>3</v>
      </c>
      <c r="B28" s="23"/>
      <c r="C28" s="44"/>
      <c r="D28" s="27"/>
      <c r="E28" s="84"/>
      <c r="F28" s="85"/>
      <c r="G28" s="85"/>
    </row>
    <row r="29" spans="1:8" x14ac:dyDescent="0.2">
      <c r="B29" s="26"/>
      <c r="C29" s="29"/>
      <c r="D29" s="29"/>
      <c r="E29" s="39"/>
      <c r="F29" s="29"/>
      <c r="G29" s="29"/>
    </row>
    <row r="30" spans="1:8" x14ac:dyDescent="0.2">
      <c r="A30" s="127" t="s">
        <v>21</v>
      </c>
      <c r="B30" s="130"/>
      <c r="C30" s="29">
        <f>SUM(C28:C29)</f>
        <v>0</v>
      </c>
      <c r="D30" s="29">
        <f>SUM(D28:D29)</f>
        <v>0</v>
      </c>
      <c r="E30" s="29">
        <f>SUM(E28:E29)</f>
        <v>0</v>
      </c>
      <c r="F30" s="29">
        <f>SUM(F28:F29)</f>
        <v>0</v>
      </c>
      <c r="G30" s="29">
        <f>SUM(C30:F30)</f>
        <v>0</v>
      </c>
    </row>
    <row r="31" spans="1:8" ht="13.5" thickBot="1" x14ac:dyDescent="0.25">
      <c r="A31" s="127"/>
      <c r="B31" s="130"/>
      <c r="C31" s="29"/>
      <c r="D31" s="29"/>
      <c r="E31" s="29"/>
      <c r="F31" s="29"/>
      <c r="G31" s="29"/>
    </row>
    <row r="32" spans="1:8" ht="16.5" thickBot="1" x14ac:dyDescent="0.3">
      <c r="A32" s="17" t="s">
        <v>22</v>
      </c>
      <c r="B32" s="98">
        <f>SUM(B12+B27)</f>
        <v>5396122</v>
      </c>
      <c r="C32" s="45">
        <f>C30+C27+C23+C17+C12</f>
        <v>1349030.5</v>
      </c>
      <c r="D32" s="45">
        <f>D30+D27+D23+D17+D12</f>
        <v>1349030</v>
      </c>
      <c r="E32" s="45">
        <f>E30+E27+E23+E17+E12</f>
        <v>1349030</v>
      </c>
      <c r="F32" s="45">
        <f>F30+F27+F23+F17+F12</f>
        <v>1349031</v>
      </c>
      <c r="G32" s="45">
        <f>G30+G27+G23+G17+G12+G8</f>
        <v>5396121.5</v>
      </c>
      <c r="H32" s="29"/>
    </row>
    <row r="33" spans="1:8" ht="13.5" thickBot="1" x14ac:dyDescent="0.25">
      <c r="A33" s="127"/>
      <c r="B33" s="130"/>
      <c r="C33" s="29"/>
      <c r="D33" s="29"/>
      <c r="E33" s="29"/>
      <c r="F33" s="29"/>
      <c r="G33" s="29"/>
    </row>
    <row r="34" spans="1:8" ht="16.5" thickBot="1" x14ac:dyDescent="0.3">
      <c r="A34" s="17" t="s">
        <v>5</v>
      </c>
      <c r="B34" s="18"/>
      <c r="C34" s="4"/>
      <c r="D34" s="4"/>
      <c r="E34" s="4"/>
    </row>
    <row r="35" spans="1:8" ht="16.5" thickBot="1" x14ac:dyDescent="0.3">
      <c r="A35" s="46"/>
      <c r="B35" s="18"/>
      <c r="C35" s="44"/>
      <c r="D35" s="27"/>
      <c r="E35" s="39"/>
      <c r="F35" s="29"/>
      <c r="G35" s="29"/>
    </row>
    <row r="36" spans="1:8" ht="13.5" thickBot="1" x14ac:dyDescent="0.25">
      <c r="A36" s="40" t="s">
        <v>7</v>
      </c>
      <c r="B36" s="99">
        <v>111480</v>
      </c>
      <c r="C36" s="27"/>
      <c r="D36" s="27"/>
      <c r="E36" s="39"/>
      <c r="F36" s="29"/>
      <c r="G36" s="29"/>
    </row>
    <row r="37" spans="1:8" ht="25.5" x14ac:dyDescent="0.2">
      <c r="A37" s="100" t="s">
        <v>20</v>
      </c>
      <c r="B37" s="100"/>
      <c r="C37" s="101"/>
      <c r="D37" s="39"/>
      <c r="E37" s="47"/>
      <c r="F37" s="29"/>
      <c r="G37" s="29"/>
    </row>
    <row r="38" spans="1:8" x14ac:dyDescent="0.2">
      <c r="A38" s="170" t="s">
        <v>160</v>
      </c>
      <c r="B38" s="4">
        <v>48880</v>
      </c>
      <c r="C38" s="138">
        <v>30000</v>
      </c>
      <c r="D38" s="27">
        <v>5000</v>
      </c>
      <c r="E38" s="39">
        <v>10000</v>
      </c>
      <c r="F38" s="29">
        <v>3880</v>
      </c>
      <c r="G38" s="29">
        <f t="shared" ref="G38:G44" si="1">SUM(C38:F38)</f>
        <v>48880</v>
      </c>
    </row>
    <row r="39" spans="1:8" x14ac:dyDescent="0.2">
      <c r="A39" s="171" t="s">
        <v>107</v>
      </c>
      <c r="B39" s="4">
        <v>9600</v>
      </c>
      <c r="C39" s="138">
        <v>5000</v>
      </c>
      <c r="D39" s="27">
        <v>3500</v>
      </c>
      <c r="E39" s="39">
        <v>1100</v>
      </c>
      <c r="F39" s="29"/>
      <c r="G39" s="29">
        <f t="shared" si="1"/>
        <v>9600</v>
      </c>
    </row>
    <row r="40" spans="1:8" x14ac:dyDescent="0.2">
      <c r="A40" s="171" t="s">
        <v>108</v>
      </c>
      <c r="B40" s="4">
        <v>20000</v>
      </c>
      <c r="C40" s="138">
        <v>5000</v>
      </c>
      <c r="D40" s="27">
        <v>5000</v>
      </c>
      <c r="E40" s="39">
        <v>5000</v>
      </c>
      <c r="F40" s="29">
        <v>5000</v>
      </c>
      <c r="G40" s="29">
        <f t="shared" si="1"/>
        <v>20000</v>
      </c>
    </row>
    <row r="41" spans="1:8" x14ac:dyDescent="0.2">
      <c r="A41" s="170" t="s">
        <v>56</v>
      </c>
      <c r="B41" s="82">
        <v>3500</v>
      </c>
      <c r="C41" s="138">
        <v>0</v>
      </c>
      <c r="D41" s="27">
        <v>3500</v>
      </c>
      <c r="E41" s="39">
        <v>0</v>
      </c>
      <c r="F41" s="29">
        <v>0</v>
      </c>
      <c r="G41" s="29">
        <f t="shared" si="1"/>
        <v>3500</v>
      </c>
    </row>
    <row r="42" spans="1:8" x14ac:dyDescent="0.2">
      <c r="A42" s="170" t="s">
        <v>57</v>
      </c>
      <c r="B42" s="82">
        <v>16500</v>
      </c>
      <c r="C42" s="138">
        <v>5000</v>
      </c>
      <c r="D42" s="27">
        <v>2500</v>
      </c>
      <c r="E42" s="39">
        <v>5000</v>
      </c>
      <c r="F42" s="29">
        <v>4000</v>
      </c>
      <c r="G42" s="29">
        <f t="shared" si="1"/>
        <v>16500</v>
      </c>
    </row>
    <row r="43" spans="1:8" x14ac:dyDescent="0.2">
      <c r="A43" s="170" t="s">
        <v>161</v>
      </c>
      <c r="B43" s="127">
        <v>3000</v>
      </c>
      <c r="C43" s="138">
        <v>3000</v>
      </c>
      <c r="D43" s="27">
        <v>0</v>
      </c>
      <c r="E43" s="39">
        <v>0</v>
      </c>
      <c r="F43" s="29">
        <v>0</v>
      </c>
      <c r="G43" s="29">
        <f t="shared" si="1"/>
        <v>3000</v>
      </c>
    </row>
    <row r="44" spans="1:8" x14ac:dyDescent="0.2">
      <c r="A44" s="171" t="s">
        <v>106</v>
      </c>
      <c r="B44" s="127">
        <v>10000</v>
      </c>
      <c r="C44" s="138">
        <v>10000</v>
      </c>
      <c r="D44" s="27">
        <v>0</v>
      </c>
      <c r="E44" s="39">
        <v>0</v>
      </c>
      <c r="F44" s="29">
        <v>0</v>
      </c>
      <c r="G44" s="29">
        <f t="shared" si="1"/>
        <v>10000</v>
      </c>
    </row>
    <row r="45" spans="1:8" ht="13.5" thickBot="1" x14ac:dyDescent="0.25">
      <c r="A45" s="127" t="s">
        <v>21</v>
      </c>
      <c r="B45" s="141">
        <f t="shared" ref="B45:G45" si="2">SUM(B38:B44)</f>
        <v>111480</v>
      </c>
      <c r="C45" s="29">
        <f t="shared" si="2"/>
        <v>58000</v>
      </c>
      <c r="D45" s="29">
        <f t="shared" si="2"/>
        <v>19500</v>
      </c>
      <c r="E45" s="29">
        <f t="shared" si="2"/>
        <v>21100</v>
      </c>
      <c r="F45" s="29">
        <f t="shared" si="2"/>
        <v>12880</v>
      </c>
      <c r="G45" s="29">
        <f t="shared" si="2"/>
        <v>111480</v>
      </c>
      <c r="H45" s="29"/>
    </row>
    <row r="46" spans="1:8" ht="13.5" thickBot="1" x14ac:dyDescent="0.25">
      <c r="A46" s="40" t="s">
        <v>9</v>
      </c>
      <c r="B46" s="41"/>
      <c r="C46" s="39"/>
      <c r="D46" s="39"/>
      <c r="E46" s="39"/>
      <c r="F46" s="29"/>
      <c r="G46" s="29"/>
    </row>
    <row r="47" spans="1:8" ht="25.5" x14ac:dyDescent="0.2">
      <c r="A47" s="100" t="s">
        <v>20</v>
      </c>
      <c r="B47" s="100"/>
      <c r="C47" s="105"/>
      <c r="D47" s="39"/>
      <c r="E47" s="39"/>
      <c r="F47" s="29"/>
      <c r="G47" s="29">
        <f>SUM(C47:F47)</f>
        <v>0</v>
      </c>
    </row>
    <row r="48" spans="1:8" x14ac:dyDescent="0.2">
      <c r="A48" s="127"/>
      <c r="B48" s="127"/>
      <c r="C48" s="39"/>
      <c r="D48" s="39"/>
      <c r="E48" s="39"/>
      <c r="F48" s="29"/>
      <c r="G48" s="29">
        <f>SUM(C48:F48)</f>
        <v>0</v>
      </c>
    </row>
    <row r="49" spans="1:8" x14ac:dyDescent="0.2">
      <c r="A49" s="127"/>
      <c r="B49" s="127"/>
      <c r="C49" s="84"/>
      <c r="D49" s="39"/>
      <c r="E49" s="39"/>
      <c r="F49" s="29"/>
      <c r="G49" s="29">
        <f>SUM(C49:F49)</f>
        <v>0</v>
      </c>
    </row>
    <row r="50" spans="1:8" ht="13.5" thickBot="1" x14ac:dyDescent="0.25">
      <c r="A50" s="127" t="s">
        <v>21</v>
      </c>
      <c r="B50" s="127"/>
      <c r="C50" s="29">
        <f>SUM(C47:C49)</f>
        <v>0</v>
      </c>
      <c r="D50" s="29">
        <f>SUM(D47:D49)</f>
        <v>0</v>
      </c>
      <c r="E50" s="29">
        <f>SUM(E47:E49)</f>
        <v>0</v>
      </c>
      <c r="F50" s="29">
        <f>SUM(F47:F49)</f>
        <v>0</v>
      </c>
      <c r="G50" s="29">
        <f>SUM(G47:G49)</f>
        <v>0</v>
      </c>
      <c r="H50" s="29"/>
    </row>
    <row r="51" spans="1:8" ht="13.5" thickBot="1" x14ac:dyDescent="0.25">
      <c r="A51" s="40" t="s">
        <v>8</v>
      </c>
      <c r="B51" s="41"/>
      <c r="C51" s="39"/>
      <c r="D51" s="39"/>
      <c r="E51" s="39"/>
      <c r="F51" s="29"/>
      <c r="G51" s="29"/>
    </row>
    <row r="52" spans="1:8" ht="25.5" x14ac:dyDescent="0.2">
      <c r="A52" s="100" t="s">
        <v>20</v>
      </c>
      <c r="B52" s="100"/>
      <c r="C52" s="105"/>
      <c r="D52" s="39"/>
      <c r="E52" s="39"/>
      <c r="F52" s="29"/>
      <c r="G52" s="29">
        <f t="shared" ref="G52:G55" si="3">SUM(C52:F52)</f>
        <v>0</v>
      </c>
    </row>
    <row r="53" spans="1:8" x14ac:dyDescent="0.2">
      <c r="A53" s="127"/>
      <c r="B53" s="127"/>
      <c r="C53" s="39"/>
      <c r="D53" s="39"/>
      <c r="E53" s="39"/>
      <c r="F53" s="29"/>
      <c r="G53" s="29">
        <f t="shared" si="3"/>
        <v>0</v>
      </c>
    </row>
    <row r="54" spans="1:8" x14ac:dyDescent="0.2">
      <c r="A54" s="127"/>
      <c r="B54" s="127"/>
      <c r="C54" s="39"/>
      <c r="D54" s="39"/>
      <c r="E54" s="39"/>
      <c r="F54" s="29"/>
      <c r="G54" s="29">
        <f t="shared" si="3"/>
        <v>0</v>
      </c>
    </row>
    <row r="55" spans="1:8" x14ac:dyDescent="0.2">
      <c r="A55" s="127"/>
      <c r="B55" s="127"/>
      <c r="C55" s="84"/>
      <c r="D55" s="39"/>
      <c r="E55" s="39"/>
      <c r="F55" s="29"/>
      <c r="G55" s="29">
        <f t="shared" si="3"/>
        <v>0</v>
      </c>
    </row>
    <row r="56" spans="1:8" ht="13.5" thickBot="1" x14ac:dyDescent="0.25">
      <c r="A56" s="127" t="s">
        <v>21</v>
      </c>
      <c r="B56" s="127"/>
      <c r="C56" s="29">
        <f>SUM(C52:C55)</f>
        <v>0</v>
      </c>
      <c r="D56" s="29">
        <f>SUM(D52:D55)</f>
        <v>0</v>
      </c>
      <c r="E56" s="29">
        <f>SUM(E52:E55)</f>
        <v>0</v>
      </c>
      <c r="F56" s="29">
        <f>SUM(F52:F55)</f>
        <v>0</v>
      </c>
      <c r="G56" s="29">
        <f>SUM(G52:G55)</f>
        <v>0</v>
      </c>
    </row>
    <row r="57" spans="1:8" ht="13.5" thickBot="1" x14ac:dyDescent="0.25">
      <c r="A57" s="40" t="s">
        <v>10</v>
      </c>
      <c r="B57" s="139">
        <v>220000</v>
      </c>
      <c r="C57" s="39"/>
      <c r="D57" s="39"/>
      <c r="E57" s="39"/>
      <c r="F57" s="29"/>
      <c r="G57" s="29"/>
    </row>
    <row r="58" spans="1:8" ht="25.5" x14ac:dyDescent="0.2">
      <c r="A58" s="100" t="s">
        <v>20</v>
      </c>
      <c r="B58" s="100"/>
      <c r="C58" s="108"/>
      <c r="D58" s="39"/>
      <c r="E58" s="39"/>
      <c r="F58" s="29"/>
      <c r="G58" s="29"/>
    </row>
    <row r="59" spans="1:8" x14ac:dyDescent="0.2">
      <c r="A59" s="172" t="s">
        <v>109</v>
      </c>
      <c r="B59" s="41">
        <v>14000</v>
      </c>
      <c r="C59" s="47">
        <v>3500</v>
      </c>
      <c r="D59" s="39">
        <v>3500</v>
      </c>
      <c r="E59" s="39">
        <v>3500</v>
      </c>
      <c r="F59" s="29">
        <v>3500</v>
      </c>
      <c r="G59" s="29">
        <f>SUM(C59:F59)</f>
        <v>14000</v>
      </c>
    </row>
    <row r="60" spans="1:8" x14ac:dyDescent="0.2">
      <c r="A60" s="172" t="s">
        <v>110</v>
      </c>
      <c r="B60" s="41">
        <v>119102</v>
      </c>
      <c r="C60" s="47">
        <v>80000</v>
      </c>
      <c r="D60" s="39">
        <v>0</v>
      </c>
      <c r="E60" s="39">
        <v>0</v>
      </c>
      <c r="F60" s="29">
        <v>39101.620000000003</v>
      </c>
      <c r="G60" s="29">
        <f t="shared" ref="G60:G63" si="4">SUM(C60:F60)</f>
        <v>119101.62</v>
      </c>
    </row>
    <row r="61" spans="1:8" x14ac:dyDescent="0.2">
      <c r="A61" s="172" t="s">
        <v>111</v>
      </c>
      <c r="B61" s="41">
        <v>20000</v>
      </c>
      <c r="C61" s="47">
        <v>0</v>
      </c>
      <c r="D61" s="39">
        <v>20000</v>
      </c>
      <c r="E61" s="39">
        <v>0</v>
      </c>
      <c r="F61" s="29">
        <v>0</v>
      </c>
      <c r="G61" s="29">
        <f t="shared" si="4"/>
        <v>20000</v>
      </c>
    </row>
    <row r="62" spans="1:8" x14ac:dyDescent="0.2">
      <c r="A62" s="172" t="s">
        <v>112</v>
      </c>
      <c r="B62" s="127">
        <v>66898</v>
      </c>
      <c r="C62" s="47">
        <v>66898</v>
      </c>
      <c r="D62" s="39">
        <v>0</v>
      </c>
      <c r="E62" s="39">
        <v>0</v>
      </c>
      <c r="F62" s="29">
        <v>0</v>
      </c>
      <c r="G62" s="29">
        <f t="shared" si="4"/>
        <v>66898</v>
      </c>
    </row>
    <row r="63" spans="1:8" x14ac:dyDescent="0.2">
      <c r="A63" s="127"/>
      <c r="C63" s="39"/>
      <c r="D63" s="39"/>
      <c r="E63" s="39"/>
      <c r="F63" s="29"/>
      <c r="G63" s="29">
        <f t="shared" si="4"/>
        <v>0</v>
      </c>
    </row>
    <row r="64" spans="1:8" ht="13.5" thickBot="1" x14ac:dyDescent="0.25">
      <c r="A64" s="127" t="s">
        <v>21</v>
      </c>
      <c r="B64" s="103">
        <f t="shared" ref="B64:G64" si="5">SUM(B59:B63)</f>
        <v>220000</v>
      </c>
      <c r="C64" s="29">
        <f t="shared" si="5"/>
        <v>150398</v>
      </c>
      <c r="D64" s="29">
        <f t="shared" si="5"/>
        <v>23500</v>
      </c>
      <c r="E64" s="29">
        <f t="shared" si="5"/>
        <v>3500</v>
      </c>
      <c r="F64" s="29">
        <f t="shared" si="5"/>
        <v>42601.62</v>
      </c>
      <c r="G64" s="29">
        <f t="shared" si="5"/>
        <v>219999.62</v>
      </c>
      <c r="H64" s="29"/>
    </row>
    <row r="65" spans="1:8" ht="13.5" thickBot="1" x14ac:dyDescent="0.25">
      <c r="A65" s="40" t="s">
        <v>11</v>
      </c>
      <c r="B65" s="41"/>
      <c r="C65" s="39"/>
      <c r="D65" s="39"/>
      <c r="E65" s="39"/>
      <c r="F65" s="29"/>
      <c r="G65" s="29"/>
    </row>
    <row r="66" spans="1:8" ht="25.5" x14ac:dyDescent="0.2">
      <c r="A66" s="100" t="s">
        <v>20</v>
      </c>
      <c r="B66" s="100"/>
      <c r="C66" s="108"/>
      <c r="D66" s="49"/>
      <c r="E66" s="39"/>
      <c r="F66" s="29"/>
      <c r="G66" s="29"/>
    </row>
    <row r="67" spans="1:8" x14ac:dyDescent="0.2">
      <c r="A67" s="41"/>
      <c r="B67" s="41"/>
      <c r="C67" s="47"/>
      <c r="D67" s="49"/>
      <c r="E67" s="39"/>
      <c r="F67" s="29"/>
      <c r="G67" s="29">
        <f>SUM(C67:F67)</f>
        <v>0</v>
      </c>
    </row>
    <row r="68" spans="1:8" x14ac:dyDescent="0.2">
      <c r="A68" s="41"/>
      <c r="B68" s="41"/>
      <c r="C68" s="47"/>
      <c r="D68" s="49"/>
      <c r="E68" s="39"/>
      <c r="F68" s="29"/>
      <c r="G68" s="29">
        <f t="shared" ref="G68:G70" si="6">SUM(C68:F68)</f>
        <v>0</v>
      </c>
    </row>
    <row r="69" spans="1:8" x14ac:dyDescent="0.2">
      <c r="A69" s="127"/>
      <c r="B69" s="127"/>
      <c r="C69" s="47"/>
      <c r="D69" s="49"/>
      <c r="E69" s="39"/>
      <c r="F69" s="29"/>
      <c r="G69" s="29">
        <f t="shared" si="6"/>
        <v>0</v>
      </c>
    </row>
    <row r="70" spans="1:8" x14ac:dyDescent="0.2">
      <c r="A70" s="127" t="s">
        <v>14</v>
      </c>
      <c r="B70" s="127"/>
      <c r="C70" s="48"/>
      <c r="D70" s="49"/>
      <c r="E70" s="39"/>
      <c r="F70" s="29"/>
      <c r="G70" s="29">
        <f t="shared" si="6"/>
        <v>0</v>
      </c>
    </row>
    <row r="71" spans="1:8" x14ac:dyDescent="0.2">
      <c r="A71" s="127" t="s">
        <v>21</v>
      </c>
      <c r="B71" s="127"/>
      <c r="C71" s="85">
        <f>SUM(C67:C70)</f>
        <v>0</v>
      </c>
      <c r="D71" s="85">
        <f>SUM(D67:D70)</f>
        <v>0</v>
      </c>
      <c r="E71" s="85">
        <f>SUM(E67:E70)</f>
        <v>0</v>
      </c>
      <c r="F71" s="85">
        <f>SUM(F67:F70)</f>
        <v>0</v>
      </c>
      <c r="G71" s="85">
        <f>SUM(G67:G70)</f>
        <v>0</v>
      </c>
      <c r="H71" s="29"/>
    </row>
    <row r="72" spans="1:8" x14ac:dyDescent="0.2">
      <c r="A72" s="34" t="s">
        <v>12</v>
      </c>
      <c r="B72" s="23"/>
      <c r="C72" s="48"/>
      <c r="D72" s="49"/>
      <c r="E72" s="39"/>
      <c r="F72" s="29"/>
      <c r="G72" s="29"/>
    </row>
    <row r="73" spans="1:8" x14ac:dyDescent="0.2">
      <c r="A73" s="41"/>
      <c r="B73" s="41"/>
      <c r="C73" s="47"/>
      <c r="D73" s="39"/>
      <c r="E73" s="39"/>
      <c r="F73" s="29"/>
      <c r="G73" s="29"/>
    </row>
    <row r="74" spans="1:8" x14ac:dyDescent="0.2">
      <c r="A74" s="127"/>
      <c r="B74" s="127"/>
      <c r="C74" s="50"/>
      <c r="D74" s="39"/>
      <c r="E74" s="39"/>
      <c r="F74" s="29"/>
      <c r="G74" s="29">
        <f>SUM(C74:F74)</f>
        <v>0</v>
      </c>
    </row>
    <row r="75" spans="1:8" x14ac:dyDescent="0.2">
      <c r="A75" s="127" t="s">
        <v>21</v>
      </c>
      <c r="B75" s="127"/>
      <c r="C75" s="85">
        <f>SUM(C74:C74)</f>
        <v>0</v>
      </c>
      <c r="D75" s="85">
        <f>SUM(D74:D74)</f>
        <v>0</v>
      </c>
      <c r="E75" s="85">
        <f>SUM(E74:E74)</f>
        <v>0</v>
      </c>
      <c r="F75" s="85">
        <f>SUM(F74:F74)</f>
        <v>0</v>
      </c>
      <c r="G75" s="85">
        <f>SUM(G74:G74)</f>
        <v>0</v>
      </c>
      <c r="H75" s="29"/>
    </row>
    <row r="76" spans="1:8" x14ac:dyDescent="0.2">
      <c r="A76" s="51" t="s">
        <v>13</v>
      </c>
      <c r="B76" s="41"/>
      <c r="C76" s="27"/>
      <c r="D76" s="80"/>
      <c r="E76" s="84"/>
      <c r="F76" s="29"/>
      <c r="G76" s="29"/>
    </row>
    <row r="77" spans="1:8" ht="25.5" x14ac:dyDescent="0.2">
      <c r="A77" s="100" t="s">
        <v>20</v>
      </c>
      <c r="B77" s="100"/>
      <c r="C77" s="101"/>
      <c r="D77" s="49"/>
      <c r="E77" s="27"/>
      <c r="F77" s="29"/>
      <c r="G77" s="29"/>
    </row>
    <row r="78" spans="1:8" s="26" customFormat="1" x14ac:dyDescent="0.2">
      <c r="C78" s="52"/>
      <c r="D78" s="28"/>
      <c r="E78" s="52"/>
      <c r="F78" s="53"/>
      <c r="G78" s="53">
        <f>SUM(C78:F78)</f>
        <v>0</v>
      </c>
    </row>
    <row r="79" spans="1:8" s="26" customFormat="1" x14ac:dyDescent="0.2">
      <c r="A79" s="130"/>
      <c r="B79" s="130"/>
      <c r="C79" s="38"/>
      <c r="D79" s="28"/>
      <c r="E79" s="54"/>
      <c r="F79" s="53"/>
      <c r="G79" s="53">
        <f t="shared" ref="G79:G80" si="7">SUM(C79:F79)</f>
        <v>0</v>
      </c>
    </row>
    <row r="80" spans="1:8" s="26" customFormat="1" x14ac:dyDescent="0.2">
      <c r="A80" s="130"/>
      <c r="B80" s="130"/>
      <c r="C80" s="38"/>
      <c r="D80" s="28"/>
      <c r="E80" s="54"/>
      <c r="F80" s="53"/>
      <c r="G80" s="53">
        <f t="shared" si="7"/>
        <v>0</v>
      </c>
    </row>
    <row r="81" spans="1:8" s="1" customFormat="1" x14ac:dyDescent="0.2">
      <c r="A81" s="127" t="s">
        <v>21</v>
      </c>
      <c r="B81" s="141"/>
      <c r="C81" s="85">
        <f>SUM(C78:C80)</f>
        <v>0</v>
      </c>
      <c r="D81" s="85">
        <f>SUM(D78:D80)</f>
        <v>0</v>
      </c>
      <c r="E81" s="85">
        <f>SUM(E78:E80)</f>
        <v>0</v>
      </c>
      <c r="F81" s="85">
        <f>SUM(F78:F80)</f>
        <v>0</v>
      </c>
      <c r="G81" s="85">
        <f>SUM(G78:G80)</f>
        <v>0</v>
      </c>
      <c r="H81" s="85"/>
    </row>
    <row r="82" spans="1:8" s="1" customFormat="1" ht="13.5" thickBot="1" x14ac:dyDescent="0.25">
      <c r="A82" s="127"/>
      <c r="B82" s="127"/>
      <c r="C82" s="85"/>
      <c r="D82" s="85"/>
      <c r="E82" s="85"/>
      <c r="F82" s="85"/>
      <c r="G82" s="85"/>
      <c r="H82" s="85"/>
    </row>
    <row r="83" spans="1:8" ht="16.5" thickBot="1" x14ac:dyDescent="0.3">
      <c r="A83" s="17" t="s">
        <v>23</v>
      </c>
      <c r="B83" s="140">
        <f>B45+B64</f>
        <v>331480</v>
      </c>
      <c r="C83" s="38">
        <f>C81+C75+C71+C64+C56+C50+C45</f>
        <v>208398</v>
      </c>
      <c r="D83" s="38">
        <f>D81+D75+D71+D64+D56+D50+D45</f>
        <v>43000</v>
      </c>
      <c r="E83" s="38">
        <f>E81+E75+E71+E64+E56+E50+E45</f>
        <v>24600</v>
      </c>
      <c r="F83" s="38">
        <f>F81+F75+F71+F64+F56+F50+F45</f>
        <v>55481.62</v>
      </c>
      <c r="G83" s="38">
        <f>G81+G75+G71+G64+G56+G50+G45</f>
        <v>331479.62</v>
      </c>
      <c r="H83" s="29"/>
    </row>
    <row r="84" spans="1:8" s="1" customFormat="1" x14ac:dyDescent="0.2">
      <c r="A84" s="127"/>
      <c r="B84" s="127"/>
      <c r="C84" s="85"/>
      <c r="D84" s="85"/>
      <c r="E84" s="85"/>
      <c r="F84" s="85"/>
      <c r="G84" s="85"/>
      <c r="H84" s="85"/>
    </row>
    <row r="85" spans="1:8" ht="18" x14ac:dyDescent="0.25">
      <c r="A85" s="55" t="s">
        <v>210</v>
      </c>
      <c r="B85" s="109">
        <f>SUM(B32+B83)</f>
        <v>5727602</v>
      </c>
      <c r="C85" s="56">
        <f>C83+C32</f>
        <v>1557428.5</v>
      </c>
      <c r="D85" s="56">
        <f>D83+D32</f>
        <v>1392030</v>
      </c>
      <c r="E85" s="56">
        <f>E83+E32</f>
        <v>1373630</v>
      </c>
      <c r="F85" s="56">
        <f>F83+F32</f>
        <v>1404512.62</v>
      </c>
      <c r="G85" s="57">
        <f>G83+G32</f>
        <v>5727601.1200000001</v>
      </c>
    </row>
    <row r="89" spans="1:8" x14ac:dyDescent="0.2">
      <c r="A89" s="127"/>
      <c r="B89" s="127"/>
      <c r="C89" s="24"/>
      <c r="D89" s="24"/>
    </row>
    <row r="93" spans="1:8" x14ac:dyDescent="0.2">
      <c r="F93" s="29"/>
    </row>
  </sheetData>
  <pageMargins left="0.7" right="0.7" top="0.75" bottom="0.75" header="0.3" footer="0.3"/>
  <pageSetup scale="75" fitToHeight="2" orientation="landscape" r:id="rId1"/>
  <headerFooter>
    <oddFooter>&amp;L&amp;Z&amp;F&amp;R&amp;D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workbookViewId="0">
      <selection activeCell="G123" sqref="G123"/>
    </sheetView>
  </sheetViews>
  <sheetFormatPr defaultColWidth="9.140625" defaultRowHeight="12.75" x14ac:dyDescent="0.2"/>
  <cols>
    <col min="1" max="1" width="62.85546875" style="4" bestFit="1" customWidth="1"/>
    <col min="2" max="2" width="20.7109375" style="67" customWidth="1"/>
    <col min="3" max="4" width="14" style="2" bestFit="1" customWidth="1"/>
    <col min="5" max="5" width="14" style="3" bestFit="1" customWidth="1"/>
    <col min="6" max="6" width="14" style="4" bestFit="1" customWidth="1"/>
    <col min="7" max="7" width="16.28515625" style="4" bestFit="1" customWidth="1"/>
    <col min="8" max="8" width="10.5703125" style="4" bestFit="1" customWidth="1"/>
    <col min="9" max="16384" width="9.140625" style="4"/>
  </cols>
  <sheetData>
    <row r="1" spans="1:7" x14ac:dyDescent="0.2">
      <c r="A1" s="1" t="s">
        <v>151</v>
      </c>
      <c r="B1" s="74"/>
    </row>
    <row r="2" spans="1:7" x14ac:dyDescent="0.2">
      <c r="A2" s="1"/>
      <c r="B2" s="74"/>
    </row>
    <row r="3" spans="1:7" s="8" customFormat="1" ht="19.5" thickBot="1" x14ac:dyDescent="0.35">
      <c r="A3" s="5" t="s">
        <v>162</v>
      </c>
      <c r="B3" s="75"/>
      <c r="C3" s="6"/>
      <c r="D3" s="6"/>
      <c r="E3" s="7"/>
    </row>
    <row r="4" spans="1:7" s="9" customFormat="1" ht="26.25" thickBot="1" x14ac:dyDescent="0.25">
      <c r="B4" s="76" t="s">
        <v>172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59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60"/>
      <c r="C6" s="19"/>
      <c r="D6" s="19"/>
      <c r="E6" s="129"/>
    </row>
    <row r="7" spans="1:7" s="9" customFormat="1" ht="16.5" thickBot="1" x14ac:dyDescent="0.3">
      <c r="A7" s="21"/>
      <c r="B7" s="61"/>
    </row>
    <row r="8" spans="1:7" s="25" customFormat="1" ht="13.5" thickBot="1" x14ac:dyDescent="0.25">
      <c r="A8" s="22" t="s">
        <v>0</v>
      </c>
      <c r="B8" s="62">
        <v>1241312.8400000001</v>
      </c>
      <c r="C8" s="24"/>
      <c r="D8" s="24"/>
      <c r="E8" s="3"/>
    </row>
    <row r="9" spans="1:7" x14ac:dyDescent="0.2">
      <c r="B9" s="63"/>
      <c r="C9" s="89">
        <f>B8/4</f>
        <v>310328.21000000002</v>
      </c>
      <c r="D9" s="89">
        <v>310328</v>
      </c>
      <c r="E9" s="89">
        <v>310328</v>
      </c>
      <c r="F9" s="89">
        <v>310328</v>
      </c>
      <c r="G9" s="29">
        <f>SUM(C9:F9)</f>
        <v>1241312.21</v>
      </c>
    </row>
    <row r="10" spans="1:7" x14ac:dyDescent="0.2">
      <c r="B10" s="63"/>
      <c r="C10" s="27"/>
      <c r="D10" s="28"/>
      <c r="E10" s="27"/>
      <c r="F10" s="29"/>
      <c r="G10" s="29">
        <f>SUM(C10:F10)</f>
        <v>0</v>
      </c>
    </row>
    <row r="11" spans="1:7" x14ac:dyDescent="0.2">
      <c r="A11" s="127"/>
      <c r="B11" s="64"/>
      <c r="C11" s="80"/>
      <c r="D11" s="33"/>
      <c r="E11" s="27"/>
      <c r="F11" s="29"/>
      <c r="G11" s="29">
        <f>SUM(C11:F11)</f>
        <v>0</v>
      </c>
    </row>
    <row r="12" spans="1:7" x14ac:dyDescent="0.2">
      <c r="A12" s="127" t="s">
        <v>21</v>
      </c>
      <c r="B12" s="64">
        <f>SUM(B8:B11)</f>
        <v>1241312.8400000001</v>
      </c>
      <c r="C12" s="29">
        <f>SUM(C9:C11)</f>
        <v>310328.21000000002</v>
      </c>
      <c r="D12" s="29">
        <f>SUM(D9:D11)</f>
        <v>310328</v>
      </c>
      <c r="E12" s="29">
        <f>SUM(E9:E11)</f>
        <v>310328</v>
      </c>
      <c r="F12" s="29">
        <f>SUM(F9:F11)</f>
        <v>310328</v>
      </c>
      <c r="G12" s="29">
        <f>SUM(G9:G11)</f>
        <v>1241312.21</v>
      </c>
    </row>
    <row r="13" spans="1:7" x14ac:dyDescent="0.2">
      <c r="A13" s="34" t="s">
        <v>1</v>
      </c>
      <c r="B13" s="62"/>
      <c r="C13" s="24"/>
      <c r="D13" s="35"/>
      <c r="E13" s="36"/>
    </row>
    <row r="14" spans="1:7" x14ac:dyDescent="0.2">
      <c r="B14" s="63"/>
      <c r="C14" s="27"/>
      <c r="D14" s="28"/>
      <c r="E14" s="27"/>
      <c r="F14" s="29"/>
      <c r="G14" s="29">
        <f>SUM(C14:F14)</f>
        <v>0</v>
      </c>
    </row>
    <row r="15" spans="1:7" x14ac:dyDescent="0.2">
      <c r="A15" s="127"/>
      <c r="B15" s="64"/>
      <c r="C15" s="80"/>
      <c r="D15" s="28"/>
      <c r="E15" s="27"/>
      <c r="F15" s="29"/>
      <c r="G15" s="29">
        <f>SUM(C15:F15)</f>
        <v>0</v>
      </c>
    </row>
    <row r="16" spans="1:7" x14ac:dyDescent="0.2">
      <c r="B16" s="63"/>
      <c r="C16" s="27"/>
      <c r="D16" s="28"/>
      <c r="E16" s="27"/>
      <c r="F16" s="29"/>
      <c r="G16" s="29">
        <f>SUM(C16:F16)</f>
        <v>0</v>
      </c>
    </row>
    <row r="17" spans="1:8" x14ac:dyDescent="0.2">
      <c r="A17" s="3" t="s">
        <v>21</v>
      </c>
      <c r="B17" s="65"/>
      <c r="C17" s="29">
        <f>SUM(C14:C16)</f>
        <v>0</v>
      </c>
      <c r="D17" s="29">
        <f>SUM(D14:D16)</f>
        <v>0</v>
      </c>
      <c r="E17" s="29">
        <f>SUM(E14:E16)</f>
        <v>0</v>
      </c>
      <c r="F17" s="29">
        <f>SUM(F14:F16)</f>
        <v>0</v>
      </c>
      <c r="G17" s="29">
        <f>SUM(G14:G16)</f>
        <v>0</v>
      </c>
    </row>
    <row r="18" spans="1:8" x14ac:dyDescent="0.2">
      <c r="A18" s="34" t="s">
        <v>2</v>
      </c>
      <c r="B18" s="62"/>
      <c r="C18" s="27"/>
      <c r="D18" s="28"/>
      <c r="E18" s="27"/>
      <c r="F18" s="29"/>
      <c r="G18" s="29"/>
    </row>
    <row r="19" spans="1:8" x14ac:dyDescent="0.2">
      <c r="B19" s="63"/>
      <c r="C19" s="27"/>
      <c r="D19" s="28"/>
      <c r="E19" s="27"/>
      <c r="F19" s="29"/>
      <c r="G19" s="29">
        <f>SUM(C19:F19)</f>
        <v>0</v>
      </c>
    </row>
    <row r="20" spans="1:8" x14ac:dyDescent="0.2">
      <c r="A20" s="127"/>
      <c r="B20" s="64"/>
      <c r="C20" s="80"/>
      <c r="D20" s="28"/>
      <c r="E20" s="27"/>
      <c r="F20" s="29"/>
      <c r="G20" s="29">
        <f>SUM(C20:F20)</f>
        <v>0</v>
      </c>
    </row>
    <row r="21" spans="1:8" x14ac:dyDescent="0.2">
      <c r="B21" s="63"/>
      <c r="C21" s="27"/>
      <c r="D21" s="28"/>
      <c r="E21" s="27"/>
      <c r="F21" s="29"/>
      <c r="G21" s="29">
        <f>SUM(C21:F21)</f>
        <v>0</v>
      </c>
    </row>
    <row r="22" spans="1:8" x14ac:dyDescent="0.2">
      <c r="A22" s="127"/>
      <c r="B22" s="64"/>
      <c r="C22" s="38"/>
      <c r="D22" s="28"/>
      <c r="E22" s="39"/>
      <c r="F22" s="29"/>
      <c r="G22" s="29">
        <f>SUM(C22:F22)</f>
        <v>0</v>
      </c>
    </row>
    <row r="23" spans="1:8" ht="13.5" thickBot="1" x14ac:dyDescent="0.25">
      <c r="A23" s="127" t="s">
        <v>21</v>
      </c>
      <c r="B23" s="64"/>
      <c r="C23" s="29">
        <f>SUM(C20:C22)</f>
        <v>0</v>
      </c>
      <c r="D23" s="29">
        <f>SUM(D20:D22)</f>
        <v>0</v>
      </c>
      <c r="E23" s="29">
        <f>SUM(E20:E22)</f>
        <v>0</v>
      </c>
      <c r="F23" s="29">
        <f>SUM(F20:F22)</f>
        <v>0</v>
      </c>
      <c r="G23" s="29">
        <f>SUM(G20:G22)</f>
        <v>0</v>
      </c>
    </row>
    <row r="24" spans="1:8" s="1" customFormat="1" ht="13.5" thickBot="1" x14ac:dyDescent="0.25">
      <c r="A24" s="40" t="s">
        <v>4</v>
      </c>
      <c r="B24" s="66">
        <v>303337.21000000002</v>
      </c>
      <c r="C24" s="39"/>
      <c r="D24" s="27"/>
      <c r="E24" s="84"/>
      <c r="F24" s="85"/>
      <c r="G24" s="85"/>
    </row>
    <row r="25" spans="1:8" s="1" customFormat="1" x14ac:dyDescent="0.2">
      <c r="A25" s="4"/>
      <c r="B25" s="63"/>
      <c r="C25" s="85">
        <f>B24/4</f>
        <v>75834.302500000005</v>
      </c>
      <c r="D25" s="85">
        <v>75834</v>
      </c>
      <c r="E25" s="84">
        <v>75834</v>
      </c>
      <c r="F25" s="85">
        <v>75835</v>
      </c>
      <c r="G25" s="29">
        <f>SUM(C25:F25)</f>
        <v>303337.30249999999</v>
      </c>
    </row>
    <row r="26" spans="1:8" s="1" customFormat="1" x14ac:dyDescent="0.2">
      <c r="A26" s="127" t="s">
        <v>21</v>
      </c>
      <c r="B26" s="64">
        <v>293597.08</v>
      </c>
      <c r="C26" s="29">
        <f>SUM(C24:C25)</f>
        <v>75834.302500000005</v>
      </c>
      <c r="D26" s="29">
        <f>SUM(D24:D25)</f>
        <v>75834</v>
      </c>
      <c r="E26" s="29">
        <f>SUM(E24:E25)</f>
        <v>75834</v>
      </c>
      <c r="F26" s="29">
        <f>SUM(F24:F25)</f>
        <v>75835</v>
      </c>
      <c r="G26" s="29">
        <f>SUM(C26:F26)</f>
        <v>303337.30249999999</v>
      </c>
    </row>
    <row r="27" spans="1:8" s="1" customFormat="1" x14ac:dyDescent="0.2">
      <c r="A27" s="34" t="s">
        <v>3</v>
      </c>
      <c r="B27" s="62"/>
      <c r="C27" s="44"/>
      <c r="D27" s="27"/>
      <c r="E27" s="84"/>
      <c r="F27" s="85"/>
      <c r="G27" s="85"/>
    </row>
    <row r="28" spans="1:8" x14ac:dyDescent="0.2">
      <c r="B28" s="63"/>
      <c r="C28" s="29"/>
      <c r="D28" s="29"/>
      <c r="E28" s="39"/>
      <c r="F28" s="29"/>
      <c r="G28" s="29"/>
    </row>
    <row r="29" spans="1:8" x14ac:dyDescent="0.2">
      <c r="A29" s="127" t="s">
        <v>21</v>
      </c>
      <c r="B29" s="64"/>
      <c r="C29" s="29">
        <f>SUM(C27:C28)</f>
        <v>0</v>
      </c>
      <c r="D29" s="29">
        <f>SUM(D27:D28)</f>
        <v>0</v>
      </c>
      <c r="E29" s="29">
        <f>SUM(E27:E28)</f>
        <v>0</v>
      </c>
      <c r="F29" s="29">
        <f>SUM(F27:F28)</f>
        <v>0</v>
      </c>
      <c r="G29" s="29">
        <f>SUM(C29:F29)</f>
        <v>0</v>
      </c>
    </row>
    <row r="30" spans="1:8" ht="13.5" thickBot="1" x14ac:dyDescent="0.25">
      <c r="A30" s="127"/>
      <c r="B30" s="64"/>
      <c r="C30" s="29"/>
      <c r="D30" s="29"/>
      <c r="E30" s="29"/>
      <c r="F30" s="29"/>
      <c r="G30" s="29"/>
    </row>
    <row r="31" spans="1:8" ht="16.5" thickBot="1" x14ac:dyDescent="0.3">
      <c r="A31" s="17" t="s">
        <v>22</v>
      </c>
      <c r="B31" s="60">
        <f>B26+B12</f>
        <v>1534909.9200000002</v>
      </c>
      <c r="C31" s="45">
        <f>C29+C26+C23+C17+C12</f>
        <v>386162.51250000001</v>
      </c>
      <c r="D31" s="45">
        <f>D29+D26+D23+D17+D12</f>
        <v>386162</v>
      </c>
      <c r="E31" s="45">
        <f>E29+E26+E23+E17+E12</f>
        <v>386162</v>
      </c>
      <c r="F31" s="45">
        <f>F29+F26+F23+F17+F12</f>
        <v>386163</v>
      </c>
      <c r="G31" s="45">
        <f>G29+G26+G23+G17+G12</f>
        <v>1544649.5125</v>
      </c>
      <c r="H31" s="29"/>
    </row>
    <row r="32" spans="1:8" ht="13.5" thickBot="1" x14ac:dyDescent="0.25">
      <c r="A32" s="127"/>
      <c r="B32" s="64"/>
      <c r="C32" s="29"/>
      <c r="D32" s="29"/>
      <c r="E32" s="29"/>
      <c r="F32" s="29"/>
      <c r="G32" s="29"/>
    </row>
    <row r="33" spans="1:8" ht="16.5" thickBot="1" x14ac:dyDescent="0.3">
      <c r="A33" s="17" t="s">
        <v>5</v>
      </c>
      <c r="B33" s="60"/>
      <c r="C33" s="4"/>
      <c r="D33" s="4"/>
      <c r="E33" s="4"/>
    </row>
    <row r="34" spans="1:8" ht="16.5" thickBot="1" x14ac:dyDescent="0.3">
      <c r="A34" s="46"/>
      <c r="B34" s="60"/>
      <c r="C34" s="44"/>
      <c r="D34" s="27"/>
      <c r="E34" s="39"/>
      <c r="F34" s="29"/>
      <c r="G34" s="29"/>
    </row>
    <row r="35" spans="1:8" ht="13.5" thickBot="1" x14ac:dyDescent="0.25">
      <c r="A35" s="40" t="s">
        <v>7</v>
      </c>
      <c r="B35" s="66"/>
      <c r="C35" s="27"/>
      <c r="D35" s="27"/>
      <c r="E35" s="39"/>
      <c r="F35" s="29"/>
      <c r="G35" s="29"/>
    </row>
    <row r="36" spans="1:8" x14ac:dyDescent="0.2">
      <c r="A36" s="41" t="s">
        <v>20</v>
      </c>
      <c r="B36" s="66"/>
      <c r="C36" s="27"/>
      <c r="D36" s="39"/>
      <c r="E36" s="47"/>
      <c r="F36" s="29"/>
      <c r="G36" s="29"/>
    </row>
    <row r="37" spans="1:8" x14ac:dyDescent="0.2">
      <c r="C37" s="89">
        <v>1250</v>
      </c>
      <c r="D37" s="89">
        <v>1250</v>
      </c>
      <c r="E37" s="91">
        <v>1250</v>
      </c>
      <c r="F37" s="90">
        <v>1250</v>
      </c>
      <c r="G37" s="29">
        <f t="shared" ref="G37:G42" si="0">SUM(C37:F37)</f>
        <v>5000</v>
      </c>
    </row>
    <row r="38" spans="1:8" x14ac:dyDescent="0.2">
      <c r="C38" s="27"/>
      <c r="D38" s="27"/>
      <c r="E38" s="39"/>
      <c r="F38" s="29"/>
      <c r="G38" s="29">
        <f t="shared" si="0"/>
        <v>0</v>
      </c>
    </row>
    <row r="39" spans="1:8" x14ac:dyDescent="0.2">
      <c r="C39" s="27"/>
      <c r="D39" s="27"/>
      <c r="E39" s="39"/>
      <c r="F39" s="29"/>
      <c r="G39" s="29">
        <f t="shared" si="0"/>
        <v>0</v>
      </c>
    </row>
    <row r="40" spans="1:8" x14ac:dyDescent="0.2">
      <c r="C40" s="27"/>
      <c r="D40" s="27"/>
      <c r="E40" s="39"/>
      <c r="F40" s="29"/>
      <c r="G40" s="29">
        <f t="shared" si="0"/>
        <v>0</v>
      </c>
    </row>
    <row r="41" spans="1:8" x14ac:dyDescent="0.2">
      <c r="A41" s="127"/>
      <c r="B41" s="68"/>
      <c r="C41" s="44"/>
      <c r="D41" s="27"/>
      <c r="E41" s="39"/>
      <c r="F41" s="29"/>
      <c r="G41" s="29">
        <f t="shared" si="0"/>
        <v>0</v>
      </c>
    </row>
    <row r="42" spans="1:8" x14ac:dyDescent="0.2">
      <c r="A42" s="127"/>
      <c r="B42" s="68"/>
      <c r="C42" s="48"/>
      <c r="D42" s="27"/>
      <c r="E42" s="39"/>
      <c r="F42" s="29"/>
      <c r="G42" s="29">
        <f t="shared" si="0"/>
        <v>0</v>
      </c>
    </row>
    <row r="43" spans="1:8" ht="13.5" thickBot="1" x14ac:dyDescent="0.25">
      <c r="A43" s="127" t="s">
        <v>21</v>
      </c>
      <c r="B43" s="68">
        <v>5000</v>
      </c>
      <c r="C43" s="29">
        <f>SUM(C37:C42)</f>
        <v>1250</v>
      </c>
      <c r="D43" s="29">
        <f>SUM(D37:D42)</f>
        <v>1250</v>
      </c>
      <c r="E43" s="29">
        <f>SUM(E37:E42)</f>
        <v>1250</v>
      </c>
      <c r="F43" s="29">
        <f>SUM(F37:F42)</f>
        <v>1250</v>
      </c>
      <c r="G43" s="29">
        <f>SUM(G37:G42)</f>
        <v>5000</v>
      </c>
      <c r="H43" s="29"/>
    </row>
    <row r="44" spans="1:8" ht="13.5" thickBot="1" x14ac:dyDescent="0.25">
      <c r="A44" s="40" t="s">
        <v>9</v>
      </c>
      <c r="B44" s="66"/>
      <c r="C44" s="39"/>
      <c r="D44" s="39"/>
      <c r="E44" s="39"/>
      <c r="F44" s="29"/>
      <c r="G44" s="29"/>
    </row>
    <row r="45" spans="1:8" x14ac:dyDescent="0.2">
      <c r="A45" s="41" t="s">
        <v>20</v>
      </c>
      <c r="B45" s="66"/>
      <c r="C45" s="39"/>
      <c r="D45" s="39"/>
      <c r="E45" s="39"/>
      <c r="F45" s="29"/>
      <c r="G45" s="29">
        <f>SUM(C45:F45)</f>
        <v>0</v>
      </c>
    </row>
    <row r="46" spans="1:8" x14ac:dyDescent="0.2">
      <c r="A46" s="127"/>
      <c r="B46" s="68"/>
      <c r="C46" s="39"/>
      <c r="D46" s="39"/>
      <c r="E46" s="39"/>
      <c r="F46" s="29"/>
      <c r="G46" s="29">
        <f>SUM(C46:F46)</f>
        <v>0</v>
      </c>
    </row>
    <row r="47" spans="1:8" x14ac:dyDescent="0.2">
      <c r="A47" s="127"/>
      <c r="B47" s="68"/>
      <c r="C47" s="84"/>
      <c r="D47" s="39"/>
      <c r="E47" s="39"/>
      <c r="F47" s="29"/>
      <c r="G47" s="29">
        <f>SUM(C47:F47)</f>
        <v>0</v>
      </c>
    </row>
    <row r="48" spans="1:8" ht="13.5" thickBot="1" x14ac:dyDescent="0.25">
      <c r="A48" s="127" t="s">
        <v>21</v>
      </c>
      <c r="B48" s="68"/>
      <c r="C48" s="29">
        <f>SUM(C45:C47)</f>
        <v>0</v>
      </c>
      <c r="D48" s="29">
        <f>SUM(D45:D47)</f>
        <v>0</v>
      </c>
      <c r="E48" s="29">
        <f>SUM(E45:E47)</f>
        <v>0</v>
      </c>
      <c r="F48" s="29">
        <f>SUM(F45:F47)</f>
        <v>0</v>
      </c>
      <c r="G48" s="29">
        <f>SUM(G45:G47)</f>
        <v>0</v>
      </c>
      <c r="H48" s="29"/>
    </row>
    <row r="49" spans="1:8" ht="13.5" thickBot="1" x14ac:dyDescent="0.25">
      <c r="A49" s="40" t="s">
        <v>8</v>
      </c>
      <c r="B49" s="66"/>
      <c r="C49" s="39"/>
      <c r="D49" s="39"/>
      <c r="E49" s="39"/>
      <c r="F49" s="29"/>
      <c r="G49" s="29"/>
    </row>
    <row r="50" spans="1:8" x14ac:dyDescent="0.2">
      <c r="A50" s="41" t="s">
        <v>20</v>
      </c>
      <c r="B50" s="66"/>
      <c r="C50" s="39"/>
      <c r="D50" s="39"/>
      <c r="E50" s="39"/>
      <c r="F50" s="29"/>
      <c r="G50" s="29">
        <f t="shared" ref="G50:G53" si="1">SUM(C50:F50)</f>
        <v>0</v>
      </c>
    </row>
    <row r="51" spans="1:8" x14ac:dyDescent="0.2">
      <c r="A51" s="127"/>
      <c r="B51" s="68"/>
      <c r="C51" s="89"/>
      <c r="D51" s="89"/>
      <c r="E51" s="91"/>
      <c r="F51" s="90"/>
      <c r="G51" s="29">
        <f t="shared" si="1"/>
        <v>0</v>
      </c>
    </row>
    <row r="52" spans="1:8" x14ac:dyDescent="0.2">
      <c r="A52" s="127"/>
      <c r="B52" s="68"/>
      <c r="C52" s="39"/>
      <c r="D52" s="39"/>
      <c r="E52" s="39"/>
      <c r="F52" s="29"/>
      <c r="G52" s="29">
        <f t="shared" si="1"/>
        <v>0</v>
      </c>
    </row>
    <row r="53" spans="1:8" x14ac:dyDescent="0.2">
      <c r="A53" s="127"/>
      <c r="B53" s="68"/>
      <c r="C53" s="84"/>
      <c r="D53" s="39"/>
      <c r="E53" s="39"/>
      <c r="F53" s="29"/>
      <c r="G53" s="29">
        <f t="shared" si="1"/>
        <v>0</v>
      </c>
    </row>
    <row r="54" spans="1:8" ht="13.5" thickBot="1" x14ac:dyDescent="0.25">
      <c r="A54" s="127" t="s">
        <v>21</v>
      </c>
      <c r="B54" s="68"/>
      <c r="C54" s="29">
        <f>SUM(C50:C53)</f>
        <v>0</v>
      </c>
      <c r="D54" s="29">
        <f>SUM(D50:D53)</f>
        <v>0</v>
      </c>
      <c r="E54" s="29">
        <f>SUM(E50:E53)</f>
        <v>0</v>
      </c>
      <c r="F54" s="29">
        <f>SUM(F50:F53)</f>
        <v>0</v>
      </c>
      <c r="G54" s="29">
        <f>SUM(G50:G53)</f>
        <v>0</v>
      </c>
    </row>
    <row r="55" spans="1:8" ht="13.5" thickBot="1" x14ac:dyDescent="0.25">
      <c r="A55" s="40" t="s">
        <v>10</v>
      </c>
      <c r="B55" s="66"/>
      <c r="C55" s="39"/>
      <c r="D55" s="39"/>
      <c r="E55" s="39"/>
      <c r="F55" s="29"/>
      <c r="G55" s="29"/>
    </row>
    <row r="56" spans="1:8" x14ac:dyDescent="0.2">
      <c r="A56" s="41" t="s">
        <v>20</v>
      </c>
      <c r="B56" s="66"/>
      <c r="C56" s="47"/>
      <c r="D56" s="39"/>
      <c r="E56" s="39"/>
      <c r="F56" s="29"/>
      <c r="G56" s="29"/>
    </row>
    <row r="57" spans="1:8" x14ac:dyDescent="0.2">
      <c r="A57" s="41"/>
      <c r="B57" s="66"/>
      <c r="C57" s="47">
        <v>1250</v>
      </c>
      <c r="D57" s="39">
        <v>1250</v>
      </c>
      <c r="E57" s="39">
        <v>1250</v>
      </c>
      <c r="F57" s="29">
        <v>1250</v>
      </c>
      <c r="G57" s="29">
        <f>SUM(C57:F57)</f>
        <v>5000</v>
      </c>
    </row>
    <row r="58" spans="1:8" x14ac:dyDescent="0.2">
      <c r="A58" s="127"/>
      <c r="B58" s="68"/>
      <c r="C58" s="47"/>
      <c r="D58" s="39"/>
      <c r="E58" s="39"/>
      <c r="F58" s="29"/>
      <c r="G58" s="29">
        <f t="shared" ref="G58:G59" si="2">SUM(C58:F58)</f>
        <v>0</v>
      </c>
    </row>
    <row r="59" spans="1:8" x14ac:dyDescent="0.2">
      <c r="C59" s="39"/>
      <c r="D59" s="39"/>
      <c r="E59" s="39"/>
      <c r="F59" s="29"/>
      <c r="G59" s="29">
        <f t="shared" si="2"/>
        <v>0</v>
      </c>
    </row>
    <row r="60" spans="1:8" ht="13.5" thickBot="1" x14ac:dyDescent="0.25">
      <c r="A60" s="127" t="s">
        <v>21</v>
      </c>
      <c r="B60" s="68">
        <v>5000</v>
      </c>
      <c r="C60" s="29">
        <f>SUM(C57:C59)</f>
        <v>1250</v>
      </c>
      <c r="D60" s="29">
        <f>SUM(D57:D59)</f>
        <v>1250</v>
      </c>
      <c r="E60" s="29">
        <f>SUM(E57:E59)</f>
        <v>1250</v>
      </c>
      <c r="F60" s="29">
        <f>SUM(F57:F59)</f>
        <v>1250</v>
      </c>
      <c r="G60" s="29">
        <f>SUM(G57:G59)</f>
        <v>5000</v>
      </c>
      <c r="H60" s="29"/>
    </row>
    <row r="61" spans="1:8" ht="13.5" thickBot="1" x14ac:dyDescent="0.25">
      <c r="A61" s="40" t="s">
        <v>11</v>
      </c>
      <c r="B61" s="66"/>
      <c r="C61" s="39"/>
      <c r="D61" s="39"/>
      <c r="E61" s="39"/>
      <c r="F61" s="29"/>
      <c r="G61" s="29"/>
    </row>
    <row r="62" spans="1:8" x14ac:dyDescent="0.2">
      <c r="A62" s="41" t="s">
        <v>20</v>
      </c>
      <c r="B62" s="66"/>
      <c r="C62" s="47"/>
      <c r="D62" s="49"/>
      <c r="E62" s="39"/>
      <c r="F62" s="29"/>
      <c r="G62" s="29"/>
    </row>
    <row r="63" spans="1:8" x14ac:dyDescent="0.2">
      <c r="A63" s="41"/>
      <c r="B63" s="66"/>
      <c r="C63" s="47"/>
      <c r="D63" s="49"/>
      <c r="E63" s="39"/>
      <c r="F63" s="29"/>
      <c r="G63" s="29">
        <f>SUM(C63:F63)</f>
        <v>0</v>
      </c>
    </row>
    <row r="64" spans="1:8" x14ac:dyDescent="0.2">
      <c r="A64" s="41"/>
      <c r="B64" s="66"/>
      <c r="C64" s="47"/>
      <c r="D64" s="49"/>
      <c r="E64" s="39"/>
      <c r="F64" s="29"/>
      <c r="G64" s="29">
        <f t="shared" ref="G64:G66" si="3">SUM(C64:F64)</f>
        <v>0</v>
      </c>
    </row>
    <row r="65" spans="1:8" x14ac:dyDescent="0.2">
      <c r="A65" s="127"/>
      <c r="B65" s="68"/>
      <c r="C65" s="47"/>
      <c r="D65" s="49"/>
      <c r="E65" s="39"/>
      <c r="F65" s="29"/>
      <c r="G65" s="29">
        <f t="shared" si="3"/>
        <v>0</v>
      </c>
    </row>
    <row r="66" spans="1:8" x14ac:dyDescent="0.2">
      <c r="A66" s="127" t="s">
        <v>14</v>
      </c>
      <c r="B66" s="68"/>
      <c r="C66" s="48"/>
      <c r="D66" s="49"/>
      <c r="E66" s="39"/>
      <c r="F66" s="29"/>
      <c r="G66" s="29">
        <f t="shared" si="3"/>
        <v>0</v>
      </c>
    </row>
    <row r="67" spans="1:8" x14ac:dyDescent="0.2">
      <c r="A67" s="127" t="s">
        <v>21</v>
      </c>
      <c r="B67" s="68"/>
      <c r="C67" s="85">
        <f>SUM(C63:C66)</f>
        <v>0</v>
      </c>
      <c r="D67" s="85">
        <f>SUM(D63:D66)</f>
        <v>0</v>
      </c>
      <c r="E67" s="85">
        <f>SUM(E63:E66)</f>
        <v>0</v>
      </c>
      <c r="F67" s="85">
        <f>SUM(F63:F66)</f>
        <v>0</v>
      </c>
      <c r="G67" s="85">
        <f>SUM(G63:G66)</f>
        <v>0</v>
      </c>
      <c r="H67" s="29"/>
    </row>
    <row r="68" spans="1:8" x14ac:dyDescent="0.2">
      <c r="A68" s="34" t="s">
        <v>12</v>
      </c>
      <c r="B68" s="62"/>
      <c r="C68" s="48"/>
      <c r="D68" s="49"/>
      <c r="E68" s="39"/>
      <c r="F68" s="29"/>
      <c r="G68" s="29"/>
    </row>
    <row r="69" spans="1:8" x14ac:dyDescent="0.2">
      <c r="A69" s="41"/>
      <c r="B69" s="66"/>
      <c r="C69" s="47"/>
      <c r="D69" s="39"/>
      <c r="E69" s="39"/>
      <c r="F69" s="29"/>
      <c r="G69" s="29"/>
    </row>
    <row r="70" spans="1:8" x14ac:dyDescent="0.2">
      <c r="A70" s="127"/>
      <c r="B70" s="68"/>
      <c r="C70" s="50"/>
      <c r="D70" s="39"/>
      <c r="E70" s="39"/>
      <c r="F70" s="29"/>
      <c r="G70" s="29">
        <f>SUM(C70:F70)</f>
        <v>0</v>
      </c>
    </row>
    <row r="71" spans="1:8" x14ac:dyDescent="0.2">
      <c r="A71" s="127" t="s">
        <v>21</v>
      </c>
      <c r="B71" s="68"/>
      <c r="C71" s="85">
        <f>SUM(C70:C70)</f>
        <v>0</v>
      </c>
      <c r="D71" s="85">
        <f>SUM(D70:D70)</f>
        <v>0</v>
      </c>
      <c r="E71" s="85">
        <f>SUM(E70:E70)</f>
        <v>0</v>
      </c>
      <c r="F71" s="85">
        <f>SUM(F70:F70)</f>
        <v>0</v>
      </c>
      <c r="G71" s="85">
        <f>SUM(G70:G70)</f>
        <v>0</v>
      </c>
      <c r="H71" s="29"/>
    </row>
    <row r="72" spans="1:8" x14ac:dyDescent="0.2">
      <c r="A72" s="51" t="s">
        <v>13</v>
      </c>
      <c r="B72" s="66"/>
      <c r="C72" s="27"/>
      <c r="D72" s="80"/>
      <c r="E72" s="84"/>
      <c r="F72" s="29"/>
      <c r="G72" s="29"/>
    </row>
    <row r="73" spans="1:8" x14ac:dyDescent="0.2">
      <c r="A73" s="41" t="s">
        <v>20</v>
      </c>
      <c r="B73" s="66"/>
      <c r="C73" s="27"/>
      <c r="D73" s="49"/>
      <c r="E73" s="27"/>
      <c r="F73" s="29"/>
      <c r="G73" s="29"/>
    </row>
    <row r="74" spans="1:8" s="26" customFormat="1" x14ac:dyDescent="0.2">
      <c r="B74" s="63"/>
      <c r="C74" s="52">
        <v>1250</v>
      </c>
      <c r="D74" s="28">
        <v>1250</v>
      </c>
      <c r="E74" s="52">
        <v>1250</v>
      </c>
      <c r="F74" s="53">
        <v>1250</v>
      </c>
      <c r="G74" s="53">
        <f>SUM(C74:F74)</f>
        <v>5000</v>
      </c>
    </row>
    <row r="75" spans="1:8" s="26" customFormat="1" x14ac:dyDescent="0.2">
      <c r="B75" s="63"/>
      <c r="C75" s="52"/>
      <c r="D75" s="28"/>
      <c r="E75" s="52"/>
      <c r="F75" s="53"/>
      <c r="G75" s="53">
        <f t="shared" ref="G75:G77" si="4">SUM(C75:F75)</f>
        <v>0</v>
      </c>
    </row>
    <row r="76" spans="1:8" s="26" customFormat="1" x14ac:dyDescent="0.2">
      <c r="A76" s="130"/>
      <c r="B76" s="64"/>
      <c r="C76" s="38"/>
      <c r="D76" s="28"/>
      <c r="E76" s="54"/>
      <c r="F76" s="53"/>
      <c r="G76" s="53">
        <f t="shared" si="4"/>
        <v>0</v>
      </c>
    </row>
    <row r="77" spans="1:8" s="26" customFormat="1" x14ac:dyDescent="0.2">
      <c r="A77" s="130"/>
      <c r="B77" s="64"/>
      <c r="C77" s="38"/>
      <c r="D77" s="28"/>
      <c r="E77" s="54"/>
      <c r="F77" s="53"/>
      <c r="G77" s="53">
        <f t="shared" si="4"/>
        <v>0</v>
      </c>
    </row>
    <row r="78" spans="1:8" s="1" customFormat="1" x14ac:dyDescent="0.2">
      <c r="A78" s="127" t="s">
        <v>21</v>
      </c>
      <c r="B78" s="68">
        <v>5000</v>
      </c>
      <c r="C78" s="85">
        <f>SUM(C74:C77)</f>
        <v>1250</v>
      </c>
      <c r="D78" s="85">
        <f>SUM(D74:D77)</f>
        <v>1250</v>
      </c>
      <c r="E78" s="85">
        <f>SUM(E74:E77)</f>
        <v>1250</v>
      </c>
      <c r="F78" s="85">
        <f>SUM(F74:F77)</f>
        <v>1250</v>
      </c>
      <c r="G78" s="85">
        <f>SUM(G74:G77)</f>
        <v>5000</v>
      </c>
      <c r="H78" s="85"/>
    </row>
    <row r="79" spans="1:8" s="1" customFormat="1" ht="13.5" thickBot="1" x14ac:dyDescent="0.25">
      <c r="A79" s="127"/>
      <c r="B79" s="68"/>
      <c r="C79" s="85"/>
      <c r="D79" s="85"/>
      <c r="E79" s="85"/>
      <c r="F79" s="85"/>
      <c r="G79" s="85"/>
      <c r="H79" s="85"/>
    </row>
    <row r="80" spans="1:8" ht="16.5" thickBot="1" x14ac:dyDescent="0.3">
      <c r="A80" s="17" t="s">
        <v>23</v>
      </c>
      <c r="B80" s="69">
        <f t="shared" ref="B80:G80" si="5">B78+B71+B67+B60+B54+B48+B43</f>
        <v>15000</v>
      </c>
      <c r="C80" s="38">
        <f t="shared" si="5"/>
        <v>3750</v>
      </c>
      <c r="D80" s="38">
        <f t="shared" si="5"/>
        <v>3750</v>
      </c>
      <c r="E80" s="38">
        <f t="shared" si="5"/>
        <v>3750</v>
      </c>
      <c r="F80" s="38">
        <f t="shared" si="5"/>
        <v>3750</v>
      </c>
      <c r="G80" s="38">
        <f t="shared" si="5"/>
        <v>15000</v>
      </c>
      <c r="H80" s="29"/>
    </row>
    <row r="81" spans="1:8" s="1" customFormat="1" x14ac:dyDescent="0.2">
      <c r="A81" s="127"/>
      <c r="B81" s="68"/>
      <c r="C81" s="85"/>
      <c r="D81" s="85"/>
      <c r="E81" s="85"/>
      <c r="F81" s="85"/>
      <c r="G81" s="85"/>
      <c r="H81" s="85"/>
    </row>
    <row r="82" spans="1:8" ht="18" x14ac:dyDescent="0.25">
      <c r="A82" s="55" t="s">
        <v>171</v>
      </c>
      <c r="B82" s="70">
        <f t="shared" ref="B82:G82" si="6">B80+B31</f>
        <v>1549909.9200000002</v>
      </c>
      <c r="C82" s="56">
        <f t="shared" si="6"/>
        <v>389912.51250000001</v>
      </c>
      <c r="D82" s="56">
        <f t="shared" si="6"/>
        <v>389912</v>
      </c>
      <c r="E82" s="56">
        <f t="shared" si="6"/>
        <v>389912</v>
      </c>
      <c r="F82" s="56">
        <f t="shared" si="6"/>
        <v>389913</v>
      </c>
      <c r="G82" s="57">
        <f t="shared" si="6"/>
        <v>1559649.5125</v>
      </c>
    </row>
    <row r="86" spans="1:8" x14ac:dyDescent="0.2">
      <c r="A86" s="127"/>
      <c r="B86" s="68"/>
      <c r="C86" s="24"/>
      <c r="D86" s="24"/>
    </row>
  </sheetData>
  <pageMargins left="0.7" right="0.7" top="0.75" bottom="0.75" header="0.3" footer="0.3"/>
  <pageSetup scale="80" fitToHeight="2" orientation="landscape" r:id="rId1"/>
  <headerFooter>
    <oddFooter>&amp;L&amp;Z&amp;F&amp;R&amp;D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2"/>
  <sheetViews>
    <sheetView tabSelected="1" zoomScaleNormal="100" workbookViewId="0">
      <pane xSplit="1" ySplit="4" topLeftCell="B5" activePane="bottomRight" state="frozen"/>
      <selection activeCell="G123" sqref="G123"/>
      <selection pane="topRight" activeCell="G123" sqref="G123"/>
      <selection pane="bottomLeft" activeCell="G123" sqref="G123"/>
      <selection pane="bottomRight" activeCell="J7" sqref="J7"/>
    </sheetView>
  </sheetViews>
  <sheetFormatPr defaultColWidth="9.140625" defaultRowHeight="12.75" x14ac:dyDescent="0.2"/>
  <cols>
    <col min="1" max="1" width="52.7109375" style="4" customWidth="1"/>
    <col min="2" max="2" width="28.42578125" style="67" customWidth="1"/>
    <col min="3" max="4" width="18" style="2" bestFit="1" customWidth="1"/>
    <col min="5" max="5" width="18" style="3" bestFit="1" customWidth="1"/>
    <col min="6" max="6" width="18" style="4" bestFit="1" customWidth="1"/>
    <col min="7" max="7" width="19.5703125" style="4" bestFit="1" customWidth="1"/>
    <col min="8" max="8" width="12.85546875" style="4" bestFit="1" customWidth="1"/>
    <col min="9" max="9" width="14.5703125" style="4" customWidth="1"/>
    <col min="10" max="10" width="14.7109375" style="4" bestFit="1" customWidth="1"/>
    <col min="11" max="11" width="17.85546875" style="4" hidden="1" customWidth="1"/>
    <col min="12" max="14" width="17.85546875" style="4" customWidth="1"/>
    <col min="15" max="15" width="14.5703125" style="4" bestFit="1" customWidth="1"/>
    <col min="16" max="16" width="9.140625" style="4"/>
    <col min="17" max="17" width="14.5703125" style="4" bestFit="1" customWidth="1"/>
    <col min="18" max="18" width="9.140625" style="4"/>
    <col min="19" max="19" width="11.28515625" style="4" bestFit="1" customWidth="1"/>
    <col min="20" max="16384" width="9.140625" style="4"/>
  </cols>
  <sheetData>
    <row r="1" spans="1:7" x14ac:dyDescent="0.2">
      <c r="A1" s="1" t="s">
        <v>151</v>
      </c>
      <c r="B1" s="74"/>
    </row>
    <row r="2" spans="1:7" x14ac:dyDescent="0.2">
      <c r="A2" s="1"/>
      <c r="B2" s="74"/>
    </row>
    <row r="3" spans="1:7" s="8" customFormat="1" ht="20.25" customHeight="1" thickBot="1" x14ac:dyDescent="0.35">
      <c r="A3" s="5" t="s">
        <v>173</v>
      </c>
      <c r="B3" s="75"/>
      <c r="C3" s="6"/>
      <c r="D3" s="6"/>
      <c r="E3" s="7"/>
    </row>
    <row r="4" spans="1:7" s="9" customFormat="1" ht="26.25" thickBot="1" x14ac:dyDescent="0.25">
      <c r="B4" s="76" t="s">
        <v>152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59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60"/>
      <c r="C6" s="19"/>
      <c r="D6" s="19"/>
      <c r="E6" s="129"/>
    </row>
    <row r="7" spans="1:7" s="9" customFormat="1" ht="16.5" thickBot="1" x14ac:dyDescent="0.3">
      <c r="A7" s="21"/>
      <c r="B7" s="61"/>
    </row>
    <row r="8" spans="1:7" s="25" customFormat="1" ht="13.5" thickBot="1" x14ac:dyDescent="0.25">
      <c r="A8" s="22" t="s">
        <v>0</v>
      </c>
      <c r="B8" s="62">
        <v>28435924</v>
      </c>
      <c r="C8" s="24"/>
      <c r="D8" s="24"/>
      <c r="E8" s="3"/>
    </row>
    <row r="9" spans="1:7" x14ac:dyDescent="0.2">
      <c r="B9" s="63"/>
      <c r="C9" s="27"/>
      <c r="D9" s="28"/>
      <c r="E9" s="27"/>
      <c r="F9" s="29"/>
      <c r="G9" s="29"/>
    </row>
    <row r="10" spans="1:7" x14ac:dyDescent="0.2">
      <c r="A10" s="127" t="s">
        <v>163</v>
      </c>
      <c r="B10" s="173">
        <f>'AMP-15'!G12</f>
        <v>7630767.9325000001</v>
      </c>
      <c r="C10" s="27">
        <f>B10/4</f>
        <v>1907691.983125</v>
      </c>
      <c r="D10" s="28">
        <v>1907692</v>
      </c>
      <c r="E10" s="28">
        <v>1907692</v>
      </c>
      <c r="F10" s="28">
        <v>1907692</v>
      </c>
      <c r="G10" s="29">
        <f>SUM(C10:F10)</f>
        <v>7630767.9831250003</v>
      </c>
    </row>
    <row r="11" spans="1:7" x14ac:dyDescent="0.2">
      <c r="A11" s="127" t="s">
        <v>164</v>
      </c>
      <c r="B11" s="173">
        <f>'IPMA-15'!G12</f>
        <v>1547235.125</v>
      </c>
      <c r="C11" s="27">
        <f t="shared" ref="C11:C17" si="0">B11/4</f>
        <v>386808.78125</v>
      </c>
      <c r="D11" s="28">
        <v>386809</v>
      </c>
      <c r="E11" s="28">
        <v>386809</v>
      </c>
      <c r="F11" s="28">
        <v>386808</v>
      </c>
      <c r="G11" s="29">
        <f t="shared" ref="G11:G17" si="1">SUM(C11:F11)</f>
        <v>1547234.78125</v>
      </c>
    </row>
    <row r="12" spans="1:7" x14ac:dyDescent="0.2">
      <c r="A12" s="129" t="s">
        <v>165</v>
      </c>
      <c r="B12" s="173">
        <f>'PTSA-15'!G12</f>
        <v>1554675.2349999999</v>
      </c>
      <c r="C12" s="27">
        <f t="shared" si="0"/>
        <v>388668.80874999997</v>
      </c>
      <c r="D12" s="28">
        <v>388669</v>
      </c>
      <c r="E12" s="28">
        <v>388669</v>
      </c>
      <c r="F12" s="28">
        <v>388668</v>
      </c>
      <c r="G12" s="29">
        <f t="shared" si="1"/>
        <v>1554674.8087499999</v>
      </c>
    </row>
    <row r="13" spans="1:7" x14ac:dyDescent="0.2">
      <c r="A13" s="129" t="s">
        <v>166</v>
      </c>
      <c r="B13" s="173">
        <f>'PPSA-15'!G12</f>
        <v>2589259.585</v>
      </c>
      <c r="C13" s="27">
        <f t="shared" si="0"/>
        <v>647314.89624999999</v>
      </c>
      <c r="D13" s="28">
        <v>647315</v>
      </c>
      <c r="E13" s="28">
        <v>647315</v>
      </c>
      <c r="F13" s="28">
        <v>647315</v>
      </c>
      <c r="G13" s="29">
        <f t="shared" si="1"/>
        <v>2589259.8962500002</v>
      </c>
    </row>
    <row r="14" spans="1:7" x14ac:dyDescent="0.2">
      <c r="A14" s="129" t="s">
        <v>167</v>
      </c>
      <c r="B14" s="173">
        <f>'TOA-15'!G12</f>
        <v>8890883.9375</v>
      </c>
      <c r="C14" s="27">
        <f t="shared" si="0"/>
        <v>2222720.984375</v>
      </c>
      <c r="D14" s="28">
        <v>2222721</v>
      </c>
      <c r="E14" s="28">
        <v>2222721</v>
      </c>
      <c r="F14" s="28">
        <v>2222721</v>
      </c>
      <c r="G14" s="29">
        <f t="shared" si="1"/>
        <v>8890883.984375</v>
      </c>
    </row>
    <row r="15" spans="1:7" x14ac:dyDescent="0.2">
      <c r="A15" s="129" t="s">
        <v>168</v>
      </c>
      <c r="B15" s="173">
        <f>'UFA-15'!G12</f>
        <v>640746.92500000005</v>
      </c>
      <c r="C15" s="27">
        <f t="shared" si="0"/>
        <v>160186.73125000001</v>
      </c>
      <c r="D15" s="28">
        <v>160187</v>
      </c>
      <c r="E15" s="28">
        <v>160187</v>
      </c>
      <c r="F15" s="28">
        <v>160186</v>
      </c>
      <c r="G15" s="29">
        <f t="shared" si="1"/>
        <v>640746.73124999995</v>
      </c>
    </row>
    <row r="16" spans="1:7" x14ac:dyDescent="0.2">
      <c r="A16" s="127" t="s">
        <v>169</v>
      </c>
      <c r="B16" s="173">
        <f>'PSRA-15'!G12</f>
        <v>4341044.0274999999</v>
      </c>
      <c r="C16" s="27">
        <f t="shared" si="0"/>
        <v>1085261.006875</v>
      </c>
      <c r="D16" s="28">
        <v>1085261</v>
      </c>
      <c r="E16" s="28">
        <v>1085261</v>
      </c>
      <c r="F16" s="28">
        <v>1085261</v>
      </c>
      <c r="G16" s="29">
        <f t="shared" si="1"/>
        <v>4341044.006875</v>
      </c>
    </row>
    <row r="17" spans="1:19" x14ac:dyDescent="0.2">
      <c r="A17" s="127" t="s">
        <v>170</v>
      </c>
      <c r="B17" s="131">
        <f>'OCFO-15'!G12</f>
        <v>1241312.21</v>
      </c>
      <c r="C17" s="27">
        <f t="shared" si="0"/>
        <v>310328.05249999999</v>
      </c>
      <c r="D17" s="131">
        <v>310328</v>
      </c>
      <c r="E17" s="131">
        <v>310328</v>
      </c>
      <c r="F17" s="131">
        <v>310328</v>
      </c>
      <c r="G17" s="29">
        <f t="shared" si="1"/>
        <v>1241312.0525</v>
      </c>
    </row>
    <row r="18" spans="1:19" x14ac:dyDescent="0.2">
      <c r="A18" s="127"/>
      <c r="B18" s="33"/>
      <c r="C18" s="27"/>
      <c r="D18" s="33"/>
      <c r="E18" s="27"/>
      <c r="F18" s="29"/>
      <c r="G18" s="29"/>
    </row>
    <row r="19" spans="1:19" x14ac:dyDescent="0.2">
      <c r="A19" s="127" t="s">
        <v>21</v>
      </c>
      <c r="B19" s="64">
        <f>SUM(B9:B17)</f>
        <v>28435924.977500003</v>
      </c>
      <c r="C19" s="85">
        <f>SUM(C10:C17)</f>
        <v>7108981.2443750007</v>
      </c>
      <c r="D19" s="85">
        <f t="shared" ref="D19:F19" si="2">SUM(D10:D17)</f>
        <v>7108982</v>
      </c>
      <c r="E19" s="85">
        <f t="shared" si="2"/>
        <v>7108982</v>
      </c>
      <c r="F19" s="85">
        <f t="shared" si="2"/>
        <v>7108979</v>
      </c>
      <c r="G19" s="85">
        <f>SUM(C19:F19)</f>
        <v>28435924.244375002</v>
      </c>
      <c r="H19" s="29"/>
    </row>
    <row r="20" spans="1:19" x14ac:dyDescent="0.2">
      <c r="A20" s="34" t="s">
        <v>1</v>
      </c>
      <c r="B20" s="62">
        <v>5064149.22</v>
      </c>
      <c r="C20" s="24"/>
      <c r="D20" s="35"/>
      <c r="E20" s="36"/>
    </row>
    <row r="21" spans="1:19" x14ac:dyDescent="0.2">
      <c r="B21" s="63"/>
      <c r="C21" s="27"/>
      <c r="D21" s="28"/>
      <c r="E21" s="27"/>
      <c r="F21" s="29"/>
      <c r="G21" s="29"/>
      <c r="I21" s="150"/>
      <c r="J21" s="16"/>
      <c r="K21" s="150"/>
      <c r="L21" s="150"/>
      <c r="M21" s="150"/>
      <c r="N21" s="16"/>
      <c r="O21" s="150"/>
      <c r="P21" s="150"/>
      <c r="Q21" s="150"/>
      <c r="R21" s="150"/>
      <c r="S21" s="150"/>
    </row>
    <row r="22" spans="1:19" x14ac:dyDescent="0.2">
      <c r="A22" s="127" t="s">
        <v>163</v>
      </c>
      <c r="B22" s="173">
        <f>'AMP-15'!G17</f>
        <v>374501.86</v>
      </c>
      <c r="C22" s="27">
        <f t="shared" ref="C22:C29" si="3">B22/4</f>
        <v>93625.464999999997</v>
      </c>
      <c r="D22" s="28">
        <v>93625</v>
      </c>
      <c r="E22" s="28">
        <v>93625</v>
      </c>
      <c r="F22" s="28">
        <v>93627</v>
      </c>
      <c r="G22" s="29">
        <f>SUM(C22:F22)</f>
        <v>374502.46499999997</v>
      </c>
      <c r="I22" s="150"/>
      <c r="J22" s="16"/>
      <c r="K22" s="150"/>
      <c r="L22" s="150"/>
      <c r="M22" s="150"/>
      <c r="N22" s="16"/>
      <c r="O22" s="150"/>
      <c r="P22" s="150"/>
      <c r="Q22" s="150"/>
      <c r="R22" s="150"/>
      <c r="S22" s="150"/>
    </row>
    <row r="23" spans="1:19" x14ac:dyDescent="0.2">
      <c r="A23" s="127" t="s">
        <v>164</v>
      </c>
      <c r="B23" s="173">
        <f>'IPMA-15'!G17</f>
        <v>38462.477500000001</v>
      </c>
      <c r="C23" s="27">
        <f t="shared" si="3"/>
        <v>9615.6193750000002</v>
      </c>
      <c r="D23" s="28">
        <v>9616</v>
      </c>
      <c r="E23" s="28">
        <v>9616</v>
      </c>
      <c r="F23" s="28">
        <v>9616</v>
      </c>
      <c r="G23" s="29">
        <f t="shared" ref="G23:G29" si="4">SUM(C23:F23)</f>
        <v>38463.619375000002</v>
      </c>
      <c r="I23" s="150"/>
      <c r="J23" s="16"/>
      <c r="K23" s="150"/>
      <c r="L23" s="150"/>
      <c r="M23" s="150"/>
      <c r="N23" s="16"/>
      <c r="O23" s="150"/>
      <c r="P23" s="150"/>
      <c r="Q23" s="150"/>
      <c r="R23" s="150"/>
      <c r="S23" s="150"/>
    </row>
    <row r="24" spans="1:19" x14ac:dyDescent="0.2">
      <c r="A24" s="129" t="s">
        <v>165</v>
      </c>
      <c r="B24" s="173">
        <f>'PTSA-15'!G17</f>
        <v>34596.31</v>
      </c>
      <c r="C24" s="27">
        <f t="shared" si="3"/>
        <v>8649.0774999999994</v>
      </c>
      <c r="D24" s="28">
        <v>8649</v>
      </c>
      <c r="E24" s="28">
        <v>8649</v>
      </c>
      <c r="F24" s="28">
        <v>8649</v>
      </c>
      <c r="G24" s="29">
        <f t="shared" si="4"/>
        <v>34596.077499999999</v>
      </c>
      <c r="I24" s="150"/>
      <c r="J24" s="16"/>
      <c r="K24" s="150"/>
      <c r="L24" s="150"/>
      <c r="M24" s="150"/>
      <c r="N24" s="16"/>
      <c r="O24" s="150"/>
      <c r="P24" s="150"/>
      <c r="Q24" s="150"/>
      <c r="R24" s="150"/>
      <c r="S24" s="150"/>
    </row>
    <row r="25" spans="1:19" x14ac:dyDescent="0.2">
      <c r="A25" s="129" t="s">
        <v>166</v>
      </c>
      <c r="B25" s="173">
        <f>'PPSA-15'!G17</f>
        <v>0</v>
      </c>
      <c r="C25" s="27">
        <f t="shared" si="3"/>
        <v>0</v>
      </c>
      <c r="D25" s="28">
        <v>0</v>
      </c>
      <c r="E25" s="28">
        <v>0</v>
      </c>
      <c r="F25" s="28">
        <v>0</v>
      </c>
      <c r="G25" s="29">
        <f t="shared" si="4"/>
        <v>0</v>
      </c>
      <c r="I25" s="150"/>
      <c r="J25" s="16"/>
      <c r="K25" s="150"/>
      <c r="L25" s="150"/>
      <c r="M25" s="150"/>
      <c r="N25" s="16"/>
      <c r="O25" s="150"/>
      <c r="P25" s="150"/>
      <c r="Q25" s="150"/>
      <c r="R25" s="150"/>
      <c r="S25" s="150"/>
    </row>
    <row r="26" spans="1:19" x14ac:dyDescent="0.2">
      <c r="A26" s="129" t="s">
        <v>167</v>
      </c>
      <c r="B26" s="173">
        <f>'TOA-15'!G17</f>
        <v>4616588.0525000002</v>
      </c>
      <c r="C26" s="27">
        <f t="shared" si="3"/>
        <v>1154147.0131250001</v>
      </c>
      <c r="D26" s="28">
        <v>1154147</v>
      </c>
      <c r="E26" s="28">
        <v>1154147</v>
      </c>
      <c r="F26" s="28">
        <v>1154147</v>
      </c>
      <c r="G26" s="29">
        <f t="shared" si="4"/>
        <v>4616588.0131250005</v>
      </c>
      <c r="I26" s="150"/>
      <c r="J26" s="16"/>
      <c r="K26" s="150"/>
      <c r="L26" s="150"/>
      <c r="M26" s="150"/>
      <c r="N26" s="16"/>
      <c r="O26" s="150"/>
      <c r="P26" s="150"/>
      <c r="Q26" s="150"/>
      <c r="R26" s="150"/>
      <c r="S26" s="150"/>
    </row>
    <row r="27" spans="1:19" x14ac:dyDescent="0.2">
      <c r="A27" s="129" t="s">
        <v>168</v>
      </c>
      <c r="B27" s="173">
        <f>'UFA-15'!G17</f>
        <v>0</v>
      </c>
      <c r="C27" s="27">
        <f t="shared" si="3"/>
        <v>0</v>
      </c>
      <c r="D27" s="28">
        <v>0</v>
      </c>
      <c r="E27" s="28">
        <v>0</v>
      </c>
      <c r="F27" s="28">
        <v>0</v>
      </c>
      <c r="G27" s="29">
        <f t="shared" si="4"/>
        <v>0</v>
      </c>
      <c r="I27" s="150"/>
      <c r="J27" s="16"/>
      <c r="K27" s="150"/>
      <c r="L27" s="150"/>
      <c r="M27" s="150"/>
      <c r="N27" s="16"/>
      <c r="O27" s="150"/>
      <c r="P27" s="150"/>
      <c r="Q27" s="150"/>
      <c r="R27" s="150"/>
      <c r="S27" s="150"/>
    </row>
    <row r="28" spans="1:19" x14ac:dyDescent="0.2">
      <c r="A28" s="127" t="s">
        <v>169</v>
      </c>
      <c r="B28" s="173">
        <f>'PSRA-15'!G17</f>
        <v>0</v>
      </c>
      <c r="C28" s="27">
        <f t="shared" si="3"/>
        <v>0</v>
      </c>
      <c r="D28" s="28">
        <v>0</v>
      </c>
      <c r="E28" s="28">
        <v>0</v>
      </c>
      <c r="F28" s="28">
        <v>0</v>
      </c>
      <c r="G28" s="29">
        <f t="shared" si="4"/>
        <v>0</v>
      </c>
      <c r="I28" s="150"/>
      <c r="J28" s="16"/>
      <c r="K28" s="150"/>
      <c r="L28" s="150"/>
      <c r="M28" s="150"/>
      <c r="N28" s="16"/>
      <c r="O28" s="150"/>
      <c r="P28" s="150"/>
      <c r="Q28" s="150"/>
      <c r="R28" s="150"/>
      <c r="S28" s="150"/>
    </row>
    <row r="29" spans="1:19" x14ac:dyDescent="0.2">
      <c r="A29" s="127" t="s">
        <v>170</v>
      </c>
      <c r="B29" s="173">
        <f>'OCFO-15'!G17</f>
        <v>0</v>
      </c>
      <c r="C29" s="27">
        <f t="shared" si="3"/>
        <v>0</v>
      </c>
      <c r="D29" s="28">
        <v>0</v>
      </c>
      <c r="E29" s="28">
        <v>0</v>
      </c>
      <c r="F29" s="28">
        <v>0</v>
      </c>
      <c r="G29" s="29">
        <f t="shared" si="4"/>
        <v>0</v>
      </c>
      <c r="I29" s="150"/>
      <c r="J29" s="16"/>
      <c r="K29" s="150"/>
      <c r="L29" s="150"/>
      <c r="M29" s="150"/>
      <c r="N29" s="16"/>
      <c r="O29" s="150"/>
      <c r="P29" s="150"/>
      <c r="Q29" s="150"/>
      <c r="R29" s="150"/>
      <c r="S29" s="150"/>
    </row>
    <row r="30" spans="1:19" x14ac:dyDescent="0.2">
      <c r="B30" s="63"/>
      <c r="C30" s="80"/>
      <c r="D30" s="33"/>
      <c r="E30" s="80"/>
      <c r="F30" s="85"/>
      <c r="G30" s="85"/>
      <c r="I30" s="151"/>
      <c r="J30" s="152"/>
      <c r="K30" s="152"/>
      <c r="L30" s="152"/>
      <c r="M30" s="152"/>
      <c r="N30" s="152"/>
      <c r="O30" s="152"/>
      <c r="P30" s="152"/>
      <c r="Q30" s="152"/>
      <c r="R30" s="150"/>
      <c r="S30" s="150"/>
    </row>
    <row r="31" spans="1:19" x14ac:dyDescent="0.2">
      <c r="A31" s="127" t="s">
        <v>21</v>
      </c>
      <c r="B31" s="65">
        <f>SUM(B22:B29)</f>
        <v>5064148.7</v>
      </c>
      <c r="C31" s="85">
        <f>SUM(C22:C30)</f>
        <v>1266037.175</v>
      </c>
      <c r="D31" s="85">
        <f t="shared" ref="D31:F31" si="5">SUM(D22:D30)</f>
        <v>1266037</v>
      </c>
      <c r="E31" s="85">
        <f t="shared" si="5"/>
        <v>1266037</v>
      </c>
      <c r="F31" s="85">
        <f t="shared" si="5"/>
        <v>1266039</v>
      </c>
      <c r="G31" s="85">
        <f>SUM(C31:F31)</f>
        <v>5064150.1749999998</v>
      </c>
      <c r="I31" s="153"/>
      <c r="J31" s="152"/>
      <c r="K31" s="152"/>
      <c r="L31" s="152"/>
      <c r="M31" s="152"/>
      <c r="N31" s="152"/>
      <c r="O31" s="152"/>
      <c r="P31" s="152"/>
      <c r="Q31" s="152"/>
      <c r="R31" s="150"/>
      <c r="S31" s="150"/>
    </row>
    <row r="32" spans="1:19" x14ac:dyDescent="0.2">
      <c r="A32" s="183" t="s">
        <v>211</v>
      </c>
      <c r="B32" s="62">
        <v>365000</v>
      </c>
      <c r="C32" s="80"/>
      <c r="D32" s="33"/>
      <c r="E32" s="80"/>
      <c r="F32" s="85"/>
      <c r="G32" s="85"/>
      <c r="I32" s="154"/>
      <c r="J32" s="155"/>
      <c r="K32" s="155"/>
      <c r="L32" s="155"/>
      <c r="M32" s="155"/>
      <c r="N32" s="155"/>
      <c r="O32" s="155"/>
      <c r="P32" s="155"/>
      <c r="Q32" s="155"/>
      <c r="R32" s="150"/>
      <c r="S32" s="156"/>
    </row>
    <row r="33" spans="1:19" x14ac:dyDescent="0.2">
      <c r="B33" s="63"/>
      <c r="C33" s="80"/>
      <c r="D33" s="33"/>
      <c r="E33" s="80"/>
      <c r="F33" s="85"/>
      <c r="G33" s="85"/>
      <c r="I33" s="153"/>
      <c r="J33" s="152"/>
      <c r="K33" s="157"/>
      <c r="L33" s="157"/>
      <c r="M33" s="157"/>
      <c r="N33" s="157"/>
      <c r="O33" s="152"/>
      <c r="P33" s="152"/>
      <c r="Q33" s="152"/>
      <c r="R33" s="150"/>
      <c r="S33" s="150"/>
    </row>
    <row r="34" spans="1:19" x14ac:dyDescent="0.2">
      <c r="A34" s="127" t="s">
        <v>163</v>
      </c>
      <c r="B34" s="173">
        <f>'AMP-15'!G23</f>
        <v>0</v>
      </c>
      <c r="C34" s="27">
        <f t="shared" ref="C34:C41" si="6">B34/4</f>
        <v>0</v>
      </c>
      <c r="D34" s="131">
        <v>0</v>
      </c>
      <c r="E34" s="89">
        <v>0</v>
      </c>
      <c r="F34" s="90">
        <v>0</v>
      </c>
      <c r="G34" s="90">
        <f>SUM(C34:F34)</f>
        <v>0</v>
      </c>
      <c r="I34" s="153"/>
      <c r="J34" s="152"/>
      <c r="K34" s="157"/>
      <c r="L34" s="157"/>
      <c r="M34" s="157"/>
      <c r="N34" s="157"/>
      <c r="O34" s="152"/>
      <c r="P34" s="152"/>
      <c r="Q34" s="152"/>
      <c r="R34" s="150"/>
      <c r="S34" s="150"/>
    </row>
    <row r="35" spans="1:19" x14ac:dyDescent="0.2">
      <c r="A35" s="127" t="s">
        <v>164</v>
      </c>
      <c r="B35" s="173">
        <f>'IPMA-15'!G23</f>
        <v>0</v>
      </c>
      <c r="C35" s="27">
        <f t="shared" si="6"/>
        <v>0</v>
      </c>
      <c r="D35" s="131">
        <v>0</v>
      </c>
      <c r="E35" s="89">
        <v>0</v>
      </c>
      <c r="F35" s="90">
        <v>0</v>
      </c>
      <c r="G35" s="90">
        <f t="shared" ref="G35:G41" si="7">SUM(C35:F35)</f>
        <v>0</v>
      </c>
      <c r="I35" s="153"/>
      <c r="J35" s="152"/>
      <c r="K35" s="157"/>
      <c r="L35" s="157"/>
      <c r="M35" s="157"/>
      <c r="N35" s="157"/>
      <c r="O35" s="152"/>
      <c r="P35" s="152"/>
      <c r="Q35" s="152"/>
      <c r="R35" s="150"/>
      <c r="S35" s="150"/>
    </row>
    <row r="36" spans="1:19" x14ac:dyDescent="0.2">
      <c r="A36" s="129" t="s">
        <v>165</v>
      </c>
      <c r="B36" s="173">
        <f>'PTSA-15'!G23</f>
        <v>0</v>
      </c>
      <c r="C36" s="27">
        <f t="shared" si="6"/>
        <v>0</v>
      </c>
      <c r="D36" s="131">
        <v>0</v>
      </c>
      <c r="E36" s="89">
        <v>0</v>
      </c>
      <c r="F36" s="90">
        <v>0</v>
      </c>
      <c r="G36" s="90">
        <f t="shared" si="7"/>
        <v>0</v>
      </c>
      <c r="I36" s="153"/>
      <c r="J36" s="152"/>
      <c r="K36" s="157"/>
      <c r="L36" s="157"/>
      <c r="M36" s="157"/>
      <c r="N36" s="157"/>
      <c r="O36" s="152"/>
      <c r="P36" s="152"/>
      <c r="Q36" s="152"/>
      <c r="R36" s="150"/>
      <c r="S36" s="150"/>
    </row>
    <row r="37" spans="1:19" x14ac:dyDescent="0.2">
      <c r="A37" s="129" t="s">
        <v>166</v>
      </c>
      <c r="B37" s="173">
        <f>'PPSA-15'!G23</f>
        <v>0</v>
      </c>
      <c r="C37" s="27">
        <f t="shared" si="6"/>
        <v>0</v>
      </c>
      <c r="D37" s="131">
        <v>0</v>
      </c>
      <c r="E37" s="89">
        <v>0</v>
      </c>
      <c r="F37" s="90">
        <v>0</v>
      </c>
      <c r="G37" s="90">
        <f t="shared" si="7"/>
        <v>0</v>
      </c>
      <c r="I37" s="153"/>
      <c r="J37" s="152"/>
      <c r="K37" s="157"/>
      <c r="L37" s="157"/>
      <c r="M37" s="157"/>
      <c r="N37" s="157"/>
      <c r="O37" s="152"/>
      <c r="P37" s="152"/>
      <c r="Q37" s="152"/>
      <c r="R37" s="150"/>
      <c r="S37" s="150"/>
    </row>
    <row r="38" spans="1:19" x14ac:dyDescent="0.2">
      <c r="A38" s="129" t="s">
        <v>167</v>
      </c>
      <c r="B38" s="173">
        <f>'TOA-15'!G23</f>
        <v>365000</v>
      </c>
      <c r="C38" s="27">
        <f t="shared" si="6"/>
        <v>91250</v>
      </c>
      <c r="D38" s="131">
        <v>91250</v>
      </c>
      <c r="E38" s="89">
        <v>91250</v>
      </c>
      <c r="F38" s="90">
        <v>91250</v>
      </c>
      <c r="G38" s="90">
        <f t="shared" si="7"/>
        <v>365000</v>
      </c>
      <c r="I38" s="153"/>
      <c r="J38" s="152"/>
      <c r="K38" s="157"/>
      <c r="L38" s="157"/>
      <c r="M38" s="157"/>
      <c r="N38" s="157"/>
      <c r="O38" s="152"/>
      <c r="P38" s="152"/>
      <c r="Q38" s="152"/>
      <c r="R38" s="150"/>
      <c r="S38" s="150"/>
    </row>
    <row r="39" spans="1:19" x14ac:dyDescent="0.2">
      <c r="A39" s="129" t="s">
        <v>168</v>
      </c>
      <c r="B39" s="173">
        <f>'UFA-15'!G23</f>
        <v>0</v>
      </c>
      <c r="C39" s="27">
        <f t="shared" si="6"/>
        <v>0</v>
      </c>
      <c r="D39" s="131">
        <v>0</v>
      </c>
      <c r="E39" s="89">
        <v>0</v>
      </c>
      <c r="F39" s="90">
        <v>0</v>
      </c>
      <c r="G39" s="90">
        <f t="shared" si="7"/>
        <v>0</v>
      </c>
      <c r="I39" s="153"/>
      <c r="J39" s="152"/>
      <c r="K39" s="157"/>
      <c r="L39" s="157"/>
      <c r="M39" s="157"/>
      <c r="N39" s="157"/>
      <c r="O39" s="152"/>
      <c r="P39" s="152"/>
      <c r="Q39" s="152"/>
      <c r="R39" s="150"/>
      <c r="S39" s="150"/>
    </row>
    <row r="40" spans="1:19" x14ac:dyDescent="0.2">
      <c r="A40" s="127" t="s">
        <v>169</v>
      </c>
      <c r="B40" s="173">
        <f>'PSRA-15'!G23</f>
        <v>0</v>
      </c>
      <c r="C40" s="27">
        <f t="shared" si="6"/>
        <v>0</v>
      </c>
      <c r="D40" s="131">
        <v>0</v>
      </c>
      <c r="E40" s="89">
        <v>0</v>
      </c>
      <c r="F40" s="90">
        <v>0</v>
      </c>
      <c r="G40" s="90">
        <f t="shared" si="7"/>
        <v>0</v>
      </c>
      <c r="I40" s="153"/>
      <c r="J40" s="152"/>
      <c r="K40" s="157"/>
      <c r="L40" s="157"/>
      <c r="M40" s="157"/>
      <c r="N40" s="157"/>
      <c r="O40" s="152"/>
      <c r="P40" s="152"/>
      <c r="Q40" s="152"/>
      <c r="R40" s="150"/>
      <c r="S40" s="150"/>
    </row>
    <row r="41" spans="1:19" x14ac:dyDescent="0.2">
      <c r="A41" s="127" t="s">
        <v>170</v>
      </c>
      <c r="B41" s="173">
        <f>'OCFO-15'!G23</f>
        <v>0</v>
      </c>
      <c r="C41" s="27">
        <f t="shared" si="6"/>
        <v>0</v>
      </c>
      <c r="D41" s="131">
        <v>0</v>
      </c>
      <c r="E41" s="89">
        <v>0</v>
      </c>
      <c r="F41" s="90">
        <v>0</v>
      </c>
      <c r="G41" s="90">
        <f t="shared" si="7"/>
        <v>0</v>
      </c>
      <c r="I41" s="153"/>
      <c r="J41" s="152"/>
      <c r="K41" s="157"/>
      <c r="L41" s="157"/>
      <c r="M41" s="157"/>
      <c r="N41" s="157"/>
      <c r="O41" s="152"/>
      <c r="P41" s="152"/>
      <c r="Q41" s="152"/>
      <c r="R41" s="150"/>
      <c r="S41" s="150"/>
    </row>
    <row r="42" spans="1:19" x14ac:dyDescent="0.2">
      <c r="A42" s="127"/>
      <c r="B42" s="64"/>
      <c r="C42" s="38"/>
      <c r="D42" s="33"/>
      <c r="E42" s="84"/>
      <c r="F42" s="85"/>
      <c r="G42" s="90"/>
      <c r="I42" s="151"/>
      <c r="J42" s="152"/>
      <c r="K42" s="152"/>
      <c r="L42" s="152"/>
      <c r="M42" s="152"/>
      <c r="N42" s="152"/>
      <c r="O42" s="152"/>
      <c r="P42" s="152"/>
      <c r="Q42" s="152"/>
      <c r="R42" s="150"/>
      <c r="S42" s="150"/>
    </row>
    <row r="43" spans="1:19" ht="13.5" thickBot="1" x14ac:dyDescent="0.25">
      <c r="A43" s="127" t="s">
        <v>21</v>
      </c>
      <c r="B43" s="33">
        <f>SUM(B34:B42)</f>
        <v>365000</v>
      </c>
      <c r="C43" s="85">
        <f>SUM(C34:C42)</f>
        <v>91250</v>
      </c>
      <c r="D43" s="85">
        <f t="shared" ref="D43:F43" si="8">SUM(D34:D42)</f>
        <v>91250</v>
      </c>
      <c r="E43" s="85">
        <f t="shared" si="8"/>
        <v>91250</v>
      </c>
      <c r="F43" s="85">
        <f t="shared" si="8"/>
        <v>91250</v>
      </c>
      <c r="G43" s="85">
        <f>SUM(C43:F43)</f>
        <v>365000</v>
      </c>
      <c r="I43" s="154"/>
      <c r="J43" s="158"/>
      <c r="K43" s="152"/>
      <c r="L43" s="152"/>
      <c r="M43" s="152"/>
      <c r="N43" s="152"/>
      <c r="O43" s="152"/>
      <c r="P43" s="152"/>
      <c r="Q43" s="152"/>
      <c r="R43" s="150"/>
      <c r="S43" s="150"/>
    </row>
    <row r="44" spans="1:19" s="1" customFormat="1" ht="13.5" thickBot="1" x14ac:dyDescent="0.25">
      <c r="A44" s="40" t="s">
        <v>4</v>
      </c>
      <c r="B44" s="66">
        <v>7806925.1200000001</v>
      </c>
      <c r="C44" s="84"/>
      <c r="D44" s="80"/>
      <c r="E44" s="84"/>
      <c r="F44" s="85"/>
      <c r="G44" s="85"/>
      <c r="I44" s="16"/>
      <c r="J44" s="158"/>
      <c r="K44" s="157"/>
      <c r="L44" s="157"/>
      <c r="M44" s="158"/>
      <c r="N44" s="158"/>
      <c r="O44" s="158"/>
      <c r="P44" s="158"/>
      <c r="Q44" s="158"/>
      <c r="R44" s="159"/>
      <c r="S44" s="159"/>
    </row>
    <row r="45" spans="1:19" s="1" customFormat="1" x14ac:dyDescent="0.2">
      <c r="A45" s="4"/>
      <c r="B45" s="63"/>
      <c r="C45" s="85"/>
      <c r="D45" s="80"/>
      <c r="E45" s="84"/>
      <c r="F45" s="85"/>
      <c r="G45" s="85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</row>
    <row r="46" spans="1:19" s="1" customFormat="1" x14ac:dyDescent="0.2">
      <c r="A46" s="127" t="s">
        <v>163</v>
      </c>
      <c r="B46" s="173">
        <f>'AMP-15'!G26</f>
        <v>1870296.1825000001</v>
      </c>
      <c r="C46" s="27">
        <f t="shared" ref="C46:C53" si="9">B46/4</f>
        <v>467574.04562500003</v>
      </c>
      <c r="D46" s="89">
        <v>467574</v>
      </c>
      <c r="E46" s="89">
        <v>467574</v>
      </c>
      <c r="F46" s="89">
        <v>467573</v>
      </c>
      <c r="G46" s="90">
        <f>SUM(C46:F46)</f>
        <v>1870295.045625</v>
      </c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</row>
    <row r="47" spans="1:19" s="1" customFormat="1" x14ac:dyDescent="0.2">
      <c r="A47" s="127" t="s">
        <v>164</v>
      </c>
      <c r="B47" s="173">
        <f>'IPMA-15'!G26</f>
        <v>370601.72499999998</v>
      </c>
      <c r="C47" s="27">
        <f t="shared" si="9"/>
        <v>92650.431249999994</v>
      </c>
      <c r="D47" s="89">
        <v>92650</v>
      </c>
      <c r="E47" s="89">
        <v>92650</v>
      </c>
      <c r="F47" s="89">
        <v>92652</v>
      </c>
      <c r="G47" s="90">
        <f t="shared" ref="G47:G53" si="10">SUM(C47:F47)</f>
        <v>370602.43125000002</v>
      </c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</row>
    <row r="48" spans="1:19" s="1" customFormat="1" x14ac:dyDescent="0.2">
      <c r="A48" s="129" t="s">
        <v>165</v>
      </c>
      <c r="B48" s="173">
        <f>'PTSA-15'!G26</f>
        <v>355629.25</v>
      </c>
      <c r="C48" s="27">
        <f t="shared" si="9"/>
        <v>88907.3125</v>
      </c>
      <c r="D48" s="89">
        <v>88907</v>
      </c>
      <c r="E48" s="89">
        <v>88907</v>
      </c>
      <c r="F48" s="89">
        <v>88908</v>
      </c>
      <c r="G48" s="90">
        <f t="shared" si="10"/>
        <v>355629.3125</v>
      </c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</row>
    <row r="49" spans="1:19" s="1" customFormat="1" x14ac:dyDescent="0.2">
      <c r="A49" s="129" t="s">
        <v>166</v>
      </c>
      <c r="B49" s="173">
        <f>'PPSA-15'!G26</f>
        <v>611509.37749999994</v>
      </c>
      <c r="C49" s="27">
        <f t="shared" si="9"/>
        <v>152877.34437499999</v>
      </c>
      <c r="D49" s="89">
        <v>152877</v>
      </c>
      <c r="E49" s="89">
        <v>152877</v>
      </c>
      <c r="F49" s="89">
        <v>152878</v>
      </c>
      <c r="G49" s="90">
        <f t="shared" si="10"/>
        <v>611509.34437499999</v>
      </c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</row>
    <row r="50" spans="1:19" s="1" customFormat="1" x14ac:dyDescent="0.2">
      <c r="A50" s="129" t="s">
        <v>167</v>
      </c>
      <c r="B50" s="173">
        <f>'TOA-15'!G26</f>
        <v>3123855.9449999998</v>
      </c>
      <c r="C50" s="27">
        <f t="shared" si="9"/>
        <v>780963.98624999996</v>
      </c>
      <c r="D50" s="89">
        <v>780964</v>
      </c>
      <c r="E50" s="89">
        <v>780964</v>
      </c>
      <c r="F50" s="89">
        <v>780964</v>
      </c>
      <c r="G50" s="90">
        <f t="shared" si="10"/>
        <v>3123855.9862500001</v>
      </c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</row>
    <row r="51" spans="1:19" s="1" customFormat="1" x14ac:dyDescent="0.2">
      <c r="A51" s="129" t="s">
        <v>168</v>
      </c>
      <c r="B51" s="173">
        <f>'UFA-15'!G26</f>
        <v>116616.02499999999</v>
      </c>
      <c r="C51" s="27">
        <f t="shared" si="9"/>
        <v>29154.006249999999</v>
      </c>
      <c r="D51" s="89">
        <v>29154</v>
      </c>
      <c r="E51" s="89">
        <v>29154</v>
      </c>
      <c r="F51" s="89">
        <v>29154</v>
      </c>
      <c r="G51" s="90">
        <f t="shared" si="10"/>
        <v>116616.00625000001</v>
      </c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</row>
    <row r="52" spans="1:19" s="1" customFormat="1" x14ac:dyDescent="0.2">
      <c r="A52" s="127" t="s">
        <v>169</v>
      </c>
      <c r="B52" s="173">
        <f>'PSRA-15'!G27</f>
        <v>1055077.4724999999</v>
      </c>
      <c r="C52" s="27">
        <f t="shared" si="9"/>
        <v>263769.36812499998</v>
      </c>
      <c r="D52" s="89">
        <v>263769</v>
      </c>
      <c r="E52" s="89">
        <v>263769</v>
      </c>
      <c r="F52" s="89">
        <v>263770</v>
      </c>
      <c r="G52" s="90">
        <f t="shared" si="10"/>
        <v>1055077.368125</v>
      </c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</row>
    <row r="53" spans="1:19" s="1" customFormat="1" x14ac:dyDescent="0.2">
      <c r="A53" s="127" t="s">
        <v>170</v>
      </c>
      <c r="B53" s="173">
        <f>'OCFO-15'!G26</f>
        <v>303337.30249999999</v>
      </c>
      <c r="C53" s="27">
        <f t="shared" si="9"/>
        <v>75834.325624999998</v>
      </c>
      <c r="D53" s="89">
        <v>75834</v>
      </c>
      <c r="E53" s="89">
        <v>75834</v>
      </c>
      <c r="F53" s="89">
        <v>75835</v>
      </c>
      <c r="G53" s="90">
        <f t="shared" si="10"/>
        <v>303337.325625</v>
      </c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</row>
    <row r="54" spans="1:19" s="1" customFormat="1" x14ac:dyDescent="0.2">
      <c r="A54" s="4"/>
      <c r="B54" s="63"/>
      <c r="C54" s="85"/>
      <c r="D54" s="89"/>
      <c r="E54" s="84"/>
      <c r="F54" s="85"/>
      <c r="G54" s="85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</row>
    <row r="55" spans="1:19" s="1" customFormat="1" x14ac:dyDescent="0.2">
      <c r="A55" s="127" t="s">
        <v>21</v>
      </c>
      <c r="B55" s="64">
        <f>SUM(B46:B53)</f>
        <v>7806923.2800000012</v>
      </c>
      <c r="C55" s="85">
        <f>SUM(C46:C54)</f>
        <v>1951730.8200000003</v>
      </c>
      <c r="D55" s="85">
        <f t="shared" ref="D55:F55" si="11">SUM(D46:D54)</f>
        <v>1951729</v>
      </c>
      <c r="E55" s="85">
        <f t="shared" si="11"/>
        <v>1951729</v>
      </c>
      <c r="F55" s="85">
        <f t="shared" si="11"/>
        <v>1951734</v>
      </c>
      <c r="G55" s="85">
        <f>SUM(C55:F55)</f>
        <v>7806922.8200000003</v>
      </c>
      <c r="I55" s="159"/>
      <c r="J55" s="159"/>
      <c r="K55" s="159"/>
      <c r="L55" s="159"/>
      <c r="M55" s="159"/>
      <c r="N55" s="159"/>
      <c r="O55" s="159"/>
      <c r="P55" s="159"/>
      <c r="Q55" s="160"/>
      <c r="R55" s="159"/>
      <c r="S55" s="159"/>
    </row>
    <row r="56" spans="1:19" s="1" customFormat="1" x14ac:dyDescent="0.2">
      <c r="A56" s="34" t="s">
        <v>3</v>
      </c>
      <c r="B56" s="62">
        <v>755000</v>
      </c>
      <c r="C56" s="44"/>
      <c r="D56" s="27"/>
      <c r="E56" s="84"/>
      <c r="F56" s="85"/>
      <c r="G56" s="85"/>
    </row>
    <row r="57" spans="1:19" x14ac:dyDescent="0.2">
      <c r="B57" s="63"/>
      <c r="C57" s="29"/>
      <c r="D57" s="29"/>
      <c r="E57" s="39"/>
      <c r="F57" s="29"/>
      <c r="G57" s="29"/>
    </row>
    <row r="58" spans="1:19" x14ac:dyDescent="0.2">
      <c r="A58" s="127" t="s">
        <v>163</v>
      </c>
      <c r="B58" s="173">
        <f>'AMP-15'!G29</f>
        <v>0</v>
      </c>
      <c r="C58" s="29">
        <f>B58/4</f>
        <v>0</v>
      </c>
      <c r="D58" s="29">
        <v>0</v>
      </c>
      <c r="E58" s="39">
        <v>0</v>
      </c>
      <c r="F58" s="29">
        <v>0</v>
      </c>
      <c r="G58" s="90">
        <f t="shared" ref="G58:G65" si="12">SUM(C58:F58)</f>
        <v>0</v>
      </c>
    </row>
    <row r="59" spans="1:19" x14ac:dyDescent="0.2">
      <c r="A59" s="127" t="s">
        <v>164</v>
      </c>
      <c r="B59" s="173">
        <f>'IPMA-15'!G29</f>
        <v>0</v>
      </c>
      <c r="C59" s="29">
        <f t="shared" ref="C59:C65" si="13">B59/4</f>
        <v>0</v>
      </c>
      <c r="D59" s="29">
        <v>0</v>
      </c>
      <c r="E59" s="39">
        <v>0</v>
      </c>
      <c r="F59" s="29">
        <v>0</v>
      </c>
      <c r="G59" s="90">
        <f t="shared" si="12"/>
        <v>0</v>
      </c>
    </row>
    <row r="60" spans="1:19" x14ac:dyDescent="0.2">
      <c r="A60" s="129" t="s">
        <v>165</v>
      </c>
      <c r="B60" s="173">
        <f>'PTSA-15'!G29</f>
        <v>0</v>
      </c>
      <c r="C60" s="29">
        <f t="shared" si="13"/>
        <v>0</v>
      </c>
      <c r="D60" s="29">
        <v>0</v>
      </c>
      <c r="E60" s="39">
        <v>0</v>
      </c>
      <c r="F60" s="29">
        <v>0</v>
      </c>
      <c r="G60" s="90">
        <f t="shared" si="12"/>
        <v>0</v>
      </c>
    </row>
    <row r="61" spans="1:19" x14ac:dyDescent="0.2">
      <c r="A61" s="129" t="s">
        <v>166</v>
      </c>
      <c r="B61" s="173">
        <f>'PPSA-15'!G29</f>
        <v>0</v>
      </c>
      <c r="C61" s="29">
        <f t="shared" si="13"/>
        <v>0</v>
      </c>
      <c r="D61" s="29">
        <v>0</v>
      </c>
      <c r="E61" s="39">
        <v>0</v>
      </c>
      <c r="F61" s="29">
        <v>0</v>
      </c>
      <c r="G61" s="90">
        <f t="shared" si="12"/>
        <v>0</v>
      </c>
    </row>
    <row r="62" spans="1:19" x14ac:dyDescent="0.2">
      <c r="A62" s="129" t="s">
        <v>167</v>
      </c>
      <c r="B62" s="173">
        <f>'TOA-15'!G29</f>
        <v>755000</v>
      </c>
      <c r="C62" s="29">
        <f t="shared" si="13"/>
        <v>188750</v>
      </c>
      <c r="D62" s="29">
        <v>188750</v>
      </c>
      <c r="E62" s="39">
        <v>188750</v>
      </c>
      <c r="F62" s="29">
        <v>188750</v>
      </c>
      <c r="G62" s="90">
        <f t="shared" si="12"/>
        <v>755000</v>
      </c>
    </row>
    <row r="63" spans="1:19" x14ac:dyDescent="0.2">
      <c r="A63" s="129" t="s">
        <v>168</v>
      </c>
      <c r="B63" s="173">
        <f>'UFA-15'!G29</f>
        <v>0</v>
      </c>
      <c r="C63" s="29">
        <f t="shared" si="13"/>
        <v>0</v>
      </c>
      <c r="D63" s="29">
        <v>0</v>
      </c>
      <c r="E63" s="39">
        <v>0</v>
      </c>
      <c r="F63" s="29">
        <v>0</v>
      </c>
      <c r="G63" s="90">
        <f t="shared" si="12"/>
        <v>0</v>
      </c>
    </row>
    <row r="64" spans="1:19" x14ac:dyDescent="0.2">
      <c r="A64" s="127" t="s">
        <v>169</v>
      </c>
      <c r="B64" s="173">
        <f>'PSRA-15'!G30</f>
        <v>0</v>
      </c>
      <c r="C64" s="29">
        <f t="shared" si="13"/>
        <v>0</v>
      </c>
      <c r="D64" s="29">
        <v>0</v>
      </c>
      <c r="E64" s="39">
        <v>0</v>
      </c>
      <c r="F64" s="29">
        <v>0</v>
      </c>
      <c r="G64" s="90">
        <f t="shared" si="12"/>
        <v>0</v>
      </c>
    </row>
    <row r="65" spans="1:9" x14ac:dyDescent="0.2">
      <c r="A65" s="127" t="s">
        <v>170</v>
      </c>
      <c r="B65" s="173">
        <f>'OCFO-15'!G29</f>
        <v>0</v>
      </c>
      <c r="C65" s="29">
        <f t="shared" si="13"/>
        <v>0</v>
      </c>
      <c r="D65" s="29">
        <v>0</v>
      </c>
      <c r="E65" s="39">
        <v>0</v>
      </c>
      <c r="F65" s="29">
        <v>0</v>
      </c>
      <c r="G65" s="90">
        <f t="shared" si="12"/>
        <v>0</v>
      </c>
    </row>
    <row r="66" spans="1:9" x14ac:dyDescent="0.2">
      <c r="B66" s="63"/>
      <c r="C66" s="29"/>
      <c r="D66" s="29"/>
      <c r="E66" s="39"/>
      <c r="F66" s="29"/>
      <c r="G66" s="29"/>
    </row>
    <row r="67" spans="1:9" ht="13.5" thickBot="1" x14ac:dyDescent="0.25">
      <c r="A67" s="127" t="s">
        <v>21</v>
      </c>
      <c r="B67" s="64">
        <f>SUM(B58:B65)</f>
        <v>755000</v>
      </c>
      <c r="C67" s="85">
        <f>SUM(C58:C66)</f>
        <v>188750</v>
      </c>
      <c r="D67" s="85">
        <f t="shared" ref="D67:F67" si="14">SUM(D58:D66)</f>
        <v>188750</v>
      </c>
      <c r="E67" s="85">
        <f t="shared" si="14"/>
        <v>188750</v>
      </c>
      <c r="F67" s="85">
        <f t="shared" si="14"/>
        <v>188750</v>
      </c>
      <c r="G67" s="85">
        <f>SUM(C67:F67)</f>
        <v>755000</v>
      </c>
    </row>
    <row r="68" spans="1:9" ht="16.5" thickBot="1" x14ac:dyDescent="0.3">
      <c r="A68" s="17" t="s">
        <v>22</v>
      </c>
      <c r="B68" s="38">
        <f t="shared" ref="B68:G68" si="15">B67+B55+B43+B31+B19</f>
        <v>42426996.957500003</v>
      </c>
      <c r="C68" s="38">
        <f t="shared" si="15"/>
        <v>10606749.239375001</v>
      </c>
      <c r="D68" s="38">
        <f t="shared" si="15"/>
        <v>10606748</v>
      </c>
      <c r="E68" s="38">
        <f t="shared" si="15"/>
        <v>10606748</v>
      </c>
      <c r="F68" s="38">
        <f t="shared" si="15"/>
        <v>10606752</v>
      </c>
      <c r="G68" s="38">
        <f t="shared" si="15"/>
        <v>42426997.239375003</v>
      </c>
      <c r="I68" s="29"/>
    </row>
    <row r="69" spans="1:9" ht="13.5" thickBot="1" x14ac:dyDescent="0.25">
      <c r="A69" s="127"/>
      <c r="B69" s="64"/>
      <c r="C69" s="29"/>
      <c r="D69" s="29"/>
      <c r="E69" s="29"/>
      <c r="F69" s="29"/>
      <c r="G69" s="29"/>
    </row>
    <row r="70" spans="1:9" ht="16.5" thickBot="1" x14ac:dyDescent="0.3">
      <c r="A70" s="17" t="s">
        <v>5</v>
      </c>
      <c r="B70" s="60"/>
      <c r="C70" s="4"/>
      <c r="D70" s="4"/>
      <c r="E70" s="4"/>
    </row>
    <row r="71" spans="1:9" ht="16.5" thickBot="1" x14ac:dyDescent="0.3">
      <c r="A71" s="46"/>
      <c r="B71" s="60"/>
      <c r="C71" s="44"/>
      <c r="D71" s="27"/>
      <c r="E71" s="39"/>
      <c r="F71" s="29"/>
      <c r="G71" s="29"/>
    </row>
    <row r="72" spans="1:9" ht="13.5" thickBot="1" x14ac:dyDescent="0.25">
      <c r="A72" s="40" t="s">
        <v>7</v>
      </c>
      <c r="B72" s="66">
        <v>1076770</v>
      </c>
      <c r="C72" s="27"/>
      <c r="D72" s="27"/>
      <c r="E72" s="39"/>
      <c r="F72" s="29"/>
      <c r="G72" s="29"/>
    </row>
    <row r="73" spans="1:9" x14ac:dyDescent="0.2">
      <c r="A73" s="41" t="s">
        <v>20</v>
      </c>
      <c r="B73" s="66"/>
      <c r="C73" s="27"/>
      <c r="D73" s="39"/>
      <c r="E73" s="47"/>
      <c r="F73" s="29"/>
      <c r="G73" s="29"/>
    </row>
    <row r="74" spans="1:9" x14ac:dyDescent="0.2">
      <c r="C74" s="27"/>
      <c r="D74" s="27"/>
      <c r="E74" s="39"/>
      <c r="F74" s="29"/>
      <c r="G74" s="29"/>
    </row>
    <row r="75" spans="1:9" x14ac:dyDescent="0.2">
      <c r="A75" s="127" t="s">
        <v>163</v>
      </c>
      <c r="B75" s="174">
        <f>'AMP-15'!G43</f>
        <v>223010</v>
      </c>
      <c r="C75" s="27">
        <f>B75/4</f>
        <v>55752.5</v>
      </c>
      <c r="D75" s="27">
        <v>55753</v>
      </c>
      <c r="E75" s="39">
        <v>55753</v>
      </c>
      <c r="F75" s="29">
        <v>55752</v>
      </c>
      <c r="G75" s="90">
        <f t="shared" ref="G75:G82" si="16">SUM(C75:F75)</f>
        <v>223010.5</v>
      </c>
    </row>
    <row r="76" spans="1:9" x14ac:dyDescent="0.2">
      <c r="A76" s="127" t="s">
        <v>164</v>
      </c>
      <c r="B76" s="174">
        <f>'IPMA-15'!G43</f>
        <v>43860</v>
      </c>
      <c r="C76" s="27">
        <f t="shared" ref="C76:C82" si="17">B76/4</f>
        <v>10965</v>
      </c>
      <c r="D76" s="27">
        <v>10965</v>
      </c>
      <c r="E76" s="39">
        <v>10965</v>
      </c>
      <c r="F76" s="29">
        <v>10965</v>
      </c>
      <c r="G76" s="90">
        <f t="shared" si="16"/>
        <v>43860</v>
      </c>
    </row>
    <row r="77" spans="1:9" x14ac:dyDescent="0.2">
      <c r="A77" s="129" t="s">
        <v>165</v>
      </c>
      <c r="B77" s="174">
        <f>'PTSA-15'!G43</f>
        <v>13957</v>
      </c>
      <c r="C77" s="27">
        <f t="shared" si="17"/>
        <v>3489.25</v>
      </c>
      <c r="D77" s="27">
        <v>3489</v>
      </c>
      <c r="E77" s="39">
        <v>3489</v>
      </c>
      <c r="F77" s="29">
        <v>3489</v>
      </c>
      <c r="G77" s="90">
        <f t="shared" si="16"/>
        <v>13956.25</v>
      </c>
    </row>
    <row r="78" spans="1:9" x14ac:dyDescent="0.2">
      <c r="A78" s="129" t="s">
        <v>166</v>
      </c>
      <c r="B78" s="174">
        <f>'PPSA-15'!G43</f>
        <v>169880</v>
      </c>
      <c r="C78" s="27">
        <f t="shared" si="17"/>
        <v>42470</v>
      </c>
      <c r="D78" s="27">
        <v>42470</v>
      </c>
      <c r="E78" s="39">
        <v>42470</v>
      </c>
      <c r="F78" s="29">
        <v>42470</v>
      </c>
      <c r="G78" s="90">
        <f t="shared" si="16"/>
        <v>169880</v>
      </c>
    </row>
    <row r="79" spans="1:9" x14ac:dyDescent="0.2">
      <c r="A79" s="129" t="s">
        <v>167</v>
      </c>
      <c r="B79" s="174">
        <f>'TOA-15'!G41</f>
        <v>465000</v>
      </c>
      <c r="C79" s="27">
        <f t="shared" si="17"/>
        <v>116250</v>
      </c>
      <c r="D79" s="27">
        <v>116250</v>
      </c>
      <c r="E79" s="39">
        <v>116250</v>
      </c>
      <c r="F79" s="29">
        <v>116250</v>
      </c>
      <c r="G79" s="90">
        <f t="shared" si="16"/>
        <v>465000</v>
      </c>
    </row>
    <row r="80" spans="1:9" x14ac:dyDescent="0.2">
      <c r="A80" s="129" t="s">
        <v>168</v>
      </c>
      <c r="B80" s="174">
        <f>'UFA-15'!G43</f>
        <v>44583.25</v>
      </c>
      <c r="C80" s="27">
        <f t="shared" si="17"/>
        <v>11145.8125</v>
      </c>
      <c r="D80" s="27">
        <v>11146</v>
      </c>
      <c r="E80" s="39">
        <v>11146</v>
      </c>
      <c r="F80" s="29">
        <v>11146</v>
      </c>
      <c r="G80" s="90">
        <f t="shared" si="16"/>
        <v>44583.8125</v>
      </c>
    </row>
    <row r="81" spans="1:8" x14ac:dyDescent="0.2">
      <c r="A81" s="127" t="s">
        <v>169</v>
      </c>
      <c r="B81" s="174">
        <f>'PSRA-15'!G45</f>
        <v>111480</v>
      </c>
      <c r="C81" s="27">
        <f t="shared" si="17"/>
        <v>27870</v>
      </c>
      <c r="D81" s="27">
        <v>27870</v>
      </c>
      <c r="E81" s="39">
        <v>27870</v>
      </c>
      <c r="F81" s="29">
        <v>27870</v>
      </c>
      <c r="G81" s="90">
        <f t="shared" si="16"/>
        <v>111480</v>
      </c>
    </row>
    <row r="82" spans="1:8" x14ac:dyDescent="0.2">
      <c r="A82" s="127" t="s">
        <v>170</v>
      </c>
      <c r="B82" s="81">
        <f>'OCFO-15'!G43</f>
        <v>5000</v>
      </c>
      <c r="C82" s="27">
        <f t="shared" si="17"/>
        <v>1250</v>
      </c>
      <c r="D82" s="27">
        <v>1250</v>
      </c>
      <c r="E82" s="39">
        <v>1250</v>
      </c>
      <c r="F82" s="29">
        <v>1250</v>
      </c>
      <c r="G82" s="90">
        <f t="shared" si="16"/>
        <v>5000</v>
      </c>
    </row>
    <row r="83" spans="1:8" x14ac:dyDescent="0.2">
      <c r="A83" s="127"/>
      <c r="B83" s="68"/>
      <c r="C83" s="48"/>
      <c r="D83" s="27"/>
      <c r="E83" s="39"/>
      <c r="F83" s="29"/>
      <c r="G83" s="29"/>
    </row>
    <row r="84" spans="1:8" ht="13.5" thickBot="1" x14ac:dyDescent="0.25">
      <c r="A84" s="127" t="s">
        <v>21</v>
      </c>
      <c r="B84" s="148">
        <f>SUM(B75:B83)</f>
        <v>1076770.25</v>
      </c>
      <c r="C84" s="85">
        <f>SUM(C75:C83)</f>
        <v>269192.5625</v>
      </c>
      <c r="D84" s="85">
        <f>SUM(D75:D83)</f>
        <v>269193</v>
      </c>
      <c r="E84" s="85">
        <f>SUM(E75:E83)</f>
        <v>269193</v>
      </c>
      <c r="F84" s="85">
        <f>SUM(F75:F83)</f>
        <v>269192</v>
      </c>
      <c r="G84" s="85">
        <f>SUM(C84:F84)</f>
        <v>1076770.5625</v>
      </c>
      <c r="H84" s="29"/>
    </row>
    <row r="85" spans="1:8" ht="13.5" thickBot="1" x14ac:dyDescent="0.25">
      <c r="A85" s="112" t="s">
        <v>60</v>
      </c>
      <c r="B85" s="66">
        <v>9525488.75</v>
      </c>
      <c r="C85" s="39"/>
      <c r="D85" s="39"/>
      <c r="E85" s="39"/>
      <c r="F85" s="29"/>
      <c r="G85" s="29"/>
    </row>
    <row r="86" spans="1:8" x14ac:dyDescent="0.2">
      <c r="A86" s="41" t="s">
        <v>20</v>
      </c>
      <c r="B86" s="66"/>
      <c r="C86" s="39"/>
      <c r="D86" s="39"/>
      <c r="E86" s="39"/>
      <c r="F86" s="29"/>
      <c r="G86" s="29"/>
    </row>
    <row r="87" spans="1:8" x14ac:dyDescent="0.2">
      <c r="A87" s="41"/>
      <c r="B87" s="66"/>
      <c r="C87" s="39"/>
      <c r="D87" s="39"/>
      <c r="E87" s="39"/>
      <c r="F87" s="29"/>
      <c r="G87" s="29"/>
    </row>
    <row r="88" spans="1:8" x14ac:dyDescent="0.2">
      <c r="A88" s="127" t="s">
        <v>163</v>
      </c>
      <c r="B88" s="175">
        <f>'AMP-15'!G48</f>
        <v>18596</v>
      </c>
      <c r="C88" s="39">
        <v>18596</v>
      </c>
      <c r="D88" s="39">
        <v>0</v>
      </c>
      <c r="E88" s="39">
        <v>0</v>
      </c>
      <c r="F88" s="29">
        <v>0</v>
      </c>
      <c r="G88" s="29">
        <f t="shared" ref="G88:G91" si="18">SUM(C88:F88)</f>
        <v>18596</v>
      </c>
    </row>
    <row r="89" spans="1:8" x14ac:dyDescent="0.2">
      <c r="A89" s="127" t="s">
        <v>164</v>
      </c>
      <c r="B89" s="175">
        <f>'IPMA-15'!G48</f>
        <v>0</v>
      </c>
      <c r="C89" s="39">
        <v>0</v>
      </c>
      <c r="D89" s="39">
        <v>0</v>
      </c>
      <c r="E89" s="39">
        <v>0</v>
      </c>
      <c r="F89" s="29">
        <v>0</v>
      </c>
      <c r="G89" s="29">
        <f t="shared" si="18"/>
        <v>0</v>
      </c>
    </row>
    <row r="90" spans="1:8" x14ac:dyDescent="0.2">
      <c r="A90" s="129" t="s">
        <v>165</v>
      </c>
      <c r="B90" s="175">
        <f>'PTSA-15'!G48</f>
        <v>0</v>
      </c>
      <c r="C90" s="39">
        <v>0</v>
      </c>
      <c r="D90" s="39">
        <v>0</v>
      </c>
      <c r="E90" s="39">
        <v>0</v>
      </c>
      <c r="F90" s="29">
        <v>0</v>
      </c>
      <c r="G90" s="29">
        <f t="shared" si="18"/>
        <v>0</v>
      </c>
    </row>
    <row r="91" spans="1:8" x14ac:dyDescent="0.2">
      <c r="A91" s="129" t="s">
        <v>166</v>
      </c>
      <c r="B91" s="175">
        <f>'PPSA-15'!G48</f>
        <v>0</v>
      </c>
      <c r="C91" s="39">
        <v>0</v>
      </c>
      <c r="D91" s="39">
        <v>0</v>
      </c>
      <c r="E91" s="39">
        <v>0</v>
      </c>
      <c r="F91" s="29">
        <v>0</v>
      </c>
      <c r="G91" s="29">
        <f t="shared" si="18"/>
        <v>0</v>
      </c>
    </row>
    <row r="92" spans="1:8" x14ac:dyDescent="0.2">
      <c r="A92" s="129" t="s">
        <v>167</v>
      </c>
      <c r="B92" s="175">
        <f>'TOA-15'!G48</f>
        <v>9506893</v>
      </c>
      <c r="C92" s="176">
        <f>B92/4</f>
        <v>2376723.25</v>
      </c>
      <c r="D92" s="39">
        <v>2376723</v>
      </c>
      <c r="E92" s="39">
        <v>2376723</v>
      </c>
      <c r="F92" s="29">
        <v>2376724</v>
      </c>
      <c r="G92" s="29">
        <f>SUM(C92:F92)</f>
        <v>9506893.25</v>
      </c>
    </row>
    <row r="93" spans="1:8" x14ac:dyDescent="0.2">
      <c r="A93" s="129" t="s">
        <v>168</v>
      </c>
      <c r="B93" s="175">
        <f>'UFA-15'!G48</f>
        <v>0</v>
      </c>
      <c r="C93" s="39">
        <v>0</v>
      </c>
      <c r="D93" s="39">
        <v>0</v>
      </c>
      <c r="E93" s="39">
        <v>0</v>
      </c>
      <c r="F93" s="29">
        <v>0</v>
      </c>
      <c r="G93" s="29">
        <f t="shared" ref="G93:G95" si="19">SUM(C93:F93)</f>
        <v>0</v>
      </c>
    </row>
    <row r="94" spans="1:8" x14ac:dyDescent="0.2">
      <c r="A94" s="127" t="s">
        <v>169</v>
      </c>
      <c r="B94" s="175">
        <f>'PSRA-15'!G50</f>
        <v>0</v>
      </c>
      <c r="C94" s="39">
        <v>0</v>
      </c>
      <c r="D94" s="39">
        <v>0</v>
      </c>
      <c r="E94" s="39">
        <v>0</v>
      </c>
      <c r="F94" s="29">
        <v>0</v>
      </c>
      <c r="G94" s="29">
        <f t="shared" si="19"/>
        <v>0</v>
      </c>
    </row>
    <row r="95" spans="1:8" x14ac:dyDescent="0.2">
      <c r="A95" s="127" t="s">
        <v>170</v>
      </c>
      <c r="B95" s="175">
        <f>'OCFO-15'!G48</f>
        <v>0</v>
      </c>
      <c r="C95" s="39">
        <v>0</v>
      </c>
      <c r="D95" s="39">
        <v>0</v>
      </c>
      <c r="E95" s="39">
        <v>0</v>
      </c>
      <c r="F95" s="29">
        <v>0</v>
      </c>
      <c r="G95" s="29">
        <f t="shared" si="19"/>
        <v>0</v>
      </c>
    </row>
    <row r="96" spans="1:8" x14ac:dyDescent="0.2">
      <c r="A96" s="111"/>
      <c r="B96" s="68"/>
      <c r="C96" s="39"/>
      <c r="D96" s="39"/>
      <c r="E96" s="39"/>
      <c r="F96" s="29"/>
      <c r="G96" s="29"/>
    </row>
    <row r="97" spans="1:8" ht="13.5" thickBot="1" x14ac:dyDescent="0.25">
      <c r="A97" s="127" t="s">
        <v>21</v>
      </c>
      <c r="B97" s="68">
        <f>B85</f>
        <v>9525488.75</v>
      </c>
      <c r="C97" s="85">
        <f>SUM(C88:C95)</f>
        <v>2395319.25</v>
      </c>
      <c r="D97" s="85">
        <f t="shared" ref="D97:F97" si="20">SUM(D88:D95)</f>
        <v>2376723</v>
      </c>
      <c r="E97" s="85">
        <f t="shared" si="20"/>
        <v>2376723</v>
      </c>
      <c r="F97" s="85">
        <f t="shared" si="20"/>
        <v>2376724</v>
      </c>
      <c r="G97" s="85">
        <f>SUM(C97:F97)</f>
        <v>9525489.25</v>
      </c>
      <c r="H97" s="29"/>
    </row>
    <row r="98" spans="1:8" ht="13.5" thickBot="1" x14ac:dyDescent="0.25">
      <c r="A98" s="40" t="s">
        <v>9</v>
      </c>
      <c r="B98" s="66">
        <v>0</v>
      </c>
      <c r="C98" s="39"/>
      <c r="D98" s="39"/>
      <c r="E98" s="39"/>
      <c r="F98" s="29"/>
      <c r="G98" s="29"/>
    </row>
    <row r="99" spans="1:8" x14ac:dyDescent="0.2">
      <c r="A99" s="41" t="s">
        <v>20</v>
      </c>
      <c r="B99" s="66"/>
      <c r="C99" s="39"/>
      <c r="D99" s="39"/>
      <c r="E99" s="39"/>
      <c r="F99" s="29"/>
      <c r="G99" s="29"/>
    </row>
    <row r="100" spans="1:8" x14ac:dyDescent="0.2">
      <c r="A100" s="127"/>
      <c r="B100" s="68"/>
      <c r="C100" s="39"/>
      <c r="D100" s="39"/>
      <c r="E100" s="39"/>
      <c r="F100" s="29"/>
      <c r="G100" s="29"/>
    </row>
    <row r="101" spans="1:8" x14ac:dyDescent="0.2">
      <c r="A101" s="127" t="s">
        <v>163</v>
      </c>
      <c r="B101" s="68">
        <v>0</v>
      </c>
      <c r="C101" s="39">
        <v>0</v>
      </c>
      <c r="D101" s="39">
        <v>0</v>
      </c>
      <c r="E101" s="39">
        <v>0</v>
      </c>
      <c r="F101" s="39">
        <v>0</v>
      </c>
      <c r="G101" s="29">
        <f>SUM(C101:F101)</f>
        <v>0</v>
      </c>
    </row>
    <row r="102" spans="1:8" x14ac:dyDescent="0.2">
      <c r="A102" s="127" t="s">
        <v>164</v>
      </c>
      <c r="B102" s="68">
        <v>0</v>
      </c>
      <c r="C102" s="39">
        <v>0</v>
      </c>
      <c r="D102" s="39">
        <v>0</v>
      </c>
      <c r="E102" s="39">
        <v>0</v>
      </c>
      <c r="F102" s="39">
        <v>0</v>
      </c>
      <c r="G102" s="29">
        <f t="shared" ref="G102:G108" si="21">SUM(C102:F102)</f>
        <v>0</v>
      </c>
    </row>
    <row r="103" spans="1:8" x14ac:dyDescent="0.2">
      <c r="A103" s="129" t="s">
        <v>165</v>
      </c>
      <c r="B103" s="68">
        <v>0</v>
      </c>
      <c r="C103" s="39">
        <v>0</v>
      </c>
      <c r="D103" s="39">
        <v>0</v>
      </c>
      <c r="E103" s="39">
        <v>0</v>
      </c>
      <c r="F103" s="39">
        <v>0</v>
      </c>
      <c r="G103" s="29">
        <f t="shared" si="21"/>
        <v>0</v>
      </c>
    </row>
    <row r="104" spans="1:8" x14ac:dyDescent="0.2">
      <c r="A104" s="129" t="s">
        <v>166</v>
      </c>
      <c r="B104" s="68">
        <v>0</v>
      </c>
      <c r="C104" s="39">
        <v>0</v>
      </c>
      <c r="D104" s="39">
        <v>0</v>
      </c>
      <c r="E104" s="39">
        <v>0</v>
      </c>
      <c r="F104" s="39">
        <v>0</v>
      </c>
      <c r="G104" s="29">
        <f t="shared" si="21"/>
        <v>0</v>
      </c>
    </row>
    <row r="105" spans="1:8" x14ac:dyDescent="0.2">
      <c r="A105" s="129" t="s">
        <v>167</v>
      </c>
      <c r="B105" s="68">
        <v>0</v>
      </c>
      <c r="C105" s="39">
        <v>0</v>
      </c>
      <c r="D105" s="39">
        <v>0</v>
      </c>
      <c r="E105" s="39">
        <v>0</v>
      </c>
      <c r="F105" s="39">
        <v>0</v>
      </c>
      <c r="G105" s="29">
        <f t="shared" si="21"/>
        <v>0</v>
      </c>
    </row>
    <row r="106" spans="1:8" x14ac:dyDescent="0.2">
      <c r="A106" s="129" t="s">
        <v>168</v>
      </c>
      <c r="B106" s="68">
        <v>0</v>
      </c>
      <c r="C106" s="39">
        <v>0</v>
      </c>
      <c r="D106" s="39">
        <v>0</v>
      </c>
      <c r="E106" s="39">
        <v>0</v>
      </c>
      <c r="F106" s="39">
        <v>0</v>
      </c>
      <c r="G106" s="29">
        <f t="shared" si="21"/>
        <v>0</v>
      </c>
    </row>
    <row r="107" spans="1:8" x14ac:dyDescent="0.2">
      <c r="A107" s="127" t="s">
        <v>169</v>
      </c>
      <c r="B107" s="68">
        <v>0</v>
      </c>
      <c r="C107" s="39">
        <v>0</v>
      </c>
      <c r="D107" s="39">
        <v>0</v>
      </c>
      <c r="E107" s="39">
        <v>0</v>
      </c>
      <c r="F107" s="39">
        <v>0</v>
      </c>
      <c r="G107" s="29">
        <f t="shared" si="21"/>
        <v>0</v>
      </c>
    </row>
    <row r="108" spans="1:8" x14ac:dyDescent="0.2">
      <c r="A108" s="127" t="s">
        <v>170</v>
      </c>
      <c r="B108" s="68">
        <v>0</v>
      </c>
      <c r="C108" s="39">
        <v>0</v>
      </c>
      <c r="D108" s="39">
        <v>0</v>
      </c>
      <c r="E108" s="39">
        <v>0</v>
      </c>
      <c r="F108" s="39">
        <v>0</v>
      </c>
      <c r="G108" s="29">
        <f t="shared" si="21"/>
        <v>0</v>
      </c>
    </row>
    <row r="109" spans="1:8" x14ac:dyDescent="0.2">
      <c r="A109" s="127"/>
      <c r="B109" s="68"/>
      <c r="C109" s="84"/>
      <c r="D109" s="39"/>
      <c r="E109" s="39"/>
      <c r="F109" s="29"/>
      <c r="G109" s="29"/>
    </row>
    <row r="110" spans="1:8" ht="13.5" thickBot="1" x14ac:dyDescent="0.25">
      <c r="A110" s="127" t="s">
        <v>21</v>
      </c>
      <c r="B110" s="68">
        <f>SUM(B101:B108)</f>
        <v>0</v>
      </c>
      <c r="C110" s="85">
        <f>SUM(C101:C107)</f>
        <v>0</v>
      </c>
      <c r="D110" s="85">
        <f t="shared" ref="D110:F110" si="22">SUM(D101:D107)</f>
        <v>0</v>
      </c>
      <c r="E110" s="85">
        <f t="shared" si="22"/>
        <v>0</v>
      </c>
      <c r="F110" s="85">
        <f t="shared" si="22"/>
        <v>0</v>
      </c>
      <c r="G110" s="85">
        <f>SUM(C110:F110)</f>
        <v>0</v>
      </c>
      <c r="H110" s="29"/>
    </row>
    <row r="111" spans="1:8" ht="13.5" thickBot="1" x14ac:dyDescent="0.25">
      <c r="A111" s="40" t="s">
        <v>8</v>
      </c>
      <c r="B111" s="66"/>
      <c r="C111" s="39"/>
      <c r="D111" s="39"/>
      <c r="E111" s="39"/>
      <c r="F111" s="29"/>
      <c r="G111" s="29"/>
    </row>
    <row r="112" spans="1:8" x14ac:dyDescent="0.2">
      <c r="A112" s="41" t="s">
        <v>20</v>
      </c>
      <c r="B112" s="66"/>
      <c r="C112" s="39"/>
      <c r="D112" s="39"/>
      <c r="E112" s="39"/>
      <c r="F112" s="29"/>
      <c r="G112" s="29"/>
    </row>
    <row r="113" spans="1:7" x14ac:dyDescent="0.2">
      <c r="A113" s="127"/>
      <c r="B113" s="68"/>
      <c r="C113" s="39"/>
      <c r="D113" s="39"/>
      <c r="E113" s="39"/>
      <c r="F113" s="29"/>
      <c r="G113" s="29"/>
    </row>
    <row r="114" spans="1:7" x14ac:dyDescent="0.2">
      <c r="A114" s="127" t="s">
        <v>163</v>
      </c>
      <c r="B114" s="68">
        <v>0</v>
      </c>
      <c r="C114" s="39">
        <v>0</v>
      </c>
      <c r="D114" s="39">
        <v>0</v>
      </c>
      <c r="E114" s="39">
        <v>0</v>
      </c>
      <c r="F114" s="39">
        <v>0</v>
      </c>
      <c r="G114" s="29">
        <f>SUM(C114:F114)</f>
        <v>0</v>
      </c>
    </row>
    <row r="115" spans="1:7" x14ac:dyDescent="0.2">
      <c r="A115" s="127" t="s">
        <v>164</v>
      </c>
      <c r="B115" s="68">
        <v>0</v>
      </c>
      <c r="C115" s="39">
        <v>0</v>
      </c>
      <c r="D115" s="39">
        <v>0</v>
      </c>
      <c r="E115" s="39">
        <v>0</v>
      </c>
      <c r="F115" s="39">
        <v>0</v>
      </c>
      <c r="G115" s="29">
        <f t="shared" ref="G115:G121" si="23">SUM(C115:F115)</f>
        <v>0</v>
      </c>
    </row>
    <row r="116" spans="1:7" x14ac:dyDescent="0.2">
      <c r="A116" s="129" t="s">
        <v>165</v>
      </c>
      <c r="B116" s="68">
        <v>0</v>
      </c>
      <c r="C116" s="39">
        <v>0</v>
      </c>
      <c r="D116" s="39">
        <v>0</v>
      </c>
      <c r="E116" s="39">
        <v>0</v>
      </c>
      <c r="F116" s="39">
        <v>0</v>
      </c>
      <c r="G116" s="29">
        <f t="shared" si="23"/>
        <v>0</v>
      </c>
    </row>
    <row r="117" spans="1:7" x14ac:dyDescent="0.2">
      <c r="A117" s="129" t="s">
        <v>166</v>
      </c>
      <c r="B117" s="68">
        <v>0</v>
      </c>
      <c r="C117" s="39">
        <v>0</v>
      </c>
      <c r="D117" s="39">
        <v>0</v>
      </c>
      <c r="E117" s="39">
        <v>0</v>
      </c>
      <c r="F117" s="39">
        <v>0</v>
      </c>
      <c r="G117" s="29">
        <f t="shared" si="23"/>
        <v>0</v>
      </c>
    </row>
    <row r="118" spans="1:7" x14ac:dyDescent="0.2">
      <c r="A118" s="129" t="s">
        <v>167</v>
      </c>
      <c r="B118" s="68">
        <v>0</v>
      </c>
      <c r="C118" s="39">
        <v>0</v>
      </c>
      <c r="D118" s="39">
        <v>0</v>
      </c>
      <c r="E118" s="39">
        <v>0</v>
      </c>
      <c r="F118" s="39">
        <v>0</v>
      </c>
      <c r="G118" s="29">
        <f t="shared" si="23"/>
        <v>0</v>
      </c>
    </row>
    <row r="119" spans="1:7" x14ac:dyDescent="0.2">
      <c r="A119" s="129" t="s">
        <v>168</v>
      </c>
      <c r="B119" s="68">
        <v>0</v>
      </c>
      <c r="C119" s="39">
        <v>0</v>
      </c>
      <c r="D119" s="39">
        <v>0</v>
      </c>
      <c r="E119" s="39">
        <v>0</v>
      </c>
      <c r="F119" s="39">
        <v>0</v>
      </c>
      <c r="G119" s="29">
        <f t="shared" si="23"/>
        <v>0</v>
      </c>
    </row>
    <row r="120" spans="1:7" x14ac:dyDescent="0.2">
      <c r="A120" s="127" t="s">
        <v>169</v>
      </c>
      <c r="B120" s="68">
        <v>0</v>
      </c>
      <c r="C120" s="39">
        <v>0</v>
      </c>
      <c r="D120" s="39">
        <v>0</v>
      </c>
      <c r="E120" s="39">
        <v>0</v>
      </c>
      <c r="F120" s="39">
        <v>0</v>
      </c>
      <c r="G120" s="29">
        <f t="shared" si="23"/>
        <v>0</v>
      </c>
    </row>
    <row r="121" spans="1:7" x14ac:dyDescent="0.2">
      <c r="A121" s="127" t="s">
        <v>170</v>
      </c>
      <c r="B121" s="68">
        <v>0</v>
      </c>
      <c r="C121" s="39">
        <v>0</v>
      </c>
      <c r="D121" s="39">
        <v>0</v>
      </c>
      <c r="E121" s="39">
        <v>0</v>
      </c>
      <c r="F121" s="39">
        <v>0</v>
      </c>
      <c r="G121" s="29">
        <f t="shared" si="23"/>
        <v>0</v>
      </c>
    </row>
    <row r="122" spans="1:7" x14ac:dyDescent="0.2">
      <c r="A122" s="127"/>
      <c r="B122" s="68"/>
      <c r="C122" s="84"/>
      <c r="D122" s="39"/>
      <c r="E122" s="39"/>
      <c r="F122" s="29"/>
      <c r="G122" s="29"/>
    </row>
    <row r="123" spans="1:7" ht="13.5" thickBot="1" x14ac:dyDescent="0.25">
      <c r="A123" s="127" t="s">
        <v>21</v>
      </c>
      <c r="B123" s="68">
        <f>SUM(B114:B122)</f>
        <v>0</v>
      </c>
      <c r="C123" s="85">
        <f>SUM(C114:C122)</f>
        <v>0</v>
      </c>
      <c r="D123" s="85">
        <f t="shared" ref="D123:F123" si="24">SUM(D114:D122)</f>
        <v>0</v>
      </c>
      <c r="E123" s="85">
        <f t="shared" si="24"/>
        <v>0</v>
      </c>
      <c r="F123" s="85">
        <f t="shared" si="24"/>
        <v>0</v>
      </c>
      <c r="G123" s="85">
        <f>SUM(C123:F123)</f>
        <v>0</v>
      </c>
    </row>
    <row r="124" spans="1:7" ht="13.5" thickBot="1" x14ac:dyDescent="0.25">
      <c r="A124" s="40" t="s">
        <v>10</v>
      </c>
      <c r="B124" s="66">
        <v>7665976</v>
      </c>
      <c r="C124" s="39"/>
      <c r="D124" s="39"/>
      <c r="E124" s="39"/>
      <c r="F124" s="29"/>
      <c r="G124" s="29"/>
    </row>
    <row r="125" spans="1:7" x14ac:dyDescent="0.2">
      <c r="A125" s="41" t="s">
        <v>20</v>
      </c>
      <c r="B125" s="66"/>
      <c r="C125" s="47"/>
      <c r="D125" s="39"/>
      <c r="E125" s="39"/>
      <c r="F125" s="29"/>
      <c r="G125" s="29"/>
    </row>
    <row r="126" spans="1:7" x14ac:dyDescent="0.2">
      <c r="A126" s="41"/>
      <c r="B126" s="66"/>
      <c r="C126" s="47"/>
      <c r="D126" s="39"/>
      <c r="E126" s="39"/>
      <c r="F126" s="29"/>
      <c r="G126" s="29"/>
    </row>
    <row r="127" spans="1:7" x14ac:dyDescent="0.2">
      <c r="A127" s="127" t="s">
        <v>163</v>
      </c>
      <c r="B127" s="175">
        <f>'AMP-15'!G87</f>
        <v>4859709.3</v>
      </c>
      <c r="C127" s="47">
        <f>B127/4</f>
        <v>1214927.325</v>
      </c>
      <c r="D127" s="39">
        <v>1214927</v>
      </c>
      <c r="E127" s="39">
        <v>1214927</v>
      </c>
      <c r="F127" s="39">
        <v>1214927</v>
      </c>
      <c r="G127" s="29">
        <f t="shared" ref="G127:G134" si="25">SUM(C127:F127)</f>
        <v>4859708.3250000002</v>
      </c>
    </row>
    <row r="128" spans="1:7" x14ac:dyDescent="0.2">
      <c r="A128" s="127" t="s">
        <v>164</v>
      </c>
      <c r="B128" s="175">
        <f>'IPMA-15'!G63</f>
        <v>1317339.5</v>
      </c>
      <c r="C128" s="47">
        <f t="shared" ref="C128:C134" si="26">B128/4</f>
        <v>329334.875</v>
      </c>
      <c r="D128" s="39">
        <v>329335</v>
      </c>
      <c r="E128" s="39">
        <v>329335</v>
      </c>
      <c r="F128" s="39">
        <v>329335</v>
      </c>
      <c r="G128" s="29">
        <f t="shared" si="25"/>
        <v>1317339.875</v>
      </c>
    </row>
    <row r="129" spans="1:8" x14ac:dyDescent="0.2">
      <c r="A129" s="129" t="s">
        <v>165</v>
      </c>
      <c r="B129" s="175">
        <f>'PTSA-15'!G63</f>
        <v>274637.25</v>
      </c>
      <c r="C129" s="47">
        <f t="shared" si="26"/>
        <v>68659.3125</v>
      </c>
      <c r="D129" s="39">
        <v>68659</v>
      </c>
      <c r="E129" s="39">
        <v>68659</v>
      </c>
      <c r="F129" s="39">
        <v>68660</v>
      </c>
      <c r="G129" s="29">
        <f t="shared" si="25"/>
        <v>274637.3125</v>
      </c>
    </row>
    <row r="130" spans="1:8" x14ac:dyDescent="0.2">
      <c r="A130" s="129" t="s">
        <v>166</v>
      </c>
      <c r="B130" s="175">
        <f>'PPSA-15'!G66</f>
        <v>259289.5</v>
      </c>
      <c r="C130" s="47">
        <f t="shared" si="26"/>
        <v>64822.375</v>
      </c>
      <c r="D130" s="39">
        <v>64822</v>
      </c>
      <c r="E130" s="39">
        <v>64822</v>
      </c>
      <c r="F130" s="39">
        <v>64823</v>
      </c>
      <c r="G130" s="29">
        <f t="shared" si="25"/>
        <v>259289.375</v>
      </c>
    </row>
    <row r="131" spans="1:8" x14ac:dyDescent="0.2">
      <c r="A131" s="129" t="s">
        <v>167</v>
      </c>
      <c r="B131" s="175">
        <f>'TOA-15'!G63</f>
        <v>730000</v>
      </c>
      <c r="C131" s="47">
        <f t="shared" si="26"/>
        <v>182500</v>
      </c>
      <c r="D131" s="39">
        <v>182500</v>
      </c>
      <c r="E131" s="39">
        <v>182500</v>
      </c>
      <c r="F131" s="39">
        <v>182500</v>
      </c>
      <c r="G131" s="29">
        <f t="shared" si="25"/>
        <v>730000</v>
      </c>
    </row>
    <row r="132" spans="1:8" x14ac:dyDescent="0.2">
      <c r="A132" s="129" t="s">
        <v>168</v>
      </c>
      <c r="B132" s="175">
        <f>'UFA-15'!G62</f>
        <v>0</v>
      </c>
      <c r="C132" s="47">
        <f t="shared" si="26"/>
        <v>0</v>
      </c>
      <c r="D132" s="39">
        <v>0</v>
      </c>
      <c r="E132" s="39">
        <v>0</v>
      </c>
      <c r="F132" s="39">
        <v>0</v>
      </c>
      <c r="G132" s="29">
        <f t="shared" si="25"/>
        <v>0</v>
      </c>
    </row>
    <row r="133" spans="1:8" x14ac:dyDescent="0.2">
      <c r="A133" s="127" t="s">
        <v>169</v>
      </c>
      <c r="B133" s="81">
        <f>'PSRA-15'!G64</f>
        <v>219999.62</v>
      </c>
      <c r="C133" s="47">
        <f t="shared" si="26"/>
        <v>54999.904999999999</v>
      </c>
      <c r="D133" s="39">
        <v>55000</v>
      </c>
      <c r="E133" s="39">
        <v>55000</v>
      </c>
      <c r="F133" s="39">
        <v>55000</v>
      </c>
      <c r="G133" s="29">
        <f t="shared" si="25"/>
        <v>219999.905</v>
      </c>
    </row>
    <row r="134" spans="1:8" x14ac:dyDescent="0.2">
      <c r="A134" s="127" t="s">
        <v>170</v>
      </c>
      <c r="B134" s="174">
        <f>'OCFO-15'!G60</f>
        <v>5000</v>
      </c>
      <c r="C134" s="47">
        <f t="shared" si="26"/>
        <v>1250</v>
      </c>
      <c r="D134" s="39">
        <v>1250</v>
      </c>
      <c r="E134" s="39">
        <v>1250</v>
      </c>
      <c r="F134" s="39">
        <v>1250</v>
      </c>
      <c r="G134" s="29">
        <f t="shared" si="25"/>
        <v>5000</v>
      </c>
    </row>
    <row r="135" spans="1:8" x14ac:dyDescent="0.2">
      <c r="A135" s="127"/>
      <c r="C135" s="39"/>
      <c r="D135" s="39"/>
      <c r="E135" s="39"/>
      <c r="F135" s="29"/>
      <c r="G135" s="29"/>
    </row>
    <row r="136" spans="1:8" ht="13.5" thickBot="1" x14ac:dyDescent="0.25">
      <c r="A136" s="127" t="s">
        <v>21</v>
      </c>
      <c r="B136" s="68">
        <f>SUM(B127:B134)</f>
        <v>7665975.1699999999</v>
      </c>
      <c r="C136" s="85">
        <f>SUM(C127:C134)</f>
        <v>1916493.7925</v>
      </c>
      <c r="D136" s="85">
        <f t="shared" ref="D136:F136" si="27">SUM(D127:D134)</f>
        <v>1916493</v>
      </c>
      <c r="E136" s="85">
        <f t="shared" si="27"/>
        <v>1916493</v>
      </c>
      <c r="F136" s="85">
        <f t="shared" si="27"/>
        <v>1916495</v>
      </c>
      <c r="G136" s="85">
        <f>SUM(C136:F136)</f>
        <v>7665974.7925000004</v>
      </c>
      <c r="H136" s="29"/>
    </row>
    <row r="137" spans="1:8" ht="13.5" thickBot="1" x14ac:dyDescent="0.25">
      <c r="A137" s="40" t="s">
        <v>11</v>
      </c>
      <c r="B137" s="66">
        <v>45862317</v>
      </c>
      <c r="C137" s="39"/>
      <c r="D137" s="39"/>
      <c r="E137" s="39"/>
      <c r="F137" s="29"/>
      <c r="G137" s="29"/>
    </row>
    <row r="138" spans="1:8" x14ac:dyDescent="0.2">
      <c r="A138" s="41" t="s">
        <v>20</v>
      </c>
      <c r="B138" s="66"/>
      <c r="C138" s="47"/>
      <c r="D138" s="49"/>
      <c r="E138" s="39"/>
      <c r="F138" s="29"/>
      <c r="G138" s="29"/>
    </row>
    <row r="139" spans="1:8" x14ac:dyDescent="0.2">
      <c r="A139" s="41"/>
      <c r="B139" s="66"/>
      <c r="C139" s="47"/>
      <c r="D139" s="49"/>
      <c r="E139" s="39"/>
      <c r="F139" s="29"/>
      <c r="G139" s="29"/>
    </row>
    <row r="140" spans="1:8" x14ac:dyDescent="0.2">
      <c r="A140" s="127" t="s">
        <v>163</v>
      </c>
      <c r="B140" s="175">
        <f>'AMP-15'!G102</f>
        <v>793012</v>
      </c>
      <c r="C140" s="47">
        <v>198253</v>
      </c>
      <c r="D140" s="47">
        <v>198253</v>
      </c>
      <c r="E140" s="47">
        <v>198253</v>
      </c>
      <c r="F140" s="47">
        <v>198253</v>
      </c>
      <c r="G140" s="29">
        <f>SUM(C140:F140)</f>
        <v>793012</v>
      </c>
    </row>
    <row r="141" spans="1:8" x14ac:dyDescent="0.2">
      <c r="A141" s="127" t="s">
        <v>164</v>
      </c>
      <c r="B141" s="175">
        <f>'IPMA-15'!G71</f>
        <v>0</v>
      </c>
      <c r="C141" s="47">
        <f t="shared" ref="C141:C147" si="28">B141/4</f>
        <v>0</v>
      </c>
      <c r="D141" s="49">
        <v>0</v>
      </c>
      <c r="E141" s="49">
        <v>0</v>
      </c>
      <c r="F141" s="49">
        <v>0</v>
      </c>
      <c r="G141" s="29">
        <f t="shared" ref="G141:G147" si="29">SUM(C141:F141)</f>
        <v>0</v>
      </c>
    </row>
    <row r="142" spans="1:8" x14ac:dyDescent="0.2">
      <c r="A142" s="129" t="s">
        <v>165</v>
      </c>
      <c r="B142" s="175">
        <f>'PTSA-15'!G75</f>
        <v>10212446</v>
      </c>
      <c r="C142" s="47">
        <v>2755362</v>
      </c>
      <c r="D142" s="49">
        <v>2508362</v>
      </c>
      <c r="E142" s="49">
        <v>2474362</v>
      </c>
      <c r="F142" s="49">
        <v>2474360</v>
      </c>
      <c r="G142" s="29">
        <f t="shared" si="29"/>
        <v>10212446</v>
      </c>
    </row>
    <row r="143" spans="1:8" x14ac:dyDescent="0.2">
      <c r="A143" s="129" t="s">
        <v>166</v>
      </c>
      <c r="B143" s="175">
        <f>'PPSA-15'!G75</f>
        <v>16403079</v>
      </c>
      <c r="C143" s="47">
        <v>4100770</v>
      </c>
      <c r="D143" s="47">
        <v>4100770</v>
      </c>
      <c r="E143" s="47">
        <v>4100770</v>
      </c>
      <c r="F143" s="47">
        <v>4100769</v>
      </c>
      <c r="G143" s="29">
        <f t="shared" si="29"/>
        <v>16403079</v>
      </c>
    </row>
    <row r="144" spans="1:8" x14ac:dyDescent="0.2">
      <c r="A144" s="129" t="s">
        <v>167</v>
      </c>
      <c r="B144" s="175">
        <f>'TOA-15'!G75</f>
        <v>17923180</v>
      </c>
      <c r="C144" s="47">
        <v>4480795</v>
      </c>
      <c r="D144" s="47">
        <v>4480795</v>
      </c>
      <c r="E144" s="47">
        <v>4480795</v>
      </c>
      <c r="F144" s="47">
        <v>4480795</v>
      </c>
      <c r="G144" s="29">
        <f t="shared" si="29"/>
        <v>17923180</v>
      </c>
    </row>
    <row r="145" spans="1:8" x14ac:dyDescent="0.2">
      <c r="A145" s="129" t="s">
        <v>168</v>
      </c>
      <c r="B145" s="175">
        <f>'UFA-15'!G71</f>
        <v>530599.99</v>
      </c>
      <c r="C145" s="47">
        <v>132650</v>
      </c>
      <c r="D145" s="47">
        <v>132650</v>
      </c>
      <c r="E145" s="47">
        <v>132650</v>
      </c>
      <c r="F145" s="47">
        <v>132650</v>
      </c>
      <c r="G145" s="29">
        <f t="shared" si="29"/>
        <v>530600</v>
      </c>
    </row>
    <row r="146" spans="1:8" x14ac:dyDescent="0.2">
      <c r="A146" s="127" t="s">
        <v>169</v>
      </c>
      <c r="B146" s="175">
        <f>'PSRA-15'!G71</f>
        <v>0</v>
      </c>
      <c r="C146" s="47">
        <f t="shared" si="28"/>
        <v>0</v>
      </c>
      <c r="D146" s="49">
        <v>0</v>
      </c>
      <c r="E146" s="49">
        <v>0</v>
      </c>
      <c r="F146" s="49">
        <v>0</v>
      </c>
      <c r="G146" s="29">
        <f t="shared" si="29"/>
        <v>0</v>
      </c>
    </row>
    <row r="147" spans="1:8" x14ac:dyDescent="0.2">
      <c r="A147" s="127" t="s">
        <v>170</v>
      </c>
      <c r="B147" s="175">
        <f>'OCFO-15'!G67</f>
        <v>0</v>
      </c>
      <c r="C147" s="47">
        <f t="shared" si="28"/>
        <v>0</v>
      </c>
      <c r="D147" s="49">
        <v>0</v>
      </c>
      <c r="E147" s="49">
        <v>0</v>
      </c>
      <c r="F147" s="49">
        <v>0</v>
      </c>
      <c r="G147" s="29">
        <f t="shared" si="29"/>
        <v>0</v>
      </c>
    </row>
    <row r="148" spans="1:8" x14ac:dyDescent="0.2">
      <c r="A148" s="127" t="s">
        <v>14</v>
      </c>
      <c r="B148" s="68"/>
      <c r="C148" s="48"/>
      <c r="D148" s="49"/>
      <c r="E148" s="39"/>
      <c r="F148" s="29"/>
      <c r="G148" s="29"/>
    </row>
    <row r="149" spans="1:8" x14ac:dyDescent="0.2">
      <c r="A149" s="127" t="s">
        <v>21</v>
      </c>
      <c r="B149" s="148">
        <f>SUM(B140:B148)</f>
        <v>45862316.990000002</v>
      </c>
      <c r="C149" s="85">
        <f>SUM(C140:C148)</f>
        <v>11667830</v>
      </c>
      <c r="D149" s="85">
        <f>SUM(D140:D147)</f>
        <v>11420830</v>
      </c>
      <c r="E149" s="85">
        <f t="shared" ref="E149:F149" si="30">SUM(E140:E147)</f>
        <v>11386830</v>
      </c>
      <c r="F149" s="85">
        <f t="shared" si="30"/>
        <v>11386827</v>
      </c>
      <c r="G149" s="85">
        <f>SUM(C149:F149)</f>
        <v>45862317</v>
      </c>
      <c r="H149" s="29"/>
    </row>
    <row r="150" spans="1:8" x14ac:dyDescent="0.2">
      <c r="A150" s="34" t="s">
        <v>12</v>
      </c>
      <c r="B150" s="62">
        <v>3318325</v>
      </c>
      <c r="C150" s="48"/>
      <c r="D150" s="49"/>
      <c r="E150" s="39"/>
      <c r="F150" s="29"/>
      <c r="G150" s="29"/>
    </row>
    <row r="151" spans="1:8" x14ac:dyDescent="0.2">
      <c r="A151" s="41"/>
      <c r="B151" s="66"/>
      <c r="C151" s="47"/>
      <c r="D151" s="39"/>
      <c r="E151" s="39"/>
      <c r="F151" s="29"/>
      <c r="G151" s="29"/>
    </row>
    <row r="152" spans="1:8" x14ac:dyDescent="0.2">
      <c r="A152" s="127" t="s">
        <v>163</v>
      </c>
      <c r="B152" s="148">
        <f>'AMP-15'!G110</f>
        <v>0</v>
      </c>
      <c r="C152" s="47">
        <f>B152/4</f>
        <v>0</v>
      </c>
      <c r="D152" s="39">
        <v>0</v>
      </c>
      <c r="E152" s="39">
        <v>0</v>
      </c>
      <c r="F152" s="39">
        <v>0</v>
      </c>
      <c r="G152" s="29">
        <f>SUM(C152:F152)</f>
        <v>0</v>
      </c>
    </row>
    <row r="153" spans="1:8" x14ac:dyDescent="0.2">
      <c r="A153" s="127" t="s">
        <v>164</v>
      </c>
      <c r="B153" s="148">
        <f>'IPMA-15'!G77</f>
        <v>743325</v>
      </c>
      <c r="C153" s="47">
        <f t="shared" ref="C153:C159" si="31">B153/4</f>
        <v>185831.25</v>
      </c>
      <c r="D153" s="39">
        <v>185831</v>
      </c>
      <c r="E153" s="39">
        <v>185831</v>
      </c>
      <c r="F153" s="39">
        <v>185832</v>
      </c>
      <c r="G153" s="29">
        <f t="shared" ref="G153:G160" si="32">SUM(C153:F153)</f>
        <v>743325.25</v>
      </c>
    </row>
    <row r="154" spans="1:8" x14ac:dyDescent="0.2">
      <c r="A154" s="129" t="s">
        <v>165</v>
      </c>
      <c r="B154" s="148">
        <f>'PTSA-15'!G81</f>
        <v>0</v>
      </c>
      <c r="C154" s="47">
        <f t="shared" si="31"/>
        <v>0</v>
      </c>
      <c r="D154" s="39">
        <v>0</v>
      </c>
      <c r="E154" s="39">
        <v>0</v>
      </c>
      <c r="F154" s="39">
        <v>0</v>
      </c>
      <c r="G154" s="29">
        <f t="shared" si="32"/>
        <v>0</v>
      </c>
    </row>
    <row r="155" spans="1:8" x14ac:dyDescent="0.2">
      <c r="A155" s="129" t="s">
        <v>166</v>
      </c>
      <c r="B155" s="148">
        <f>'PPSA-15'!G81</f>
        <v>2475000</v>
      </c>
      <c r="C155" s="47">
        <f t="shared" si="31"/>
        <v>618750</v>
      </c>
      <c r="D155" s="39">
        <v>618750</v>
      </c>
      <c r="E155" s="39">
        <v>618750</v>
      </c>
      <c r="F155" s="39">
        <v>618750</v>
      </c>
      <c r="G155" s="29">
        <f t="shared" si="32"/>
        <v>2475000</v>
      </c>
    </row>
    <row r="156" spans="1:8" x14ac:dyDescent="0.2">
      <c r="A156" s="129" t="s">
        <v>167</v>
      </c>
      <c r="B156" s="148">
        <f>'TOA-15'!G83</f>
        <v>0</v>
      </c>
      <c r="C156" s="47">
        <f t="shared" si="31"/>
        <v>0</v>
      </c>
      <c r="D156" s="39">
        <v>0</v>
      </c>
      <c r="E156" s="39">
        <v>0</v>
      </c>
      <c r="F156" s="39">
        <v>0</v>
      </c>
      <c r="G156" s="29">
        <f t="shared" si="32"/>
        <v>0</v>
      </c>
    </row>
    <row r="157" spans="1:8" x14ac:dyDescent="0.2">
      <c r="A157" s="129" t="s">
        <v>168</v>
      </c>
      <c r="B157" s="148">
        <f>'UFA-15'!G77</f>
        <v>100000</v>
      </c>
      <c r="C157" s="47">
        <f t="shared" si="31"/>
        <v>25000</v>
      </c>
      <c r="D157" s="39">
        <v>25000</v>
      </c>
      <c r="E157" s="39">
        <v>25000</v>
      </c>
      <c r="F157" s="39">
        <v>25000</v>
      </c>
      <c r="G157" s="29">
        <f t="shared" si="32"/>
        <v>100000</v>
      </c>
    </row>
    <row r="158" spans="1:8" x14ac:dyDescent="0.2">
      <c r="A158" s="127" t="s">
        <v>169</v>
      </c>
      <c r="B158" s="148">
        <f>'PSRA-15'!G75</f>
        <v>0</v>
      </c>
      <c r="C158" s="47">
        <f t="shared" si="31"/>
        <v>0</v>
      </c>
      <c r="D158" s="39">
        <v>0</v>
      </c>
      <c r="E158" s="39">
        <v>0</v>
      </c>
      <c r="F158" s="39">
        <v>0</v>
      </c>
      <c r="G158" s="29">
        <f t="shared" si="32"/>
        <v>0</v>
      </c>
    </row>
    <row r="159" spans="1:8" x14ac:dyDescent="0.2">
      <c r="A159" s="127" t="s">
        <v>170</v>
      </c>
      <c r="B159" s="148">
        <f>'OCFO-15'!G71</f>
        <v>0</v>
      </c>
      <c r="C159" s="47">
        <f t="shared" si="31"/>
        <v>0</v>
      </c>
      <c r="D159" s="39">
        <v>0</v>
      </c>
      <c r="E159" s="39">
        <v>0</v>
      </c>
      <c r="F159" s="39">
        <v>0</v>
      </c>
      <c r="G159" s="29">
        <f t="shared" si="32"/>
        <v>0</v>
      </c>
    </row>
    <row r="160" spans="1:8" x14ac:dyDescent="0.2">
      <c r="A160" s="127"/>
      <c r="B160" s="68"/>
      <c r="C160" s="47"/>
      <c r="D160" s="39"/>
      <c r="E160" s="39"/>
      <c r="F160" s="29"/>
      <c r="G160" s="29">
        <f t="shared" si="32"/>
        <v>0</v>
      </c>
    </row>
    <row r="161" spans="1:9" x14ac:dyDescent="0.2">
      <c r="A161" s="127" t="s">
        <v>21</v>
      </c>
      <c r="B161" s="68">
        <f>SUM(B152:B160)</f>
        <v>3318325</v>
      </c>
      <c r="C161" s="85">
        <f>SUM(C152:C160)</f>
        <v>829581.25</v>
      </c>
      <c r="D161" s="85">
        <f>SUM(D152:D159)</f>
        <v>829581</v>
      </c>
      <c r="E161" s="85">
        <f t="shared" ref="E161:F161" si="33">SUM(E152:E159)</f>
        <v>829581</v>
      </c>
      <c r="F161" s="85">
        <f t="shared" si="33"/>
        <v>829582</v>
      </c>
      <c r="G161" s="85">
        <f>SUM(C161:F161)</f>
        <v>3318325.25</v>
      </c>
      <c r="H161" s="29"/>
    </row>
    <row r="162" spans="1:9" x14ac:dyDescent="0.2">
      <c r="A162" s="51" t="s">
        <v>13</v>
      </c>
      <c r="B162" s="66">
        <v>373918</v>
      </c>
      <c r="C162" s="27"/>
      <c r="D162" s="80"/>
      <c r="E162" s="84"/>
      <c r="F162" s="29"/>
      <c r="G162" s="29"/>
    </row>
    <row r="163" spans="1:9" x14ac:dyDescent="0.2">
      <c r="A163" s="41" t="s">
        <v>20</v>
      </c>
      <c r="B163" s="66"/>
      <c r="C163" s="27"/>
      <c r="D163" s="49"/>
      <c r="E163" s="27"/>
      <c r="F163" s="29"/>
      <c r="G163" s="29"/>
    </row>
    <row r="164" spans="1:9" s="26" customFormat="1" x14ac:dyDescent="0.2">
      <c r="B164" s="63"/>
      <c r="C164" s="52"/>
      <c r="D164" s="28"/>
      <c r="E164" s="52"/>
      <c r="F164" s="53"/>
      <c r="G164" s="53"/>
    </row>
    <row r="165" spans="1:9" s="26" customFormat="1" x14ac:dyDescent="0.2">
      <c r="A165" s="127" t="s">
        <v>163</v>
      </c>
      <c r="B165" s="173">
        <f>'AMP-15'!G126</f>
        <v>71418</v>
      </c>
      <c r="C165" s="52">
        <f>B165/4</f>
        <v>17854.5</v>
      </c>
      <c r="D165" s="28">
        <v>17855</v>
      </c>
      <c r="E165" s="28">
        <v>17855</v>
      </c>
      <c r="F165" s="28">
        <v>17853</v>
      </c>
      <c r="G165" s="53">
        <f>SUM(C165:F165)</f>
        <v>71417.5</v>
      </c>
    </row>
    <row r="166" spans="1:9" s="26" customFormat="1" x14ac:dyDescent="0.2">
      <c r="A166" s="127" t="s">
        <v>164</v>
      </c>
      <c r="B166" s="173">
        <f>'IPMA-15'!G84</f>
        <v>10000</v>
      </c>
      <c r="C166" s="52">
        <f t="shared" ref="C166:C172" si="34">B166/4</f>
        <v>2500</v>
      </c>
      <c r="D166" s="28">
        <v>2500</v>
      </c>
      <c r="E166" s="28">
        <v>2500</v>
      </c>
      <c r="F166" s="28">
        <v>2500</v>
      </c>
      <c r="G166" s="53">
        <f t="shared" ref="G166:G172" si="35">SUM(C166:F166)</f>
        <v>10000</v>
      </c>
    </row>
    <row r="167" spans="1:9" s="26" customFormat="1" x14ac:dyDescent="0.2">
      <c r="A167" s="129" t="s">
        <v>165</v>
      </c>
      <c r="B167" s="173">
        <f>'PTSA-15'!G88</f>
        <v>150000</v>
      </c>
      <c r="C167" s="52">
        <f t="shared" si="34"/>
        <v>37500</v>
      </c>
      <c r="D167" s="28">
        <v>37500</v>
      </c>
      <c r="E167" s="28">
        <v>37500</v>
      </c>
      <c r="F167" s="28">
        <v>37500</v>
      </c>
      <c r="G167" s="53">
        <f t="shared" si="35"/>
        <v>150000</v>
      </c>
    </row>
    <row r="168" spans="1:9" s="26" customFormat="1" x14ac:dyDescent="0.2">
      <c r="A168" s="129" t="s">
        <v>166</v>
      </c>
      <c r="B168" s="173">
        <f>'PPSA-15'!G86</f>
        <v>107500</v>
      </c>
      <c r="C168" s="52">
        <f t="shared" si="34"/>
        <v>26875</v>
      </c>
      <c r="D168" s="28">
        <v>26875</v>
      </c>
      <c r="E168" s="28">
        <v>26875</v>
      </c>
      <c r="F168" s="28">
        <v>26875</v>
      </c>
      <c r="G168" s="53">
        <f t="shared" si="35"/>
        <v>107500</v>
      </c>
    </row>
    <row r="169" spans="1:9" s="26" customFormat="1" x14ac:dyDescent="0.2">
      <c r="A169" s="129" t="s">
        <v>167</v>
      </c>
      <c r="B169" s="173">
        <f>'TOA-15'!G90</f>
        <v>0</v>
      </c>
      <c r="C169" s="52">
        <f t="shared" si="34"/>
        <v>0</v>
      </c>
      <c r="D169" s="28">
        <v>0</v>
      </c>
      <c r="E169" s="28">
        <v>0</v>
      </c>
      <c r="F169" s="28">
        <v>0</v>
      </c>
      <c r="G169" s="53">
        <f t="shared" si="35"/>
        <v>0</v>
      </c>
    </row>
    <row r="170" spans="1:9" s="26" customFormat="1" x14ac:dyDescent="0.2">
      <c r="A170" s="129" t="s">
        <v>168</v>
      </c>
      <c r="B170" s="173">
        <f>'UFA-15'!G86</f>
        <v>30000</v>
      </c>
      <c r="C170" s="52">
        <f t="shared" si="34"/>
        <v>7500</v>
      </c>
      <c r="D170" s="28">
        <v>7500</v>
      </c>
      <c r="E170" s="28">
        <v>7500</v>
      </c>
      <c r="F170" s="28">
        <v>7500</v>
      </c>
      <c r="G170" s="53">
        <f t="shared" si="35"/>
        <v>30000</v>
      </c>
    </row>
    <row r="171" spans="1:9" s="26" customFormat="1" x14ac:dyDescent="0.2">
      <c r="A171" s="127" t="s">
        <v>169</v>
      </c>
      <c r="B171" s="173">
        <f>'PSRA-15'!G81</f>
        <v>0</v>
      </c>
      <c r="C171" s="52">
        <f t="shared" si="34"/>
        <v>0</v>
      </c>
      <c r="D171" s="28">
        <v>0</v>
      </c>
      <c r="E171" s="28">
        <v>0</v>
      </c>
      <c r="F171" s="28">
        <v>0</v>
      </c>
      <c r="G171" s="53">
        <f t="shared" si="35"/>
        <v>0</v>
      </c>
    </row>
    <row r="172" spans="1:9" s="26" customFormat="1" x14ac:dyDescent="0.2">
      <c r="A172" s="127" t="s">
        <v>170</v>
      </c>
      <c r="B172" s="173">
        <f>'OCFO-15'!G78</f>
        <v>5000</v>
      </c>
      <c r="C172" s="52">
        <f t="shared" si="34"/>
        <v>1250</v>
      </c>
      <c r="D172" s="28">
        <v>1250</v>
      </c>
      <c r="E172" s="28">
        <v>1250</v>
      </c>
      <c r="F172" s="28">
        <v>1250</v>
      </c>
      <c r="G172" s="53">
        <f t="shared" si="35"/>
        <v>5000</v>
      </c>
    </row>
    <row r="173" spans="1:9" s="26" customFormat="1" x14ac:dyDescent="0.2">
      <c r="B173" s="63"/>
      <c r="C173" s="52"/>
      <c r="D173" s="28"/>
      <c r="E173" s="28"/>
      <c r="F173" s="28"/>
      <c r="G173" s="53"/>
    </row>
    <row r="174" spans="1:9" s="1" customFormat="1" ht="13.5" thickBot="1" x14ac:dyDescent="0.25">
      <c r="A174" s="127" t="s">
        <v>21</v>
      </c>
      <c r="B174" s="68">
        <f>SUM(B165:B172)</f>
        <v>373918</v>
      </c>
      <c r="C174" s="85">
        <f>SUM(C165:C173)</f>
        <v>93479.5</v>
      </c>
      <c r="D174" s="85">
        <f>SUM(D165:D172)</f>
        <v>93480</v>
      </c>
      <c r="E174" s="85">
        <f>SUM(E165:E172)</f>
        <v>93480</v>
      </c>
      <c r="F174" s="85">
        <f>SUM(F165:F172)</f>
        <v>93478</v>
      </c>
      <c r="G174" s="85">
        <f>C174+D174+E174+F174</f>
        <v>373917.5</v>
      </c>
      <c r="H174" s="85"/>
    </row>
    <row r="175" spans="1:9" ht="16.5" thickBot="1" x14ac:dyDescent="0.3">
      <c r="A175" s="17" t="s">
        <v>23</v>
      </c>
      <c r="B175" s="38">
        <f t="shared" ref="B175:G175" si="36">B174+B161+B149+B136+B123+B110+B84+B97</f>
        <v>67822794.159999996</v>
      </c>
      <c r="C175" s="38">
        <f t="shared" si="36"/>
        <v>17171896.355</v>
      </c>
      <c r="D175" s="38">
        <f t="shared" si="36"/>
        <v>16906300</v>
      </c>
      <c r="E175" s="38">
        <f t="shared" si="36"/>
        <v>16872300</v>
      </c>
      <c r="F175" s="38">
        <f t="shared" si="36"/>
        <v>16872298</v>
      </c>
      <c r="G175" s="38">
        <f t="shared" si="36"/>
        <v>67822794.355000004</v>
      </c>
      <c r="H175" s="29"/>
      <c r="I175" s="29"/>
    </row>
    <row r="176" spans="1:9" s="1" customFormat="1" x14ac:dyDescent="0.2">
      <c r="A176" s="127"/>
      <c r="B176" s="68"/>
      <c r="C176" s="85"/>
      <c r="D176" s="85"/>
      <c r="E176" s="85"/>
      <c r="F176" s="85"/>
      <c r="G176" s="85"/>
      <c r="H176" s="85"/>
    </row>
    <row r="177" spans="1:14" ht="18" x14ac:dyDescent="0.25">
      <c r="A177" s="55" t="s">
        <v>137</v>
      </c>
      <c r="B177" s="57">
        <f t="shared" ref="B177:G177" si="37">B175+B68</f>
        <v>110249791.11750001</v>
      </c>
      <c r="C177" s="56">
        <f t="shared" si="37"/>
        <v>27778645.594374999</v>
      </c>
      <c r="D177" s="56">
        <f t="shared" si="37"/>
        <v>27513048</v>
      </c>
      <c r="E177" s="56">
        <f t="shared" si="37"/>
        <v>27479048</v>
      </c>
      <c r="F177" s="56">
        <f t="shared" si="37"/>
        <v>27479050</v>
      </c>
      <c r="G177" s="57">
        <f t="shared" si="37"/>
        <v>110249791.59437501</v>
      </c>
    </row>
    <row r="181" spans="1:14" x14ac:dyDescent="0.2">
      <c r="A181" s="127"/>
      <c r="B181" s="68"/>
      <c r="C181" s="24"/>
      <c r="D181" s="24"/>
      <c r="K181" s="4">
        <v>94845000</v>
      </c>
    </row>
    <row r="182" spans="1:14" x14ac:dyDescent="0.2">
      <c r="K182" s="29">
        <f>G177-K181</f>
        <v>15404791.594375014</v>
      </c>
      <c r="L182" s="29"/>
      <c r="M182" s="29"/>
      <c r="N182" s="29"/>
    </row>
  </sheetData>
  <pageMargins left="0.7" right="0.7" top="0.75" bottom="0.75" header="0.3" footer="0.3"/>
  <pageSetup scale="42" fitToHeight="2" orientation="landscape" r:id="rId1"/>
  <headerFooter>
    <oddFooter>&amp;L&amp;Z&amp;F&amp;R&amp;D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topLeftCell="A55" workbookViewId="0">
      <selection activeCell="J21" sqref="J21"/>
    </sheetView>
  </sheetViews>
  <sheetFormatPr defaultColWidth="9.140625" defaultRowHeight="12.75" x14ac:dyDescent="0.2"/>
  <cols>
    <col min="1" max="1" width="62.85546875" style="4" bestFit="1" customWidth="1"/>
    <col min="2" max="2" width="21.140625" style="4" customWidth="1"/>
    <col min="3" max="3" width="14" style="2" customWidth="1"/>
    <col min="4" max="4" width="14" style="2" bestFit="1" customWidth="1"/>
    <col min="5" max="5" width="14" style="3" bestFit="1" customWidth="1"/>
    <col min="6" max="6" width="14" style="4" bestFit="1" customWidth="1"/>
    <col min="7" max="7" width="16.28515625" style="4" bestFit="1" customWidth="1"/>
    <col min="8" max="8" width="10.7109375" style="4" bestFit="1" customWidth="1"/>
    <col min="9" max="16384" width="9.140625" style="4"/>
  </cols>
  <sheetData>
    <row r="1" spans="1:7" x14ac:dyDescent="0.2">
      <c r="A1" s="1" t="s">
        <v>151</v>
      </c>
      <c r="B1" s="1"/>
    </row>
    <row r="2" spans="1:7" x14ac:dyDescent="0.2">
      <c r="A2" s="1"/>
      <c r="B2" s="1"/>
    </row>
    <row r="3" spans="1:7" s="8" customFormat="1" ht="19.5" thickBot="1" x14ac:dyDescent="0.35">
      <c r="A3" s="5" t="s">
        <v>74</v>
      </c>
      <c r="B3" s="5"/>
      <c r="C3" s="6"/>
      <c r="D3" s="6"/>
      <c r="E3" s="7"/>
    </row>
    <row r="4" spans="1:7" s="9" customFormat="1" ht="26.25" thickBot="1" x14ac:dyDescent="0.25">
      <c r="B4" s="58" t="s">
        <v>24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14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18"/>
      <c r="C6" s="19"/>
      <c r="D6" s="19"/>
      <c r="E6" s="20"/>
    </row>
    <row r="7" spans="1:7" s="9" customFormat="1" ht="16.5" thickBot="1" x14ac:dyDescent="0.3">
      <c r="A7" s="21"/>
    </row>
    <row r="8" spans="1:7" s="25" customFormat="1" ht="13.5" thickBot="1" x14ac:dyDescent="0.25">
      <c r="A8" s="22" t="s">
        <v>0</v>
      </c>
      <c r="B8" s="92">
        <v>1123988.6100000001</v>
      </c>
      <c r="C8" s="24"/>
      <c r="D8" s="24"/>
      <c r="E8" s="3"/>
    </row>
    <row r="9" spans="1:7" x14ac:dyDescent="0.2">
      <c r="B9" s="26"/>
      <c r="C9" s="27">
        <f>B8/4</f>
        <v>280997.15250000003</v>
      </c>
      <c r="D9" s="28">
        <f>B8/4</f>
        <v>280997.15250000003</v>
      </c>
      <c r="E9" s="27">
        <v>280997</v>
      </c>
      <c r="F9" s="29">
        <v>280997</v>
      </c>
      <c r="G9" s="29">
        <f>SUM(C9:F9)</f>
        <v>1123988.3050000002</v>
      </c>
    </row>
    <row r="10" spans="1:7" x14ac:dyDescent="0.2">
      <c r="B10" s="26"/>
      <c r="C10" s="27"/>
      <c r="D10" s="28"/>
      <c r="E10" s="27"/>
      <c r="F10" s="29"/>
      <c r="G10" s="29">
        <f>SUM(C10:F10)</f>
        <v>0</v>
      </c>
    </row>
    <row r="11" spans="1:7" x14ac:dyDescent="0.2">
      <c r="A11" s="30"/>
      <c r="B11" s="31"/>
      <c r="C11" s="32"/>
      <c r="D11" s="33"/>
      <c r="E11" s="27"/>
      <c r="F11" s="29"/>
      <c r="G11" s="29">
        <f>SUM(C11:F11)</f>
        <v>0</v>
      </c>
    </row>
    <row r="12" spans="1:7" x14ac:dyDescent="0.2">
      <c r="A12" s="30" t="s">
        <v>21</v>
      </c>
      <c r="B12" s="93">
        <f>B8</f>
        <v>1123988.6100000001</v>
      </c>
      <c r="C12" s="29">
        <f>SUM(C9:C11)</f>
        <v>280997.15250000003</v>
      </c>
      <c r="D12" s="29">
        <f>SUM(D9:D11)</f>
        <v>280997.15250000003</v>
      </c>
      <c r="E12" s="29">
        <f>SUM(E9:E11)</f>
        <v>280997</v>
      </c>
      <c r="F12" s="29">
        <f>SUM(F9:F11)</f>
        <v>280997</v>
      </c>
      <c r="G12" s="29">
        <f>SUM(G9:G11)</f>
        <v>1123988.3050000002</v>
      </c>
    </row>
    <row r="13" spans="1:7" x14ac:dyDescent="0.2">
      <c r="A13" s="34" t="s">
        <v>1</v>
      </c>
      <c r="B13" s="92">
        <v>24781.4</v>
      </c>
      <c r="C13" s="24"/>
      <c r="D13" s="35"/>
      <c r="E13" s="36"/>
    </row>
    <row r="14" spans="1:7" x14ac:dyDescent="0.2">
      <c r="B14" s="26"/>
      <c r="C14" s="27">
        <f>B13/4</f>
        <v>6195.35</v>
      </c>
      <c r="D14" s="28">
        <v>6195.35</v>
      </c>
      <c r="E14" s="27">
        <v>6195.35</v>
      </c>
      <c r="F14" s="29">
        <v>6195.35</v>
      </c>
      <c r="G14" s="29">
        <f>SUM(C14:F14)</f>
        <v>24781.4</v>
      </c>
    </row>
    <row r="15" spans="1:7" x14ac:dyDescent="0.2">
      <c r="A15" s="30"/>
      <c r="B15" s="31"/>
      <c r="C15" s="32"/>
      <c r="D15" s="28"/>
      <c r="E15" s="27"/>
      <c r="F15" s="29"/>
      <c r="G15" s="29">
        <f>SUM(C15:F15)</f>
        <v>0</v>
      </c>
    </row>
    <row r="16" spans="1:7" x14ac:dyDescent="0.2">
      <c r="B16" s="26"/>
      <c r="C16" s="27"/>
      <c r="D16" s="28"/>
      <c r="E16" s="27"/>
      <c r="F16" s="29"/>
      <c r="G16" s="29">
        <f>SUM(C16:F16)</f>
        <v>0</v>
      </c>
    </row>
    <row r="17" spans="1:8" x14ac:dyDescent="0.2">
      <c r="A17" s="3" t="s">
        <v>21</v>
      </c>
      <c r="B17" s="102">
        <f>B13</f>
        <v>24781.4</v>
      </c>
      <c r="C17" s="29">
        <f>SUM(C14:C16)</f>
        <v>6195.35</v>
      </c>
      <c r="D17" s="29">
        <f>SUM(D14:D16)</f>
        <v>6195.35</v>
      </c>
      <c r="E17" s="29">
        <f>SUM(E14:E16)</f>
        <v>6195.35</v>
      </c>
      <c r="F17" s="29">
        <f>SUM(F14:F16)</f>
        <v>6195.35</v>
      </c>
      <c r="G17" s="29">
        <f>SUM(G14:G16)</f>
        <v>24781.4</v>
      </c>
    </row>
    <row r="18" spans="1:8" x14ac:dyDescent="0.2">
      <c r="A18" s="34" t="s">
        <v>2</v>
      </c>
      <c r="B18" s="23"/>
      <c r="C18" s="27"/>
      <c r="D18" s="28"/>
      <c r="E18" s="27"/>
      <c r="F18" s="29"/>
      <c r="G18" s="29"/>
    </row>
    <row r="19" spans="1:8" x14ac:dyDescent="0.2">
      <c r="B19" s="26"/>
      <c r="C19" s="27"/>
      <c r="D19" s="28"/>
      <c r="E19" s="27"/>
      <c r="F19" s="29"/>
      <c r="G19" s="29">
        <f>SUM(C19:F19)</f>
        <v>0</v>
      </c>
    </row>
    <row r="20" spans="1:8" x14ac:dyDescent="0.2">
      <c r="A20" s="30"/>
      <c r="B20" s="31"/>
      <c r="C20" s="32"/>
      <c r="D20" s="28"/>
      <c r="E20" s="27"/>
      <c r="F20" s="29"/>
      <c r="G20" s="29">
        <f>SUM(C20:F20)</f>
        <v>0</v>
      </c>
    </row>
    <row r="21" spans="1:8" x14ac:dyDescent="0.2">
      <c r="B21" s="26"/>
      <c r="C21" s="27"/>
      <c r="D21" s="28"/>
      <c r="E21" s="27"/>
      <c r="F21" s="29"/>
      <c r="G21" s="29">
        <f>SUM(C21:F21)</f>
        <v>0</v>
      </c>
    </row>
    <row r="22" spans="1:8" x14ac:dyDescent="0.2">
      <c r="A22" s="30"/>
      <c r="B22" s="31"/>
      <c r="C22" s="38"/>
      <c r="D22" s="28"/>
      <c r="E22" s="39"/>
      <c r="F22" s="29"/>
      <c r="G22" s="29">
        <f>SUM(C22:F22)</f>
        <v>0</v>
      </c>
    </row>
    <row r="23" spans="1:8" ht="13.5" thickBot="1" x14ac:dyDescent="0.25">
      <c r="A23" s="30" t="s">
        <v>21</v>
      </c>
      <c r="B23" s="31"/>
      <c r="C23" s="29">
        <f>SUM(C20:C22)</f>
        <v>0</v>
      </c>
      <c r="D23" s="29">
        <f>SUM(D20:D22)</f>
        <v>0</v>
      </c>
      <c r="E23" s="29">
        <f>SUM(E20:E22)</f>
        <v>0</v>
      </c>
      <c r="F23" s="29">
        <f>SUM(F20:F22)</f>
        <v>0</v>
      </c>
      <c r="G23" s="29">
        <f>SUM(G20:G22)</f>
        <v>0</v>
      </c>
    </row>
    <row r="24" spans="1:8" s="1" customFormat="1" ht="13.5" thickBot="1" x14ac:dyDescent="0.25">
      <c r="A24" s="40" t="s">
        <v>4</v>
      </c>
      <c r="B24" s="94">
        <v>269399.78000000003</v>
      </c>
      <c r="C24" s="39"/>
      <c r="D24" s="27"/>
      <c r="E24" s="42"/>
      <c r="F24" s="43"/>
      <c r="G24" s="43"/>
    </row>
    <row r="25" spans="1:8" s="1" customFormat="1" x14ac:dyDescent="0.2">
      <c r="A25" s="4"/>
      <c r="B25" s="26"/>
      <c r="C25" s="43">
        <f>B24/4</f>
        <v>67349.945000000007</v>
      </c>
      <c r="D25" s="32">
        <v>67349.945000000007</v>
      </c>
      <c r="E25" s="42">
        <v>67349.945000000007</v>
      </c>
      <c r="F25" s="43">
        <v>67349.945000000007</v>
      </c>
      <c r="G25" s="29">
        <f>SUM(C25:F25)</f>
        <v>269399.78000000003</v>
      </c>
    </row>
    <row r="26" spans="1:8" s="1" customFormat="1" x14ac:dyDescent="0.2">
      <c r="A26" s="30" t="s">
        <v>21</v>
      </c>
      <c r="B26" s="93">
        <f>B24</f>
        <v>269399.78000000003</v>
      </c>
      <c r="C26" s="29">
        <f>SUM(C24:C25)</f>
        <v>67349.945000000007</v>
      </c>
      <c r="D26" s="29">
        <f>SUM(D24:D25)</f>
        <v>67349.945000000007</v>
      </c>
      <c r="E26" s="29">
        <f>SUM(E24:E25)</f>
        <v>67349.945000000007</v>
      </c>
      <c r="F26" s="29">
        <f>SUM(F24:F25)</f>
        <v>67349.945000000007</v>
      </c>
      <c r="G26" s="29">
        <f>SUM(C26:F26)</f>
        <v>269399.78000000003</v>
      </c>
    </row>
    <row r="27" spans="1:8" s="1" customFormat="1" x14ac:dyDescent="0.2">
      <c r="A27" s="34" t="s">
        <v>3</v>
      </c>
      <c r="B27" s="23"/>
      <c r="C27" s="44"/>
      <c r="D27" s="27"/>
      <c r="E27" s="42"/>
      <c r="F27" s="43"/>
      <c r="G27" s="43"/>
    </row>
    <row r="28" spans="1:8" x14ac:dyDescent="0.2">
      <c r="B28" s="26"/>
      <c r="C28" s="29"/>
      <c r="D28" s="29"/>
      <c r="E28" s="39"/>
      <c r="F28" s="29"/>
      <c r="G28" s="29"/>
    </row>
    <row r="29" spans="1:8" ht="13.5" thickBot="1" x14ac:dyDescent="0.25">
      <c r="A29" s="30" t="s">
        <v>21</v>
      </c>
      <c r="B29" s="31"/>
      <c r="C29" s="29">
        <f>SUM(C27:C28)</f>
        <v>0</v>
      </c>
      <c r="D29" s="29">
        <f>SUM(D27:D28)</f>
        <v>0</v>
      </c>
      <c r="E29" s="29">
        <f>SUM(E27:E28)</f>
        <v>0</v>
      </c>
      <c r="F29" s="29">
        <f>SUM(F27:F28)</f>
        <v>0</v>
      </c>
      <c r="G29" s="29">
        <f>SUM(C29:F29)</f>
        <v>0</v>
      </c>
    </row>
    <row r="30" spans="1:8" ht="16.5" thickBot="1" x14ac:dyDescent="0.3">
      <c r="A30" s="17" t="s">
        <v>22</v>
      </c>
      <c r="B30" s="98">
        <f>SUM(B12+B17+B26)</f>
        <v>1418169.79</v>
      </c>
      <c r="C30" s="45">
        <f>C29+C26+C23+C17+C12</f>
        <v>354542.44750000001</v>
      </c>
      <c r="D30" s="45">
        <f>D29+D26+D23+D17+D12</f>
        <v>354542.44750000001</v>
      </c>
      <c r="E30" s="45">
        <f>E29+E26+E23+E17+E12</f>
        <v>354542.29500000004</v>
      </c>
      <c r="F30" s="45">
        <f>F29+F26+F23+F17+F12</f>
        <v>354542.29500000004</v>
      </c>
      <c r="G30" s="45">
        <f>G29+G26+G23+G17+G12</f>
        <v>1418169.4850000003</v>
      </c>
      <c r="H30" s="29"/>
    </row>
    <row r="31" spans="1:8" ht="13.5" thickBot="1" x14ac:dyDescent="0.25">
      <c r="A31" s="30"/>
      <c r="B31" s="31"/>
      <c r="C31" s="29"/>
      <c r="D31" s="29"/>
      <c r="E31" s="29"/>
      <c r="F31" s="29"/>
      <c r="G31" s="29"/>
    </row>
    <row r="32" spans="1:8" ht="16.5" thickBot="1" x14ac:dyDescent="0.3">
      <c r="A32" s="17" t="s">
        <v>5</v>
      </c>
      <c r="B32" s="18"/>
      <c r="C32" s="4"/>
      <c r="D32" s="4"/>
      <c r="E32" s="4"/>
    </row>
    <row r="33" spans="1:8" ht="16.5" thickBot="1" x14ac:dyDescent="0.3">
      <c r="A33" s="46"/>
      <c r="B33" s="18"/>
      <c r="C33" s="44"/>
      <c r="D33" s="27"/>
      <c r="E33" s="39"/>
      <c r="F33" s="29"/>
      <c r="G33" s="29"/>
    </row>
    <row r="34" spans="1:8" ht="13.5" thickBot="1" x14ac:dyDescent="0.25">
      <c r="A34" s="40" t="s">
        <v>7</v>
      </c>
      <c r="B34" s="94">
        <v>43860</v>
      </c>
      <c r="C34" s="27"/>
      <c r="D34" s="27"/>
      <c r="E34" s="39"/>
      <c r="F34" s="29"/>
      <c r="G34" s="29"/>
    </row>
    <row r="35" spans="1:8" ht="25.5" x14ac:dyDescent="0.2">
      <c r="A35" s="100" t="s">
        <v>20</v>
      </c>
      <c r="B35" s="41"/>
      <c r="C35" s="27"/>
      <c r="D35" s="39"/>
      <c r="E35" s="47"/>
      <c r="F35" s="29"/>
      <c r="G35" s="29"/>
    </row>
    <row r="36" spans="1:8" ht="15" x14ac:dyDescent="0.25">
      <c r="A36" s="161" t="s">
        <v>113</v>
      </c>
      <c r="C36" s="27">
        <v>4000</v>
      </c>
      <c r="D36" s="27">
        <v>2000</v>
      </c>
      <c r="E36" s="39">
        <v>2000</v>
      </c>
      <c r="F36" s="29">
        <v>1000</v>
      </c>
      <c r="G36" s="29">
        <f t="shared" ref="G36:G41" si="0">SUM(C36:F36)</f>
        <v>9000</v>
      </c>
    </row>
    <row r="37" spans="1:8" ht="15" x14ac:dyDescent="0.25">
      <c r="A37" s="161" t="s">
        <v>114</v>
      </c>
      <c r="C37" s="27">
        <v>2000</v>
      </c>
      <c r="D37" s="27">
        <v>1500</v>
      </c>
      <c r="E37" s="39">
        <v>1500</v>
      </c>
      <c r="F37" s="29">
        <v>1000</v>
      </c>
      <c r="G37" s="29">
        <f t="shared" si="0"/>
        <v>6000</v>
      </c>
    </row>
    <row r="38" spans="1:8" ht="15" x14ac:dyDescent="0.25">
      <c r="A38" s="161" t="s">
        <v>115</v>
      </c>
      <c r="C38" s="27">
        <v>2300</v>
      </c>
      <c r="D38" s="27">
        <v>4800</v>
      </c>
      <c r="E38" s="39">
        <v>8220</v>
      </c>
      <c r="F38" s="29">
        <v>3180</v>
      </c>
      <c r="G38" s="29">
        <f t="shared" si="0"/>
        <v>18500</v>
      </c>
    </row>
    <row r="39" spans="1:8" ht="15" x14ac:dyDescent="0.25">
      <c r="A39" s="162" t="s">
        <v>116</v>
      </c>
      <c r="C39" s="27">
        <v>0</v>
      </c>
      <c r="D39" s="27">
        <v>1000</v>
      </c>
      <c r="E39" s="39">
        <v>0</v>
      </c>
      <c r="F39" s="29">
        <v>0</v>
      </c>
      <c r="G39" s="29">
        <f t="shared" si="0"/>
        <v>1000</v>
      </c>
    </row>
    <row r="40" spans="1:8" ht="15" x14ac:dyDescent="0.25">
      <c r="A40" s="162" t="s">
        <v>117</v>
      </c>
      <c r="C40" s="27">
        <v>500</v>
      </c>
      <c r="D40" s="27">
        <v>500</v>
      </c>
      <c r="E40" s="39">
        <v>500</v>
      </c>
      <c r="F40" s="29">
        <v>500</v>
      </c>
      <c r="G40" s="29">
        <f t="shared" si="0"/>
        <v>2000</v>
      </c>
    </row>
    <row r="41" spans="1:8" ht="15" x14ac:dyDescent="0.25">
      <c r="A41" s="162" t="s">
        <v>118</v>
      </c>
      <c r="B41" s="30"/>
      <c r="C41" s="48">
        <v>3500</v>
      </c>
      <c r="D41" s="27">
        <v>1500</v>
      </c>
      <c r="E41" s="39">
        <v>800</v>
      </c>
      <c r="F41" s="29">
        <v>1560</v>
      </c>
      <c r="G41" s="29">
        <f t="shared" si="0"/>
        <v>7360</v>
      </c>
    </row>
    <row r="42" spans="1:8" ht="13.5" thickBot="1" x14ac:dyDescent="0.25">
      <c r="A42" s="30" t="s">
        <v>21</v>
      </c>
      <c r="B42" s="103">
        <f>B34</f>
        <v>43860</v>
      </c>
      <c r="C42" s="29">
        <f>SUM(C36:C41)</f>
        <v>12300</v>
      </c>
      <c r="D42" s="29">
        <f>SUM(D36:D41)</f>
        <v>11300</v>
      </c>
      <c r="E42" s="29">
        <f>SUM(E36:E41)</f>
        <v>13020</v>
      </c>
      <c r="F42" s="29">
        <f>SUM(F36:F41)</f>
        <v>7240</v>
      </c>
      <c r="G42" s="29">
        <f>SUM(G36:G41)</f>
        <v>43860</v>
      </c>
      <c r="H42" s="29"/>
    </row>
    <row r="43" spans="1:8" ht="13.5" thickBot="1" x14ac:dyDescent="0.25">
      <c r="A43" s="40" t="s">
        <v>9</v>
      </c>
      <c r="B43" s="41"/>
      <c r="C43" s="39"/>
      <c r="D43" s="39"/>
      <c r="E43" s="39"/>
      <c r="F43" s="29"/>
      <c r="G43" s="29"/>
    </row>
    <row r="44" spans="1:8" x14ac:dyDescent="0.2">
      <c r="A44" s="41" t="s">
        <v>20</v>
      </c>
      <c r="B44" s="41"/>
      <c r="C44" s="39"/>
      <c r="D44" s="39"/>
      <c r="E44" s="39"/>
      <c r="F44" s="29"/>
      <c r="G44" s="29">
        <f>SUM(C44:F44)</f>
        <v>0</v>
      </c>
    </row>
    <row r="45" spans="1:8" x14ac:dyDescent="0.2">
      <c r="A45" s="30"/>
      <c r="B45" s="30"/>
      <c r="C45" s="39"/>
      <c r="D45" s="39"/>
      <c r="E45" s="39"/>
      <c r="F45" s="29"/>
      <c r="G45" s="29">
        <f>SUM(C45:F45)</f>
        <v>0</v>
      </c>
    </row>
    <row r="46" spans="1:8" x14ac:dyDescent="0.2">
      <c r="A46" s="30"/>
      <c r="B46" s="30"/>
      <c r="C46" s="42"/>
      <c r="D46" s="39"/>
      <c r="E46" s="39"/>
      <c r="F46" s="29"/>
      <c r="G46" s="29">
        <f>SUM(C46:F46)</f>
        <v>0</v>
      </c>
    </row>
    <row r="47" spans="1:8" ht="13.5" thickBot="1" x14ac:dyDescent="0.25">
      <c r="A47" s="30" t="s">
        <v>21</v>
      </c>
      <c r="B47" s="30"/>
      <c r="C47" s="29">
        <f>SUM(C44:C46)</f>
        <v>0</v>
      </c>
      <c r="D47" s="29">
        <f>SUM(D44:D46)</f>
        <v>0</v>
      </c>
      <c r="E47" s="29">
        <f>SUM(E44:E46)</f>
        <v>0</v>
      </c>
      <c r="F47" s="29">
        <f>SUM(F44:F46)</f>
        <v>0</v>
      </c>
      <c r="G47" s="29">
        <f>SUM(G44:G46)</f>
        <v>0</v>
      </c>
      <c r="H47" s="29"/>
    </row>
    <row r="48" spans="1:8" ht="13.5" thickBot="1" x14ac:dyDescent="0.25">
      <c r="A48" s="40" t="s">
        <v>8</v>
      </c>
      <c r="B48" s="41"/>
      <c r="C48" s="39"/>
      <c r="D48" s="39"/>
      <c r="E48" s="39"/>
      <c r="F48" s="29"/>
      <c r="G48" s="29"/>
    </row>
    <row r="49" spans="1:8" x14ac:dyDescent="0.2">
      <c r="A49" s="41" t="s">
        <v>20</v>
      </c>
      <c r="B49" s="41"/>
      <c r="C49" s="39"/>
      <c r="D49" s="39"/>
      <c r="E49" s="39"/>
      <c r="F49" s="29"/>
      <c r="G49" s="29">
        <f t="shared" ref="G49:G52" si="1">SUM(C49:F49)</f>
        <v>0</v>
      </c>
    </row>
    <row r="50" spans="1:8" x14ac:dyDescent="0.2">
      <c r="A50" s="30"/>
      <c r="B50" s="30"/>
      <c r="C50" s="39"/>
      <c r="D50" s="39"/>
      <c r="E50" s="39"/>
      <c r="F50" s="29"/>
      <c r="G50" s="29">
        <f t="shared" si="1"/>
        <v>0</v>
      </c>
    </row>
    <row r="51" spans="1:8" x14ac:dyDescent="0.2">
      <c r="A51" s="30"/>
      <c r="B51" s="30"/>
      <c r="C51" s="39"/>
      <c r="D51" s="39"/>
      <c r="E51" s="39"/>
      <c r="F51" s="29"/>
      <c r="G51" s="29">
        <f t="shared" si="1"/>
        <v>0</v>
      </c>
    </row>
    <row r="52" spans="1:8" x14ac:dyDescent="0.2">
      <c r="A52" s="30"/>
      <c r="B52" s="30"/>
      <c r="C52" s="42"/>
      <c r="D52" s="39"/>
      <c r="E52" s="39"/>
      <c r="F52" s="29"/>
      <c r="G52" s="29">
        <f t="shared" si="1"/>
        <v>0</v>
      </c>
    </row>
    <row r="53" spans="1:8" ht="13.5" thickBot="1" x14ac:dyDescent="0.25">
      <c r="A53" s="30" t="s">
        <v>21</v>
      </c>
      <c r="B53" s="30"/>
      <c r="C53" s="29">
        <f>SUM(C49:C52)</f>
        <v>0</v>
      </c>
      <c r="D53" s="29">
        <f>SUM(D49:D52)</f>
        <v>0</v>
      </c>
      <c r="E53" s="29">
        <f>SUM(E49:E52)</f>
        <v>0</v>
      </c>
      <c r="F53" s="29">
        <f>SUM(F49:F52)</f>
        <v>0</v>
      </c>
      <c r="G53" s="29">
        <f>SUM(G49:G52)</f>
        <v>0</v>
      </c>
    </row>
    <row r="54" spans="1:8" ht="13.5" thickBot="1" x14ac:dyDescent="0.25">
      <c r="A54" s="40" t="s">
        <v>10</v>
      </c>
      <c r="B54" s="94">
        <v>17340</v>
      </c>
      <c r="C54" s="39"/>
      <c r="D54" s="39"/>
      <c r="E54" s="39"/>
      <c r="F54" s="29"/>
      <c r="G54" s="29"/>
    </row>
    <row r="55" spans="1:8" x14ac:dyDescent="0.2">
      <c r="A55" s="41" t="s">
        <v>20</v>
      </c>
      <c r="B55" s="41"/>
      <c r="C55" s="47"/>
      <c r="D55" s="39"/>
      <c r="E55" s="39"/>
      <c r="F55" s="29"/>
      <c r="G55" s="29"/>
    </row>
    <row r="56" spans="1:8" ht="15" x14ac:dyDescent="0.25">
      <c r="A56" s="163" t="s">
        <v>119</v>
      </c>
      <c r="B56" s="41"/>
      <c r="C56" s="47">
        <v>3525</v>
      </c>
      <c r="D56" s="39">
        <v>500</v>
      </c>
      <c r="E56" s="39">
        <v>500</v>
      </c>
      <c r="F56" s="29">
        <v>675</v>
      </c>
      <c r="G56" s="29">
        <f>SUM(C56:F56)</f>
        <v>5200</v>
      </c>
    </row>
    <row r="57" spans="1:8" ht="15" x14ac:dyDescent="0.25">
      <c r="A57" s="163" t="s">
        <v>120</v>
      </c>
      <c r="B57" s="41"/>
      <c r="C57" s="47">
        <v>400</v>
      </c>
      <c r="D57" s="39">
        <v>500</v>
      </c>
      <c r="E57" s="39">
        <v>400</v>
      </c>
      <c r="F57" s="29">
        <v>500</v>
      </c>
      <c r="G57" s="29">
        <f t="shared" ref="G57:G62" si="2">SUM(C57:F57)</f>
        <v>1800</v>
      </c>
    </row>
    <row r="58" spans="1:8" ht="15" x14ac:dyDescent="0.25">
      <c r="A58" s="163" t="s">
        <v>121</v>
      </c>
      <c r="B58" s="41"/>
      <c r="C58" s="47">
        <v>1200</v>
      </c>
      <c r="D58" s="39">
        <v>1200</v>
      </c>
      <c r="E58" s="39">
        <v>1200</v>
      </c>
      <c r="F58" s="29">
        <v>1200</v>
      </c>
      <c r="G58" s="29">
        <f t="shared" si="2"/>
        <v>4800</v>
      </c>
    </row>
    <row r="59" spans="1:8" ht="15" x14ac:dyDescent="0.25">
      <c r="A59" s="164" t="s">
        <v>122</v>
      </c>
      <c r="B59" s="30"/>
      <c r="C59" s="47">
        <v>800</v>
      </c>
      <c r="D59" s="39">
        <v>1200</v>
      </c>
      <c r="E59" s="39">
        <v>0</v>
      </c>
      <c r="F59" s="29">
        <v>0</v>
      </c>
      <c r="G59" s="29">
        <f t="shared" si="2"/>
        <v>2000</v>
      </c>
    </row>
    <row r="60" spans="1:8" ht="15" x14ac:dyDescent="0.25">
      <c r="A60" s="164" t="s">
        <v>123</v>
      </c>
      <c r="B60" s="127"/>
      <c r="C60" s="47">
        <v>400</v>
      </c>
      <c r="D60" s="39">
        <v>400</v>
      </c>
      <c r="E60" s="39">
        <v>400</v>
      </c>
      <c r="F60" s="29">
        <v>340</v>
      </c>
      <c r="G60" s="29">
        <f t="shared" si="2"/>
        <v>1540</v>
      </c>
    </row>
    <row r="61" spans="1:8" ht="15" x14ac:dyDescent="0.25">
      <c r="A61" s="164" t="s">
        <v>124</v>
      </c>
      <c r="B61" s="127"/>
      <c r="C61" s="47">
        <v>525</v>
      </c>
      <c r="D61" s="39">
        <v>200</v>
      </c>
      <c r="E61" s="39">
        <v>200</v>
      </c>
      <c r="F61" s="29">
        <v>325</v>
      </c>
      <c r="G61" s="29">
        <f t="shared" si="2"/>
        <v>1250</v>
      </c>
    </row>
    <row r="62" spans="1:8" ht="15" x14ac:dyDescent="0.25">
      <c r="A62" s="165" t="s">
        <v>125</v>
      </c>
      <c r="C62" s="39">
        <v>200</v>
      </c>
      <c r="D62" s="39">
        <v>200</v>
      </c>
      <c r="E62" s="39">
        <v>150</v>
      </c>
      <c r="F62" s="29">
        <v>200</v>
      </c>
      <c r="G62" s="29">
        <f t="shared" si="2"/>
        <v>750</v>
      </c>
    </row>
    <row r="63" spans="1:8" ht="13.5" thickBot="1" x14ac:dyDescent="0.25">
      <c r="A63" s="30" t="s">
        <v>21</v>
      </c>
      <c r="B63" s="103">
        <f>B54</f>
        <v>17340</v>
      </c>
      <c r="C63" s="29">
        <f>SUM(C56:C62)</f>
        <v>7050</v>
      </c>
      <c r="D63" s="29">
        <f>SUM(D56:D62)</f>
        <v>4200</v>
      </c>
      <c r="E63" s="29">
        <f>SUM(E56:E62)</f>
        <v>2850</v>
      </c>
      <c r="F63" s="29">
        <f>SUM(F56:F62)</f>
        <v>3240</v>
      </c>
      <c r="G63" s="29">
        <f>SUM(G56:G62)</f>
        <v>17340</v>
      </c>
      <c r="H63" s="29"/>
    </row>
    <row r="64" spans="1:8" ht="13.5" thickBot="1" x14ac:dyDescent="0.25">
      <c r="A64" s="40" t="s">
        <v>11</v>
      </c>
      <c r="B64" s="94">
        <v>197500</v>
      </c>
      <c r="C64" s="39"/>
      <c r="D64" s="39"/>
      <c r="E64" s="39"/>
      <c r="F64" s="29"/>
      <c r="G64" s="29"/>
    </row>
    <row r="65" spans="1:8" x14ac:dyDescent="0.2">
      <c r="A65" s="41" t="s">
        <v>20</v>
      </c>
      <c r="B65" s="41"/>
      <c r="C65" s="47"/>
      <c r="D65" s="49"/>
      <c r="E65" s="39"/>
      <c r="F65" s="29"/>
      <c r="G65" s="29"/>
    </row>
    <row r="66" spans="1:8" x14ac:dyDescent="0.2">
      <c r="A66" s="41"/>
      <c r="B66" s="41"/>
      <c r="C66" s="47">
        <v>7500</v>
      </c>
      <c r="D66" s="47">
        <v>20000</v>
      </c>
      <c r="E66" s="47">
        <v>80000</v>
      </c>
      <c r="F66" s="47">
        <v>90000</v>
      </c>
      <c r="G66" s="29">
        <f>SUM(C66:F66)</f>
        <v>197500</v>
      </c>
    </row>
    <row r="67" spans="1:8" x14ac:dyDescent="0.2">
      <c r="A67" s="41"/>
      <c r="B67" s="41"/>
      <c r="C67" s="47"/>
      <c r="D67" s="49"/>
      <c r="E67" s="39"/>
      <c r="F67" s="29"/>
      <c r="G67" s="29">
        <f t="shared" ref="G67:G70" si="3">SUM(C67:F67)</f>
        <v>0</v>
      </c>
    </row>
    <row r="68" spans="1:8" x14ac:dyDescent="0.2">
      <c r="A68" s="132" t="s">
        <v>105</v>
      </c>
      <c r="B68" s="66"/>
      <c r="C68" s="128"/>
      <c r="D68" s="49"/>
      <c r="E68" s="39"/>
      <c r="F68" s="29"/>
      <c r="G68" s="29">
        <f t="shared" si="3"/>
        <v>0</v>
      </c>
    </row>
    <row r="69" spans="1:8" x14ac:dyDescent="0.2">
      <c r="A69" s="30"/>
      <c r="B69" s="30"/>
      <c r="C69" s="47"/>
      <c r="D69" s="49"/>
      <c r="E69" s="39"/>
      <c r="F69" s="29"/>
      <c r="G69" s="29">
        <f t="shared" si="3"/>
        <v>0</v>
      </c>
    </row>
    <row r="70" spans="1:8" x14ac:dyDescent="0.2">
      <c r="A70" s="30" t="s">
        <v>14</v>
      </c>
      <c r="B70" s="30"/>
      <c r="C70" s="48"/>
      <c r="D70" s="49"/>
      <c r="E70" s="39"/>
      <c r="F70" s="29"/>
      <c r="G70" s="29">
        <f t="shared" si="3"/>
        <v>0</v>
      </c>
    </row>
    <row r="71" spans="1:8" x14ac:dyDescent="0.2">
      <c r="A71" s="30" t="s">
        <v>21</v>
      </c>
      <c r="B71" s="103">
        <f>B64</f>
        <v>197500</v>
      </c>
      <c r="C71" s="43">
        <f>SUM(C66:C70)</f>
        <v>7500</v>
      </c>
      <c r="D71" s="43">
        <f>SUM(D66:D70)</f>
        <v>20000</v>
      </c>
      <c r="E71" s="43">
        <f>SUM(E66:E70)</f>
        <v>80000</v>
      </c>
      <c r="F71" s="43">
        <f>SUM(F66:F70)</f>
        <v>90000</v>
      </c>
      <c r="G71" s="43">
        <f>SUM(G66:G70)</f>
        <v>197500</v>
      </c>
      <c r="H71" s="29"/>
    </row>
    <row r="72" spans="1:8" x14ac:dyDescent="0.2">
      <c r="A72" s="34" t="s">
        <v>12</v>
      </c>
      <c r="B72" s="92">
        <v>743325</v>
      </c>
      <c r="C72" s="48"/>
      <c r="D72" s="49"/>
      <c r="E72" s="39"/>
      <c r="F72" s="29"/>
      <c r="G72" s="29"/>
    </row>
    <row r="73" spans="1:8" x14ac:dyDescent="0.2">
      <c r="A73" s="41"/>
      <c r="B73" s="41"/>
      <c r="C73" s="47"/>
      <c r="D73" s="39"/>
      <c r="E73" s="39"/>
      <c r="F73" s="29"/>
      <c r="G73" s="29"/>
    </row>
    <row r="74" spans="1:8" x14ac:dyDescent="0.2">
      <c r="A74" s="127" t="s">
        <v>126</v>
      </c>
      <c r="B74" s="30"/>
      <c r="C74" s="47">
        <v>185831.25</v>
      </c>
      <c r="D74" s="39">
        <v>185831.25</v>
      </c>
      <c r="E74" s="39">
        <v>185831.25</v>
      </c>
      <c r="F74" s="29">
        <v>185831.25</v>
      </c>
      <c r="G74" s="29">
        <f>SUM(C74:F74)</f>
        <v>743325</v>
      </c>
    </row>
    <row r="75" spans="1:8" x14ac:dyDescent="0.2">
      <c r="A75" s="30"/>
      <c r="B75" s="30"/>
      <c r="C75" s="47"/>
      <c r="D75" s="39"/>
      <c r="E75" s="39"/>
      <c r="F75" s="29"/>
      <c r="G75" s="29">
        <f>SUM(C75:F75)</f>
        <v>0</v>
      </c>
    </row>
    <row r="76" spans="1:8" x14ac:dyDescent="0.2">
      <c r="A76" s="30"/>
      <c r="B76" s="30"/>
      <c r="C76" s="50"/>
      <c r="D76" s="39"/>
      <c r="E76" s="39"/>
      <c r="F76" s="29"/>
      <c r="G76" s="29">
        <f>SUM(C76:F76)</f>
        <v>0</v>
      </c>
    </row>
    <row r="77" spans="1:8" x14ac:dyDescent="0.2">
      <c r="A77" s="30" t="s">
        <v>21</v>
      </c>
      <c r="B77" s="103">
        <f>B72</f>
        <v>743325</v>
      </c>
      <c r="C77" s="43">
        <f>SUM(C73:C76)</f>
        <v>185831.25</v>
      </c>
      <c r="D77" s="43">
        <f>SUM(D73:D76)</f>
        <v>185831.25</v>
      </c>
      <c r="E77" s="43">
        <f>SUM(E73:E76)</f>
        <v>185831.25</v>
      </c>
      <c r="F77" s="43">
        <f>SUM(F73:F76)</f>
        <v>185831.25</v>
      </c>
      <c r="G77" s="43">
        <f>SUM(G74:G76)</f>
        <v>743325</v>
      </c>
      <c r="H77" s="29"/>
    </row>
    <row r="78" spans="1:8" x14ac:dyDescent="0.2">
      <c r="A78" s="51" t="s">
        <v>13</v>
      </c>
      <c r="B78" s="94">
        <v>10000</v>
      </c>
      <c r="C78" s="27"/>
      <c r="D78" s="32"/>
      <c r="E78" s="42"/>
      <c r="F78" s="29"/>
      <c r="G78" s="29"/>
    </row>
    <row r="79" spans="1:8" x14ac:dyDescent="0.2">
      <c r="A79" s="41" t="s">
        <v>20</v>
      </c>
      <c r="B79" s="41"/>
      <c r="C79" s="27"/>
      <c r="D79" s="49"/>
      <c r="E79" s="27"/>
      <c r="F79" s="29"/>
      <c r="G79" s="29"/>
    </row>
    <row r="80" spans="1:8" s="26" customFormat="1" x14ac:dyDescent="0.2">
      <c r="A80" s="129" t="s">
        <v>127</v>
      </c>
      <c r="C80" s="52">
        <v>4000</v>
      </c>
      <c r="D80" s="28">
        <v>1000</v>
      </c>
      <c r="E80" s="52">
        <v>4000</v>
      </c>
      <c r="F80" s="53">
        <v>1000</v>
      </c>
      <c r="G80" s="53">
        <f>SUM(C80:F80)</f>
        <v>10000</v>
      </c>
    </row>
    <row r="81" spans="1:8" s="26" customFormat="1" x14ac:dyDescent="0.2">
      <c r="C81" s="52"/>
      <c r="D81" s="28"/>
      <c r="E81" s="52"/>
      <c r="F81" s="53"/>
      <c r="G81" s="53">
        <f t="shared" ref="G81:G83" si="4">SUM(C81:F81)</f>
        <v>0</v>
      </c>
    </row>
    <row r="82" spans="1:8" s="26" customFormat="1" x14ac:dyDescent="0.2">
      <c r="A82" s="31"/>
      <c r="B82" s="31"/>
      <c r="C82" s="38"/>
      <c r="D82" s="28"/>
      <c r="E82" s="54"/>
      <c r="F82" s="53"/>
      <c r="G82" s="53">
        <f t="shared" si="4"/>
        <v>0</v>
      </c>
    </row>
    <row r="83" spans="1:8" s="26" customFormat="1" x14ac:dyDescent="0.2">
      <c r="A83" s="31"/>
      <c r="B83" s="31"/>
      <c r="C83" s="38"/>
      <c r="D83" s="28"/>
      <c r="E83" s="54"/>
      <c r="F83" s="53"/>
      <c r="G83" s="53">
        <f t="shared" si="4"/>
        <v>0</v>
      </c>
    </row>
    <row r="84" spans="1:8" s="1" customFormat="1" x14ac:dyDescent="0.2">
      <c r="A84" s="30" t="s">
        <v>21</v>
      </c>
      <c r="B84" s="103">
        <f>B78</f>
        <v>10000</v>
      </c>
      <c r="C84" s="43">
        <f>SUM(C80:C83)</f>
        <v>4000</v>
      </c>
      <c r="D84" s="43">
        <f>SUM(D80:D83)</f>
        <v>1000</v>
      </c>
      <c r="E84" s="43">
        <f>SUM(E80:E83)</f>
        <v>4000</v>
      </c>
      <c r="F84" s="43">
        <f>SUM(F80:F83)</f>
        <v>1000</v>
      </c>
      <c r="G84" s="43">
        <f>SUM(G80:G83)</f>
        <v>10000</v>
      </c>
      <c r="H84" s="43"/>
    </row>
    <row r="85" spans="1:8" s="1" customFormat="1" ht="13.5" thickBot="1" x14ac:dyDescent="0.25">
      <c r="A85" s="30"/>
      <c r="B85" s="30"/>
      <c r="C85" s="43"/>
      <c r="D85" s="43"/>
      <c r="E85" s="43"/>
      <c r="F85" s="43"/>
      <c r="G85" s="43"/>
      <c r="H85" s="43"/>
    </row>
    <row r="86" spans="1:8" ht="16.5" thickBot="1" x14ac:dyDescent="0.3">
      <c r="A86" s="17" t="s">
        <v>23</v>
      </c>
      <c r="B86" s="104">
        <f>SUM(B42+B63+B71+B77+B84)</f>
        <v>1012025</v>
      </c>
      <c r="C86" s="38">
        <f>C84+C77+C71+C63+C53+C47+C42</f>
        <v>216681.25</v>
      </c>
      <c r="D86" s="38">
        <f>D84+D77+D71+D63+D53+D47+D42</f>
        <v>222331.25</v>
      </c>
      <c r="E86" s="38">
        <f>E84+E77+E71+E63+E53+E47+E42</f>
        <v>285701.25</v>
      </c>
      <c r="F86" s="38">
        <f>F84+F77+F71+F63+F53+F47+F42</f>
        <v>287311.25</v>
      </c>
      <c r="G86" s="38">
        <f>G84+G77+G71+G63+G53+G47+G42</f>
        <v>1012025</v>
      </c>
      <c r="H86" s="29"/>
    </row>
    <row r="87" spans="1:8" s="1" customFormat="1" x14ac:dyDescent="0.2">
      <c r="A87" s="30"/>
      <c r="B87" s="30"/>
      <c r="C87" s="43"/>
      <c r="D87" s="43"/>
      <c r="E87" s="43"/>
      <c r="F87" s="43"/>
      <c r="G87" s="43"/>
      <c r="H87" s="43"/>
    </row>
    <row r="88" spans="1:8" ht="18" x14ac:dyDescent="0.25">
      <c r="A88" s="55" t="s">
        <v>132</v>
      </c>
      <c r="B88" s="109">
        <f>SUM(B30+B86)</f>
        <v>2430194.79</v>
      </c>
      <c r="C88" s="56">
        <f>C86+C30</f>
        <v>571223.69750000001</v>
      </c>
      <c r="D88" s="56">
        <f>D86+D30</f>
        <v>576873.69750000001</v>
      </c>
      <c r="E88" s="56">
        <f>E86+E30</f>
        <v>640243.54500000004</v>
      </c>
      <c r="F88" s="56">
        <f>F86+F30</f>
        <v>641853.54500000004</v>
      </c>
      <c r="G88" s="57">
        <f>G86+G30</f>
        <v>2430194.4850000003</v>
      </c>
    </row>
    <row r="90" spans="1:8" x14ac:dyDescent="0.2">
      <c r="G90" s="29"/>
    </row>
    <row r="91" spans="1:8" x14ac:dyDescent="0.2">
      <c r="G91" s="142"/>
    </row>
    <row r="92" spans="1:8" x14ac:dyDescent="0.2">
      <c r="A92" s="30"/>
      <c r="B92" s="30"/>
      <c r="C92" s="24"/>
      <c r="D92" s="24"/>
      <c r="F92" s="29"/>
    </row>
  </sheetData>
  <pageMargins left="0.7" right="0.7" top="0.75" bottom="0.75" header="0.3" footer="0.3"/>
  <pageSetup scale="80" fitToHeight="2" orientation="landscape" r:id="rId1"/>
  <headerFooter>
    <oddFooter>&amp;L&amp;Z&amp;F&amp;R&amp;D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zoomScaleNormal="100" workbookViewId="0">
      <selection activeCell="I74" sqref="I74"/>
    </sheetView>
  </sheetViews>
  <sheetFormatPr defaultColWidth="9.140625" defaultRowHeight="12.75" x14ac:dyDescent="0.2"/>
  <cols>
    <col min="1" max="1" width="62.85546875" style="4" bestFit="1" customWidth="1"/>
    <col min="2" max="2" width="22.85546875" style="4" bestFit="1" customWidth="1"/>
    <col min="3" max="4" width="16.28515625" style="2" bestFit="1" customWidth="1"/>
    <col min="5" max="5" width="16.28515625" style="3" bestFit="1" customWidth="1"/>
    <col min="6" max="6" width="16.28515625" style="4" bestFit="1" customWidth="1"/>
    <col min="7" max="7" width="18" style="4" bestFit="1" customWidth="1"/>
    <col min="8" max="8" width="10.7109375" style="4" bestFit="1" customWidth="1"/>
    <col min="9" max="16384" width="9.140625" style="4"/>
  </cols>
  <sheetData>
    <row r="1" spans="1:7" x14ac:dyDescent="0.2">
      <c r="A1" s="1" t="s">
        <v>151</v>
      </c>
      <c r="B1" s="1"/>
    </row>
    <row r="2" spans="1:7" x14ac:dyDescent="0.2">
      <c r="A2" s="1"/>
      <c r="B2" s="1"/>
    </row>
    <row r="3" spans="1:7" s="8" customFormat="1" ht="19.5" thickBot="1" x14ac:dyDescent="0.35">
      <c r="A3" s="5" t="s">
        <v>155</v>
      </c>
      <c r="B3" s="5"/>
      <c r="C3" s="6"/>
      <c r="D3" s="6"/>
      <c r="E3" s="7"/>
    </row>
    <row r="4" spans="1:7" s="9" customFormat="1" ht="26.25" thickBot="1" x14ac:dyDescent="0.25">
      <c r="B4" s="58" t="s">
        <v>24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14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18"/>
      <c r="C6" s="19"/>
      <c r="D6" s="19"/>
      <c r="E6" s="129"/>
    </row>
    <row r="7" spans="1:7" s="9" customFormat="1" ht="16.5" thickBot="1" x14ac:dyDescent="0.3">
      <c r="A7" s="21"/>
    </row>
    <row r="8" spans="1:7" s="25" customFormat="1" ht="13.5" thickBot="1" x14ac:dyDescent="0.25">
      <c r="A8" s="22" t="s">
        <v>0</v>
      </c>
      <c r="B8" s="92">
        <v>1074872.3500000001</v>
      </c>
      <c r="C8" s="24"/>
      <c r="D8" s="24"/>
      <c r="E8" s="3"/>
    </row>
    <row r="9" spans="1:7" x14ac:dyDescent="0.2">
      <c r="B9" s="26"/>
      <c r="C9" s="27">
        <f>B8/4</f>
        <v>268718.08750000002</v>
      </c>
      <c r="D9" s="28">
        <f>B8/4</f>
        <v>268718.08750000002</v>
      </c>
      <c r="E9" s="27">
        <v>268718</v>
      </c>
      <c r="F9" s="29">
        <v>268718</v>
      </c>
      <c r="G9" s="29">
        <f>SUM(C9:F9)</f>
        <v>1074872.175</v>
      </c>
    </row>
    <row r="10" spans="1:7" x14ac:dyDescent="0.2">
      <c r="B10" s="26"/>
      <c r="C10" s="27"/>
      <c r="D10" s="28"/>
      <c r="E10" s="27"/>
      <c r="F10" s="29"/>
      <c r="G10" s="29">
        <f>SUM(C10:F10)</f>
        <v>0</v>
      </c>
    </row>
    <row r="11" spans="1:7" x14ac:dyDescent="0.2">
      <c r="A11" s="127"/>
      <c r="B11" s="130"/>
      <c r="C11" s="80"/>
      <c r="D11" s="33"/>
      <c r="E11" s="27"/>
      <c r="F11" s="29"/>
      <c r="G11" s="29">
        <f>SUM(C11:F11)</f>
        <v>0</v>
      </c>
    </row>
    <row r="12" spans="1:7" x14ac:dyDescent="0.2">
      <c r="A12" s="127" t="s">
        <v>21</v>
      </c>
      <c r="B12" s="93">
        <f>B8</f>
        <v>1074872.3500000001</v>
      </c>
      <c r="C12" s="29">
        <f>SUM(C9:C11)</f>
        <v>268718.08750000002</v>
      </c>
      <c r="D12" s="29">
        <f>SUM(D9:D11)</f>
        <v>268718.08750000002</v>
      </c>
      <c r="E12" s="29">
        <f>SUM(E9:E11)</f>
        <v>268718</v>
      </c>
      <c r="F12" s="29">
        <f>SUM(F9:F11)</f>
        <v>268718</v>
      </c>
      <c r="G12" s="29">
        <f>SUM(G9:G11)</f>
        <v>1074872.175</v>
      </c>
    </row>
    <row r="13" spans="1:7" x14ac:dyDescent="0.2">
      <c r="A13" s="34" t="s">
        <v>1</v>
      </c>
      <c r="B13" s="92">
        <v>0</v>
      </c>
      <c r="C13" s="24"/>
      <c r="D13" s="35"/>
      <c r="E13" s="36"/>
    </row>
    <row r="14" spans="1:7" x14ac:dyDescent="0.2">
      <c r="B14" s="26"/>
      <c r="C14" s="27">
        <f>B13/4</f>
        <v>0</v>
      </c>
      <c r="D14" s="28">
        <v>0</v>
      </c>
      <c r="E14" s="27">
        <v>0</v>
      </c>
      <c r="F14" s="29">
        <v>0</v>
      </c>
      <c r="G14" s="29">
        <f>SUM(C14:F14)</f>
        <v>0</v>
      </c>
    </row>
    <row r="15" spans="1:7" x14ac:dyDescent="0.2">
      <c r="A15" s="127"/>
      <c r="B15" s="130"/>
      <c r="C15" s="80"/>
      <c r="D15" s="28"/>
      <c r="E15" s="27"/>
      <c r="F15" s="29"/>
      <c r="G15" s="29">
        <f>SUM(C15:F15)</f>
        <v>0</v>
      </c>
    </row>
    <row r="16" spans="1:7" x14ac:dyDescent="0.2">
      <c r="B16" s="26"/>
      <c r="C16" s="27"/>
      <c r="D16" s="28"/>
      <c r="E16" s="27"/>
      <c r="F16" s="29"/>
      <c r="G16" s="29">
        <f>SUM(C16:F16)</f>
        <v>0</v>
      </c>
    </row>
    <row r="17" spans="1:8" x14ac:dyDescent="0.2">
      <c r="A17" s="3" t="s">
        <v>21</v>
      </c>
      <c r="B17" s="102">
        <f>B13</f>
        <v>0</v>
      </c>
      <c r="C17" s="29">
        <f>SUM(C14:C16)</f>
        <v>0</v>
      </c>
      <c r="D17" s="29">
        <f>SUM(D14:D16)</f>
        <v>0</v>
      </c>
      <c r="E17" s="29">
        <f>SUM(E14:E16)</f>
        <v>0</v>
      </c>
      <c r="F17" s="29">
        <f>SUM(F14:F16)</f>
        <v>0</v>
      </c>
      <c r="G17" s="29">
        <f>SUM(G14:G16)</f>
        <v>0</v>
      </c>
    </row>
    <row r="18" spans="1:8" x14ac:dyDescent="0.2">
      <c r="A18" s="34" t="s">
        <v>2</v>
      </c>
      <c r="B18" s="23"/>
      <c r="C18" s="27"/>
      <c r="D18" s="28"/>
      <c r="E18" s="27"/>
      <c r="F18" s="29"/>
      <c r="G18" s="29"/>
    </row>
    <row r="19" spans="1:8" x14ac:dyDescent="0.2">
      <c r="B19" s="26"/>
      <c r="C19" s="27"/>
      <c r="D19" s="28"/>
      <c r="E19" s="27"/>
      <c r="F19" s="29"/>
      <c r="G19" s="29">
        <f>SUM(C19:F19)</f>
        <v>0</v>
      </c>
    </row>
    <row r="20" spans="1:8" x14ac:dyDescent="0.2">
      <c r="A20" s="127"/>
      <c r="B20" s="130"/>
      <c r="C20" s="80"/>
      <c r="D20" s="28"/>
      <c r="E20" s="27"/>
      <c r="F20" s="29"/>
      <c r="G20" s="29">
        <f>SUM(C20:F20)</f>
        <v>0</v>
      </c>
    </row>
    <row r="21" spans="1:8" x14ac:dyDescent="0.2">
      <c r="B21" s="26"/>
      <c r="C21" s="27"/>
      <c r="D21" s="28"/>
      <c r="E21" s="27"/>
      <c r="F21" s="29"/>
      <c r="G21" s="29">
        <f>SUM(C21:F21)</f>
        <v>0</v>
      </c>
    </row>
    <row r="22" spans="1:8" x14ac:dyDescent="0.2">
      <c r="A22" s="127"/>
      <c r="B22" s="130"/>
      <c r="C22" s="38"/>
      <c r="D22" s="28"/>
      <c r="E22" s="39"/>
      <c r="F22" s="29"/>
      <c r="G22" s="29">
        <f>SUM(C22:F22)</f>
        <v>0</v>
      </c>
    </row>
    <row r="23" spans="1:8" ht="13.5" thickBot="1" x14ac:dyDescent="0.25">
      <c r="A23" s="127" t="s">
        <v>21</v>
      </c>
      <c r="B23" s="130"/>
      <c r="C23" s="29">
        <f>SUM(C20:C22)</f>
        <v>0</v>
      </c>
      <c r="D23" s="29">
        <f>SUM(D20:D22)</f>
        <v>0</v>
      </c>
      <c r="E23" s="29">
        <f>SUM(E20:E22)</f>
        <v>0</v>
      </c>
      <c r="F23" s="29">
        <f>SUM(F20:F22)</f>
        <v>0</v>
      </c>
      <c r="G23" s="29">
        <f>SUM(G20:G22)</f>
        <v>0</v>
      </c>
    </row>
    <row r="24" spans="1:8" s="1" customFormat="1" ht="13.5" thickBot="1" x14ac:dyDescent="0.25">
      <c r="A24" s="40" t="s">
        <v>4</v>
      </c>
      <c r="B24" s="94">
        <v>257969.36</v>
      </c>
      <c r="C24" s="39"/>
      <c r="D24" s="27"/>
      <c r="E24" s="84"/>
      <c r="F24" s="85"/>
      <c r="G24" s="85"/>
    </row>
    <row r="25" spans="1:8" s="1" customFormat="1" x14ac:dyDescent="0.2">
      <c r="A25" s="4"/>
      <c r="B25" s="26"/>
      <c r="C25" s="85">
        <f>B24/4</f>
        <v>64492.34</v>
      </c>
      <c r="D25" s="80">
        <v>64492</v>
      </c>
      <c r="E25" s="84">
        <v>64492</v>
      </c>
      <c r="F25" s="85">
        <v>64493</v>
      </c>
      <c r="G25" s="29">
        <f>SUM(C25:F25)</f>
        <v>257969.34</v>
      </c>
    </row>
    <row r="26" spans="1:8" s="1" customFormat="1" x14ac:dyDescent="0.2">
      <c r="A26" s="127" t="s">
        <v>21</v>
      </c>
      <c r="B26" s="93">
        <f>B24</f>
        <v>257969.36</v>
      </c>
      <c r="C26" s="29">
        <f>SUM(C24:C25)</f>
        <v>64492.34</v>
      </c>
      <c r="D26" s="29">
        <f>SUM(D24:D25)</f>
        <v>64492</v>
      </c>
      <c r="E26" s="29">
        <f>SUM(E24:E25)</f>
        <v>64492</v>
      </c>
      <c r="F26" s="29">
        <f>SUM(F24:F25)</f>
        <v>64493</v>
      </c>
      <c r="G26" s="29">
        <f>SUM(C26:F26)</f>
        <v>257969.34</v>
      </c>
    </row>
    <row r="27" spans="1:8" s="1" customFormat="1" x14ac:dyDescent="0.2">
      <c r="A27" s="34" t="s">
        <v>3</v>
      </c>
      <c r="B27" s="23"/>
      <c r="C27" s="44"/>
      <c r="D27" s="27"/>
      <c r="E27" s="84"/>
      <c r="F27" s="85"/>
      <c r="G27" s="85"/>
    </row>
    <row r="28" spans="1:8" x14ac:dyDescent="0.2">
      <c r="B28" s="26"/>
      <c r="C28" s="29"/>
      <c r="D28" s="29"/>
      <c r="E28" s="39"/>
      <c r="F28" s="29"/>
      <c r="G28" s="29"/>
    </row>
    <row r="29" spans="1:8" ht="13.5" thickBot="1" x14ac:dyDescent="0.25">
      <c r="A29" s="127" t="s">
        <v>21</v>
      </c>
      <c r="B29" s="130"/>
      <c r="C29" s="29">
        <f>SUM(C27:C28)</f>
        <v>0</v>
      </c>
      <c r="D29" s="29">
        <f>SUM(D27:D28)</f>
        <v>0</v>
      </c>
      <c r="E29" s="29">
        <f>SUM(E27:E28)</f>
        <v>0</v>
      </c>
      <c r="F29" s="29">
        <f>SUM(F27:F28)</f>
        <v>0</v>
      </c>
      <c r="G29" s="29">
        <f>SUM(C29:F29)</f>
        <v>0</v>
      </c>
    </row>
    <row r="30" spans="1:8" ht="16.5" thickBot="1" x14ac:dyDescent="0.3">
      <c r="A30" s="17" t="s">
        <v>22</v>
      </c>
      <c r="B30" s="98">
        <f>SUM(B12+B17+B26)</f>
        <v>1332841.71</v>
      </c>
      <c r="C30" s="45">
        <f>C29+C26+C23+C17+C12</f>
        <v>333210.42749999999</v>
      </c>
      <c r="D30" s="45">
        <f>D29+D26+D23+D17+D12</f>
        <v>333210.08750000002</v>
      </c>
      <c r="E30" s="45">
        <f>E29+E26+E23+E17+E12</f>
        <v>333210</v>
      </c>
      <c r="F30" s="45">
        <f>F29+F26+F23+F17+F12</f>
        <v>333211</v>
      </c>
      <c r="G30" s="45">
        <f>G29+G26+G23+G17+G12</f>
        <v>1332841.5150000001</v>
      </c>
      <c r="H30" s="29"/>
    </row>
    <row r="31" spans="1:8" ht="13.5" thickBot="1" x14ac:dyDescent="0.25">
      <c r="A31" s="127"/>
      <c r="B31" s="130"/>
      <c r="C31" s="29"/>
      <c r="D31" s="29"/>
      <c r="E31" s="29"/>
      <c r="F31" s="29"/>
      <c r="G31" s="29"/>
    </row>
    <row r="32" spans="1:8" ht="16.5" thickBot="1" x14ac:dyDescent="0.3">
      <c r="A32" s="17" t="s">
        <v>5</v>
      </c>
      <c r="B32" s="18"/>
      <c r="C32" s="4"/>
      <c r="D32" s="4"/>
      <c r="E32" s="4"/>
    </row>
    <row r="33" spans="1:8" ht="16.5" thickBot="1" x14ac:dyDescent="0.3">
      <c r="A33" s="46"/>
      <c r="B33" s="18"/>
      <c r="C33" s="44"/>
      <c r="D33" s="27"/>
      <c r="E33" s="39"/>
      <c r="F33" s="29"/>
      <c r="G33" s="29"/>
    </row>
    <row r="34" spans="1:8" ht="13.5" thickBot="1" x14ac:dyDescent="0.25">
      <c r="A34" s="40" t="s">
        <v>7</v>
      </c>
      <c r="B34" s="94">
        <v>13957</v>
      </c>
      <c r="C34" s="27"/>
      <c r="D34" s="27"/>
      <c r="E34" s="39"/>
      <c r="F34" s="29"/>
      <c r="G34" s="29"/>
    </row>
    <row r="35" spans="1:8" ht="25.5" x14ac:dyDescent="0.2">
      <c r="A35" s="100" t="s">
        <v>20</v>
      </c>
      <c r="B35" s="41"/>
      <c r="C35" s="27"/>
      <c r="D35" s="39"/>
      <c r="E35" s="47"/>
      <c r="F35" s="29"/>
      <c r="G35" s="29"/>
    </row>
    <row r="36" spans="1:8" x14ac:dyDescent="0.2">
      <c r="A36" s="127" t="s">
        <v>88</v>
      </c>
      <c r="C36" s="27">
        <f>B34/4</f>
        <v>3489.25</v>
      </c>
      <c r="D36" s="27">
        <v>3489</v>
      </c>
      <c r="E36" s="39">
        <v>3489</v>
      </c>
      <c r="F36" s="29">
        <v>3490</v>
      </c>
      <c r="G36" s="29">
        <f t="shared" ref="G36:G41" si="0">SUM(C36:F36)</f>
        <v>13957.25</v>
      </c>
    </row>
    <row r="37" spans="1:8" ht="15" x14ac:dyDescent="0.25">
      <c r="A37" s="144"/>
      <c r="C37" s="27"/>
      <c r="D37" s="27"/>
      <c r="E37" s="39"/>
      <c r="F37" s="29"/>
      <c r="G37" s="29">
        <f t="shared" si="0"/>
        <v>0</v>
      </c>
    </row>
    <row r="38" spans="1:8" ht="15" x14ac:dyDescent="0.25">
      <c r="A38" s="144"/>
      <c r="C38" s="27"/>
      <c r="D38" s="27"/>
      <c r="E38" s="39"/>
      <c r="F38" s="29"/>
      <c r="G38" s="29">
        <f t="shared" si="0"/>
        <v>0</v>
      </c>
    </row>
    <row r="39" spans="1:8" ht="15" x14ac:dyDescent="0.25">
      <c r="A39" s="145"/>
      <c r="C39" s="27"/>
      <c r="D39" s="27"/>
      <c r="E39" s="39"/>
      <c r="F39" s="29"/>
      <c r="G39" s="29">
        <f t="shared" si="0"/>
        <v>0</v>
      </c>
    </row>
    <row r="40" spans="1:8" ht="15" x14ac:dyDescent="0.25">
      <c r="A40" s="145"/>
      <c r="C40" s="27"/>
      <c r="D40" s="27"/>
      <c r="E40" s="39"/>
      <c r="F40" s="29"/>
      <c r="G40" s="29">
        <f t="shared" si="0"/>
        <v>0</v>
      </c>
    </row>
    <row r="41" spans="1:8" ht="15" x14ac:dyDescent="0.25">
      <c r="A41" s="145"/>
      <c r="B41" s="127"/>
      <c r="C41" s="48"/>
      <c r="D41" s="27"/>
      <c r="E41" s="39"/>
      <c r="F41" s="29"/>
      <c r="G41" s="29">
        <f t="shared" si="0"/>
        <v>0</v>
      </c>
    </row>
    <row r="42" spans="1:8" ht="13.5" thickBot="1" x14ac:dyDescent="0.25">
      <c r="A42" s="127" t="s">
        <v>21</v>
      </c>
      <c r="B42" s="103">
        <f>B34</f>
        <v>13957</v>
      </c>
      <c r="C42" s="29">
        <f>SUM(C36:C41)</f>
        <v>3489.25</v>
      </c>
      <c r="D42" s="29">
        <f>SUM(D36:D41)</f>
        <v>3489</v>
      </c>
      <c r="E42" s="29">
        <f>SUM(E36:E41)</f>
        <v>3489</v>
      </c>
      <c r="F42" s="29">
        <f>SUM(F36:F41)</f>
        <v>3490</v>
      </c>
      <c r="G42" s="29">
        <f>SUM(G36:G41)</f>
        <v>13957.25</v>
      </c>
      <c r="H42" s="29"/>
    </row>
    <row r="43" spans="1:8" ht="13.5" thickBot="1" x14ac:dyDescent="0.25">
      <c r="A43" s="40" t="s">
        <v>9</v>
      </c>
      <c r="B43" s="41"/>
      <c r="C43" s="39"/>
      <c r="D43" s="39"/>
      <c r="E43" s="39"/>
      <c r="F43" s="29"/>
      <c r="G43" s="29"/>
    </row>
    <row r="44" spans="1:8" x14ac:dyDescent="0.2">
      <c r="A44" s="41" t="s">
        <v>20</v>
      </c>
      <c r="B44" s="41"/>
      <c r="C44" s="39"/>
      <c r="D44" s="39"/>
      <c r="E44" s="39"/>
      <c r="F44" s="29"/>
      <c r="G44" s="29">
        <f>SUM(C44:F44)</f>
        <v>0</v>
      </c>
    </row>
    <row r="45" spans="1:8" x14ac:dyDescent="0.2">
      <c r="A45" s="127"/>
      <c r="B45" s="127"/>
      <c r="C45" s="39"/>
      <c r="D45" s="39"/>
      <c r="E45" s="39"/>
      <c r="F45" s="29"/>
      <c r="G45" s="29">
        <f>SUM(C45:F45)</f>
        <v>0</v>
      </c>
    </row>
    <row r="46" spans="1:8" x14ac:dyDescent="0.2">
      <c r="A46" s="127"/>
      <c r="B46" s="127"/>
      <c r="C46" s="84"/>
      <c r="D46" s="39"/>
      <c r="E46" s="39"/>
      <c r="F46" s="29"/>
      <c r="G46" s="29">
        <f>SUM(C46:F46)</f>
        <v>0</v>
      </c>
    </row>
    <row r="47" spans="1:8" ht="13.5" thickBot="1" x14ac:dyDescent="0.25">
      <c r="A47" s="127" t="s">
        <v>21</v>
      </c>
      <c r="B47" s="127"/>
      <c r="C47" s="29">
        <f>SUM(C44:C46)</f>
        <v>0</v>
      </c>
      <c r="D47" s="29">
        <f>SUM(D44:D46)</f>
        <v>0</v>
      </c>
      <c r="E47" s="29">
        <f>SUM(E44:E46)</f>
        <v>0</v>
      </c>
      <c r="F47" s="29">
        <f>SUM(F44:F46)</f>
        <v>0</v>
      </c>
      <c r="G47" s="29">
        <f>SUM(G44:G46)</f>
        <v>0</v>
      </c>
      <c r="H47" s="29"/>
    </row>
    <row r="48" spans="1:8" ht="13.5" thickBot="1" x14ac:dyDescent="0.25">
      <c r="A48" s="40" t="s">
        <v>8</v>
      </c>
      <c r="B48" s="41"/>
      <c r="C48" s="39"/>
      <c r="D48" s="39"/>
      <c r="E48" s="39"/>
      <c r="F48" s="29"/>
      <c r="G48" s="29"/>
    </row>
    <row r="49" spans="1:8" x14ac:dyDescent="0.2">
      <c r="A49" s="41" t="s">
        <v>20</v>
      </c>
      <c r="B49" s="41"/>
      <c r="C49" s="39"/>
      <c r="D49" s="39"/>
      <c r="E49" s="39"/>
      <c r="F49" s="29"/>
      <c r="G49" s="29">
        <f t="shared" ref="G49:G52" si="1">SUM(C49:F49)</f>
        <v>0</v>
      </c>
    </row>
    <row r="50" spans="1:8" x14ac:dyDescent="0.2">
      <c r="A50" s="127"/>
      <c r="B50" s="127"/>
      <c r="C50" s="39"/>
      <c r="D50" s="39"/>
      <c r="E50" s="39"/>
      <c r="F50" s="29"/>
      <c r="G50" s="29">
        <f t="shared" si="1"/>
        <v>0</v>
      </c>
    </row>
    <row r="51" spans="1:8" x14ac:dyDescent="0.2">
      <c r="A51" s="127"/>
      <c r="B51" s="127"/>
      <c r="C51" s="39"/>
      <c r="D51" s="39"/>
      <c r="E51" s="39"/>
      <c r="F51" s="29"/>
      <c r="G51" s="29">
        <f t="shared" si="1"/>
        <v>0</v>
      </c>
    </row>
    <row r="52" spans="1:8" x14ac:dyDescent="0.2">
      <c r="A52" s="127"/>
      <c r="B52" s="127"/>
      <c r="C52" s="84"/>
      <c r="D52" s="39"/>
      <c r="E52" s="39"/>
      <c r="F52" s="29"/>
      <c r="G52" s="29">
        <f t="shared" si="1"/>
        <v>0</v>
      </c>
    </row>
    <row r="53" spans="1:8" ht="13.5" thickBot="1" x14ac:dyDescent="0.25">
      <c r="A53" s="127" t="s">
        <v>21</v>
      </c>
      <c r="B53" s="127"/>
      <c r="C53" s="29">
        <f>SUM(C49:C52)</f>
        <v>0</v>
      </c>
      <c r="D53" s="29">
        <f>SUM(D49:D52)</f>
        <v>0</v>
      </c>
      <c r="E53" s="29">
        <f>SUM(E49:E52)</f>
        <v>0</v>
      </c>
      <c r="F53" s="29">
        <f>SUM(F49:F52)</f>
        <v>0</v>
      </c>
      <c r="G53" s="29">
        <f>SUM(G49:G52)</f>
        <v>0</v>
      </c>
    </row>
    <row r="54" spans="1:8" ht="13.5" thickBot="1" x14ac:dyDescent="0.25">
      <c r="A54" s="40" t="s">
        <v>10</v>
      </c>
      <c r="B54" s="94">
        <v>1431637.3</v>
      </c>
      <c r="C54" s="39"/>
      <c r="D54" s="39"/>
      <c r="E54" s="39"/>
      <c r="F54" s="29"/>
      <c r="G54" s="29"/>
    </row>
    <row r="55" spans="1:8" x14ac:dyDescent="0.2">
      <c r="A55" s="41" t="s">
        <v>20</v>
      </c>
      <c r="B55" s="41"/>
      <c r="C55" s="47"/>
      <c r="D55" s="39"/>
      <c r="E55" s="39"/>
      <c r="F55" s="29"/>
      <c r="G55" s="29"/>
    </row>
    <row r="56" spans="1:8" x14ac:dyDescent="0.2">
      <c r="A56" s="129" t="s">
        <v>89</v>
      </c>
      <c r="B56" s="66">
        <v>19637</v>
      </c>
      <c r="C56" s="47">
        <f>B56/4</f>
        <v>4909.25</v>
      </c>
      <c r="D56" s="39">
        <v>4909</v>
      </c>
      <c r="E56" s="39">
        <v>4909</v>
      </c>
      <c r="F56" s="29">
        <v>4910</v>
      </c>
      <c r="G56" s="29">
        <f>SUM(C56:F56)</f>
        <v>19637.25</v>
      </c>
    </row>
    <row r="57" spans="1:8" ht="15" x14ac:dyDescent="0.25">
      <c r="A57" s="163" t="s">
        <v>180</v>
      </c>
      <c r="B57" s="66">
        <v>1200000</v>
      </c>
      <c r="C57" s="169">
        <v>1200000</v>
      </c>
      <c r="D57" s="39"/>
      <c r="E57" s="39"/>
      <c r="F57" s="29"/>
      <c r="G57" s="29">
        <f t="shared" ref="G57:G62" si="2">SUM(C57:F57)</f>
        <v>1200000</v>
      </c>
    </row>
    <row r="58" spans="1:8" ht="15" x14ac:dyDescent="0.25">
      <c r="A58" s="163" t="s">
        <v>181</v>
      </c>
      <c r="B58" s="41">
        <v>212000</v>
      </c>
      <c r="C58" s="47">
        <v>212000</v>
      </c>
      <c r="D58" s="39"/>
      <c r="E58" s="39"/>
      <c r="F58" s="29"/>
      <c r="G58" s="29">
        <f t="shared" si="2"/>
        <v>212000</v>
      </c>
      <c r="H58" s="4">
        <f>1431637-19637</f>
        <v>1412000</v>
      </c>
    </row>
    <row r="59" spans="1:8" ht="15" x14ac:dyDescent="0.25">
      <c r="A59" s="147"/>
      <c r="B59" s="127"/>
      <c r="C59" s="47"/>
      <c r="D59" s="39"/>
      <c r="E59" s="39"/>
      <c r="F59" s="29"/>
      <c r="G59" s="29">
        <f t="shared" si="2"/>
        <v>0</v>
      </c>
    </row>
    <row r="60" spans="1:8" ht="15" x14ac:dyDescent="0.25">
      <c r="A60" s="147"/>
      <c r="B60" s="127"/>
      <c r="C60" s="47"/>
      <c r="D60" s="39"/>
      <c r="E60" s="39"/>
      <c r="F60" s="29"/>
      <c r="G60" s="29">
        <f t="shared" si="2"/>
        <v>0</v>
      </c>
    </row>
    <row r="61" spans="1:8" ht="15" x14ac:dyDescent="0.25">
      <c r="A61" s="147"/>
      <c r="B61" s="127"/>
      <c r="C61" s="47"/>
      <c r="D61" s="39"/>
      <c r="E61" s="39"/>
      <c r="F61" s="29"/>
      <c r="G61" s="29">
        <f t="shared" si="2"/>
        <v>0</v>
      </c>
    </row>
    <row r="62" spans="1:8" ht="15" x14ac:dyDescent="0.25">
      <c r="A62" s="146"/>
      <c r="C62" s="39"/>
      <c r="D62" s="39"/>
      <c r="E62" s="39"/>
      <c r="F62" s="29"/>
      <c r="G62" s="29">
        <f t="shared" si="2"/>
        <v>0</v>
      </c>
    </row>
    <row r="63" spans="1:8" ht="13.5" thickBot="1" x14ac:dyDescent="0.25">
      <c r="A63" s="127" t="s">
        <v>21</v>
      </c>
      <c r="B63" s="103">
        <f t="shared" ref="B63:G63" si="3">SUM(B56:B62)</f>
        <v>1431637</v>
      </c>
      <c r="C63" s="29">
        <f t="shared" si="3"/>
        <v>1416909.25</v>
      </c>
      <c r="D63" s="29">
        <f t="shared" si="3"/>
        <v>4909</v>
      </c>
      <c r="E63" s="29">
        <f t="shared" si="3"/>
        <v>4909</v>
      </c>
      <c r="F63" s="29">
        <f t="shared" si="3"/>
        <v>4910</v>
      </c>
      <c r="G63" s="29">
        <f t="shared" si="3"/>
        <v>1431637.25</v>
      </c>
      <c r="H63" s="29"/>
    </row>
    <row r="64" spans="1:8" ht="13.5" thickBot="1" x14ac:dyDescent="0.25">
      <c r="A64" s="40" t="s">
        <v>11</v>
      </c>
      <c r="B64" s="94">
        <v>8897383</v>
      </c>
      <c r="C64" s="39"/>
      <c r="D64" s="39"/>
      <c r="E64" s="39"/>
      <c r="F64" s="29"/>
      <c r="G64" s="29"/>
    </row>
    <row r="65" spans="1:8" x14ac:dyDescent="0.2">
      <c r="A65" s="41" t="s">
        <v>20</v>
      </c>
      <c r="B65" s="41"/>
      <c r="C65" s="47"/>
      <c r="D65" s="49"/>
      <c r="E65" s="39"/>
      <c r="F65" s="29"/>
      <c r="G65" s="29"/>
    </row>
    <row r="66" spans="1:8" x14ac:dyDescent="0.2">
      <c r="A66" s="129" t="s">
        <v>178</v>
      </c>
      <c r="B66" s="134">
        <v>75000</v>
      </c>
      <c r="C66" s="169">
        <f>B66/4</f>
        <v>18750</v>
      </c>
      <c r="D66" s="169">
        <v>18750</v>
      </c>
      <c r="E66" s="169">
        <v>18750</v>
      </c>
      <c r="F66" s="169">
        <v>18750</v>
      </c>
      <c r="G66" s="53">
        <f>SUM(C66:F66)</f>
        <v>75000</v>
      </c>
    </row>
    <row r="67" spans="1:8" x14ac:dyDescent="0.2">
      <c r="A67" s="129" t="s">
        <v>128</v>
      </c>
      <c r="B67" s="134">
        <v>100000</v>
      </c>
      <c r="C67" s="169">
        <f t="shared" ref="C67:C70" si="4">B67/4</f>
        <v>25000</v>
      </c>
      <c r="D67" s="169">
        <v>25000</v>
      </c>
      <c r="E67" s="169">
        <v>25000</v>
      </c>
      <c r="F67" s="169">
        <v>25000</v>
      </c>
      <c r="G67" s="53">
        <f t="shared" ref="G67" si="5">SUM(C67:F67)</f>
        <v>100000</v>
      </c>
    </row>
    <row r="68" spans="1:8" x14ac:dyDescent="0.2">
      <c r="A68" s="129" t="s">
        <v>129</v>
      </c>
      <c r="B68" s="134">
        <v>159383</v>
      </c>
      <c r="C68" s="169">
        <f t="shared" si="4"/>
        <v>39845.75</v>
      </c>
      <c r="D68" s="28">
        <v>39845</v>
      </c>
      <c r="E68" s="54">
        <v>39846</v>
      </c>
      <c r="F68" s="53">
        <v>39846</v>
      </c>
      <c r="G68" s="53">
        <f t="shared" ref="G68:G70" si="6">SUM(C68:F68)</f>
        <v>159382.75</v>
      </c>
    </row>
    <row r="69" spans="1:8" x14ac:dyDescent="0.2">
      <c r="A69" s="129" t="s">
        <v>90</v>
      </c>
      <c r="B69" s="134">
        <v>3625000</v>
      </c>
      <c r="C69" s="169">
        <f t="shared" si="4"/>
        <v>906250</v>
      </c>
      <c r="D69" s="28">
        <v>906250</v>
      </c>
      <c r="E69" s="54">
        <v>906250</v>
      </c>
      <c r="F69" s="53">
        <v>906250</v>
      </c>
      <c r="G69" s="53">
        <f t="shared" si="6"/>
        <v>3625000</v>
      </c>
      <c r="H69" s="4">
        <f>5200000-262000</f>
        <v>4938000</v>
      </c>
    </row>
    <row r="70" spans="1:8" x14ac:dyDescent="0.2">
      <c r="A70" s="129" t="s">
        <v>91</v>
      </c>
      <c r="B70" s="134">
        <v>4938000</v>
      </c>
      <c r="C70" s="169">
        <f t="shared" si="4"/>
        <v>1234500</v>
      </c>
      <c r="D70" s="28">
        <v>1234500</v>
      </c>
      <c r="E70" s="54">
        <v>1234500</v>
      </c>
      <c r="F70" s="53">
        <v>1234500</v>
      </c>
      <c r="G70" s="53">
        <f t="shared" si="6"/>
        <v>4938000</v>
      </c>
      <c r="H70" s="4">
        <f>8897383-9159383</f>
        <v>-262000</v>
      </c>
    </row>
    <row r="71" spans="1:8" x14ac:dyDescent="0.2">
      <c r="A71" s="127" t="s">
        <v>21</v>
      </c>
      <c r="B71" s="103">
        <f t="shared" ref="B71:G71" si="7">SUM(B66:B70)</f>
        <v>8897383</v>
      </c>
      <c r="C71" s="85">
        <f t="shared" si="7"/>
        <v>2224345.75</v>
      </c>
      <c r="D71" s="85">
        <f t="shared" si="7"/>
        <v>2224345</v>
      </c>
      <c r="E71" s="85">
        <f t="shared" si="7"/>
        <v>2224346</v>
      </c>
      <c r="F71" s="85">
        <f t="shared" si="7"/>
        <v>2224346</v>
      </c>
      <c r="G71" s="85">
        <f t="shared" si="7"/>
        <v>8897382.75</v>
      </c>
      <c r="H71" s="29"/>
    </row>
    <row r="72" spans="1:8" x14ac:dyDescent="0.2">
      <c r="A72" s="34" t="s">
        <v>12</v>
      </c>
      <c r="B72" s="92"/>
      <c r="C72" s="48"/>
      <c r="D72" s="49"/>
      <c r="E72" s="39"/>
      <c r="F72" s="29"/>
      <c r="G72" s="29"/>
    </row>
    <row r="73" spans="1:8" x14ac:dyDescent="0.2">
      <c r="A73" s="41"/>
      <c r="B73" s="41"/>
      <c r="C73" s="47"/>
      <c r="D73" s="39"/>
      <c r="E73" s="39"/>
      <c r="F73" s="29"/>
      <c r="G73" s="29"/>
    </row>
    <row r="74" spans="1:8" x14ac:dyDescent="0.2">
      <c r="A74" s="143"/>
      <c r="B74" s="127"/>
      <c r="C74" s="47"/>
      <c r="D74" s="39"/>
      <c r="E74" s="39"/>
      <c r="F74" s="29"/>
      <c r="G74" s="29">
        <f>SUM(C74:F74)</f>
        <v>0</v>
      </c>
    </row>
    <row r="75" spans="1:8" x14ac:dyDescent="0.2">
      <c r="A75" s="127"/>
      <c r="B75" s="127"/>
      <c r="C75" s="47"/>
      <c r="D75" s="39"/>
      <c r="E75" s="39"/>
      <c r="F75" s="29"/>
      <c r="G75" s="29">
        <f>SUM(C75:F75)</f>
        <v>0</v>
      </c>
    </row>
    <row r="76" spans="1:8" x14ac:dyDescent="0.2">
      <c r="A76" s="127"/>
      <c r="B76" s="127"/>
      <c r="C76" s="50"/>
      <c r="D76" s="39"/>
      <c r="E76" s="39"/>
      <c r="F76" s="29"/>
      <c r="G76" s="29">
        <f>SUM(C76:F76)</f>
        <v>0</v>
      </c>
    </row>
    <row r="77" spans="1:8" x14ac:dyDescent="0.2">
      <c r="A77" s="127" t="s">
        <v>21</v>
      </c>
      <c r="B77" s="103">
        <f>B72</f>
        <v>0</v>
      </c>
      <c r="C77" s="85">
        <f>SUM(C73:C76)</f>
        <v>0</v>
      </c>
      <c r="D77" s="85">
        <f>SUM(D73:D76)</f>
        <v>0</v>
      </c>
      <c r="E77" s="85">
        <f>SUM(E73:E76)</f>
        <v>0</v>
      </c>
      <c r="F77" s="85">
        <f>SUM(F73:F76)</f>
        <v>0</v>
      </c>
      <c r="G77" s="85">
        <f>SUM(G74:G76)</f>
        <v>0</v>
      </c>
      <c r="H77" s="29"/>
    </row>
    <row r="78" spans="1:8" x14ac:dyDescent="0.2">
      <c r="A78" s="51" t="s">
        <v>13</v>
      </c>
      <c r="B78" s="94">
        <v>100000</v>
      </c>
      <c r="C78" s="27"/>
      <c r="D78" s="80"/>
      <c r="E78" s="84"/>
      <c r="F78" s="29"/>
      <c r="G78" s="29"/>
    </row>
    <row r="79" spans="1:8" x14ac:dyDescent="0.2">
      <c r="A79" s="41" t="s">
        <v>20</v>
      </c>
      <c r="B79" s="41"/>
      <c r="C79" s="27"/>
      <c r="D79" s="49"/>
      <c r="E79" s="27"/>
      <c r="F79" s="29"/>
      <c r="G79" s="29"/>
    </row>
    <row r="80" spans="1:8" s="26" customFormat="1" x14ac:dyDescent="0.2">
      <c r="A80" s="130" t="s">
        <v>92</v>
      </c>
      <c r="B80" s="136">
        <v>50000</v>
      </c>
      <c r="C80" s="52">
        <v>50000</v>
      </c>
      <c r="D80" s="28"/>
      <c r="E80" s="52"/>
      <c r="F80" s="53"/>
      <c r="G80" s="53">
        <f>SUM(C80:F80)</f>
        <v>50000</v>
      </c>
    </row>
    <row r="81" spans="1:8" s="26" customFormat="1" x14ac:dyDescent="0.2">
      <c r="A81" s="130" t="s">
        <v>93</v>
      </c>
      <c r="B81" s="136">
        <v>50000</v>
      </c>
      <c r="C81" s="52">
        <v>50000</v>
      </c>
      <c r="D81" s="28"/>
      <c r="E81" s="52"/>
      <c r="F81" s="53"/>
      <c r="G81" s="53">
        <f t="shared" ref="G81:G83" si="8">SUM(C81:F81)</f>
        <v>50000</v>
      </c>
    </row>
    <row r="82" spans="1:8" s="26" customFormat="1" x14ac:dyDescent="0.2">
      <c r="A82" s="130"/>
      <c r="B82" s="130"/>
      <c r="C82" s="38"/>
      <c r="D82" s="28"/>
      <c r="E82" s="54"/>
      <c r="F82" s="53"/>
      <c r="G82" s="53">
        <f t="shared" si="8"/>
        <v>0</v>
      </c>
    </row>
    <row r="83" spans="1:8" s="26" customFormat="1" x14ac:dyDescent="0.2">
      <c r="A83" s="130"/>
      <c r="B83" s="130"/>
      <c r="C83" s="38"/>
      <c r="D83" s="28"/>
      <c r="E83" s="54"/>
      <c r="F83" s="53"/>
      <c r="G83" s="53">
        <f t="shared" si="8"/>
        <v>0</v>
      </c>
    </row>
    <row r="84" spans="1:8" s="1" customFormat="1" x14ac:dyDescent="0.2">
      <c r="A84" s="127" t="s">
        <v>21</v>
      </c>
      <c r="B84" s="103">
        <f t="shared" ref="B84:G84" si="9">SUM(B80:B83)</f>
        <v>100000</v>
      </c>
      <c r="C84" s="85">
        <f t="shared" si="9"/>
        <v>100000</v>
      </c>
      <c r="D84" s="85">
        <f t="shared" si="9"/>
        <v>0</v>
      </c>
      <c r="E84" s="85">
        <f t="shared" si="9"/>
        <v>0</v>
      </c>
      <c r="F84" s="85">
        <f t="shared" si="9"/>
        <v>0</v>
      </c>
      <c r="G84" s="85">
        <f t="shared" si="9"/>
        <v>100000</v>
      </c>
      <c r="H84" s="85"/>
    </row>
    <row r="85" spans="1:8" s="1" customFormat="1" ht="13.5" thickBot="1" x14ac:dyDescent="0.25">
      <c r="A85" s="127"/>
      <c r="B85" s="127"/>
      <c r="C85" s="85"/>
      <c r="D85" s="85"/>
      <c r="E85" s="85"/>
      <c r="F85" s="85"/>
      <c r="G85" s="85"/>
      <c r="H85" s="85"/>
    </row>
    <row r="86" spans="1:8" ht="16.5" thickBot="1" x14ac:dyDescent="0.3">
      <c r="A86" s="17" t="s">
        <v>23</v>
      </c>
      <c r="B86" s="104">
        <f>SUM(B42+B63+B71+B77+B84)</f>
        <v>10442977</v>
      </c>
      <c r="C86" s="38">
        <f>C84+C77+C71+C63+C53+C47+C42</f>
        <v>3744744.25</v>
      </c>
      <c r="D86" s="38">
        <f>D84+D77+D71+D63+D53+D47+D42</f>
        <v>2232743</v>
      </c>
      <c r="E86" s="38">
        <f>E84+E77+E71+E63+E53+E47+E42</f>
        <v>2232744</v>
      </c>
      <c r="F86" s="38">
        <f>F84+F77+F71+F63+F53+F47+F42</f>
        <v>2232746</v>
      </c>
      <c r="G86" s="38">
        <f>G84+G77+G71+G63+G53+G47+G42</f>
        <v>10442977.25</v>
      </c>
      <c r="H86" s="29"/>
    </row>
    <row r="87" spans="1:8" s="1" customFormat="1" x14ac:dyDescent="0.2">
      <c r="A87" s="127"/>
      <c r="B87" s="127"/>
      <c r="C87" s="85"/>
      <c r="D87" s="85"/>
      <c r="E87" s="85"/>
      <c r="F87" s="85"/>
      <c r="G87" s="85"/>
      <c r="H87" s="85"/>
    </row>
    <row r="88" spans="1:8" ht="18" x14ac:dyDescent="0.25">
      <c r="A88" s="55" t="s">
        <v>133</v>
      </c>
      <c r="B88" s="109">
        <f>SUM(B30+B86)</f>
        <v>11775818.710000001</v>
      </c>
      <c r="C88" s="56">
        <f>C86+C30</f>
        <v>4077954.6775000002</v>
      </c>
      <c r="D88" s="56">
        <f>D86+D30</f>
        <v>2565953.0874999999</v>
      </c>
      <c r="E88" s="56">
        <f>E86+E30</f>
        <v>2565954</v>
      </c>
      <c r="F88" s="56">
        <f>F86+F30</f>
        <v>2565957</v>
      </c>
      <c r="G88" s="57">
        <f>G86+G30</f>
        <v>11775818.765000001</v>
      </c>
    </row>
    <row r="90" spans="1:8" x14ac:dyDescent="0.2">
      <c r="G90" s="29"/>
    </row>
    <row r="91" spans="1:8" x14ac:dyDescent="0.2">
      <c r="G91" s="142"/>
    </row>
    <row r="92" spans="1:8" x14ac:dyDescent="0.2">
      <c r="A92" s="127"/>
      <c r="B92" s="127"/>
      <c r="C92" s="24"/>
      <c r="D92" s="24"/>
      <c r="F92" s="29"/>
    </row>
  </sheetData>
  <pageMargins left="0.7" right="0.7" top="0.75" bottom="0.75" header="0.3" footer="0.3"/>
  <pageSetup scale="74" fitToHeight="2" orientation="landscape" r:id="rId1"/>
  <headerFooter>
    <oddFooter>&amp;L&amp;Z&amp;F&amp;R&amp;D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zoomScaleNormal="100" workbookViewId="0">
      <selection activeCell="I64" sqref="I64"/>
    </sheetView>
  </sheetViews>
  <sheetFormatPr defaultColWidth="9.140625" defaultRowHeight="12.75" x14ac:dyDescent="0.2"/>
  <cols>
    <col min="1" max="1" width="62.85546875" style="4" bestFit="1" customWidth="1"/>
    <col min="2" max="2" width="22.85546875" style="4" bestFit="1" customWidth="1"/>
    <col min="3" max="4" width="16.28515625" style="2" bestFit="1" customWidth="1"/>
    <col min="5" max="5" width="16.28515625" style="3" bestFit="1" customWidth="1"/>
    <col min="6" max="6" width="16.28515625" style="4" bestFit="1" customWidth="1"/>
    <col min="7" max="7" width="18" style="4" bestFit="1" customWidth="1"/>
    <col min="8" max="8" width="10.7109375" style="4" bestFit="1" customWidth="1"/>
    <col min="9" max="16384" width="9.140625" style="4"/>
  </cols>
  <sheetData>
    <row r="1" spans="1:7" x14ac:dyDescent="0.2">
      <c r="A1" s="1" t="s">
        <v>151</v>
      </c>
      <c r="B1" s="1"/>
    </row>
    <row r="2" spans="1:7" x14ac:dyDescent="0.2">
      <c r="A2" s="1"/>
      <c r="B2" s="1"/>
    </row>
    <row r="3" spans="1:7" s="8" customFormat="1" ht="19.5" thickBot="1" x14ac:dyDescent="0.35">
      <c r="A3" s="5" t="s">
        <v>156</v>
      </c>
      <c r="B3" s="5"/>
      <c r="C3" s="6"/>
      <c r="D3" s="6"/>
      <c r="E3" s="7"/>
    </row>
    <row r="4" spans="1:7" s="9" customFormat="1" ht="26.25" thickBot="1" x14ac:dyDescent="0.25">
      <c r="B4" s="58" t="s">
        <v>24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14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18"/>
      <c r="C6" s="19"/>
      <c r="D6" s="19"/>
      <c r="E6" s="129"/>
    </row>
    <row r="7" spans="1:7" s="9" customFormat="1" ht="16.5" thickBot="1" x14ac:dyDescent="0.3">
      <c r="A7" s="21"/>
    </row>
    <row r="8" spans="1:7" s="25" customFormat="1" ht="13.5" thickBot="1" x14ac:dyDescent="0.25">
      <c r="A8" s="22" t="s">
        <v>0</v>
      </c>
      <c r="B8" s="92">
        <v>2241230.46</v>
      </c>
      <c r="C8" s="24"/>
      <c r="D8" s="24"/>
      <c r="E8" s="3"/>
    </row>
    <row r="9" spans="1:7" x14ac:dyDescent="0.2">
      <c r="B9" s="26"/>
      <c r="C9" s="27">
        <f>B8/4</f>
        <v>560307.61499999999</v>
      </c>
      <c r="D9" s="28">
        <f>B8/4</f>
        <v>560307.61499999999</v>
      </c>
      <c r="E9" s="27">
        <v>560308</v>
      </c>
      <c r="F9" s="29">
        <v>560308</v>
      </c>
      <c r="G9" s="29">
        <f>SUM(C9:F9)</f>
        <v>2241231.23</v>
      </c>
    </row>
    <row r="10" spans="1:7" x14ac:dyDescent="0.2">
      <c r="B10" s="26"/>
      <c r="C10" s="27"/>
      <c r="D10" s="28"/>
      <c r="E10" s="27"/>
      <c r="F10" s="29"/>
      <c r="G10" s="29">
        <f>SUM(C10:F10)</f>
        <v>0</v>
      </c>
    </row>
    <row r="11" spans="1:7" x14ac:dyDescent="0.2">
      <c r="A11" s="127"/>
      <c r="B11" s="130"/>
      <c r="C11" s="80"/>
      <c r="D11" s="33"/>
      <c r="E11" s="27"/>
      <c r="F11" s="29"/>
      <c r="G11" s="29">
        <f>SUM(C11:F11)</f>
        <v>0</v>
      </c>
    </row>
    <row r="12" spans="1:7" x14ac:dyDescent="0.2">
      <c r="A12" s="127" t="s">
        <v>21</v>
      </c>
      <c r="B12" s="93">
        <f>B8</f>
        <v>2241230.46</v>
      </c>
      <c r="C12" s="29">
        <f>SUM(C9:C11)</f>
        <v>560307.61499999999</v>
      </c>
      <c r="D12" s="29">
        <f>SUM(D9:D11)</f>
        <v>560307.61499999999</v>
      </c>
      <c r="E12" s="29">
        <f>SUM(E9:E11)</f>
        <v>560308</v>
      </c>
      <c r="F12" s="29">
        <f>SUM(F9:F11)</f>
        <v>560308</v>
      </c>
      <c r="G12" s="29">
        <f>SUM(G9:G11)</f>
        <v>2241231.23</v>
      </c>
    </row>
    <row r="13" spans="1:7" x14ac:dyDescent="0.2">
      <c r="A13" s="34" t="s">
        <v>1</v>
      </c>
      <c r="B13" s="92">
        <v>0</v>
      </c>
      <c r="C13" s="24"/>
      <c r="D13" s="35"/>
      <c r="E13" s="36"/>
    </row>
    <row r="14" spans="1:7" x14ac:dyDescent="0.2">
      <c r="B14" s="26"/>
      <c r="C14" s="27">
        <f>B13/4</f>
        <v>0</v>
      </c>
      <c r="D14" s="28">
        <v>0</v>
      </c>
      <c r="E14" s="27">
        <v>0</v>
      </c>
      <c r="F14" s="29">
        <v>0</v>
      </c>
      <c r="G14" s="29">
        <f>SUM(C14:F14)</f>
        <v>0</v>
      </c>
    </row>
    <row r="15" spans="1:7" x14ac:dyDescent="0.2">
      <c r="A15" s="127"/>
      <c r="B15" s="130"/>
      <c r="C15" s="80"/>
      <c r="D15" s="28"/>
      <c r="E15" s="27"/>
      <c r="F15" s="29"/>
      <c r="G15" s="29">
        <f>SUM(C15:F15)</f>
        <v>0</v>
      </c>
    </row>
    <row r="16" spans="1:7" x14ac:dyDescent="0.2">
      <c r="B16" s="26"/>
      <c r="C16" s="27"/>
      <c r="D16" s="28"/>
      <c r="E16" s="27"/>
      <c r="F16" s="29"/>
      <c r="G16" s="29">
        <f>SUM(C16:F16)</f>
        <v>0</v>
      </c>
    </row>
    <row r="17" spans="1:8" x14ac:dyDescent="0.2">
      <c r="A17" s="3" t="s">
        <v>21</v>
      </c>
      <c r="B17" s="102">
        <f>B13</f>
        <v>0</v>
      </c>
      <c r="C17" s="29">
        <f>SUM(C14:C16)</f>
        <v>0</v>
      </c>
      <c r="D17" s="29">
        <f>SUM(D14:D16)</f>
        <v>0</v>
      </c>
      <c r="E17" s="29">
        <f>SUM(E14:E16)</f>
        <v>0</v>
      </c>
      <c r="F17" s="29">
        <f>SUM(F14:F16)</f>
        <v>0</v>
      </c>
      <c r="G17" s="29">
        <f>SUM(G14:G16)</f>
        <v>0</v>
      </c>
    </row>
    <row r="18" spans="1:8" x14ac:dyDescent="0.2">
      <c r="A18" s="34" t="s">
        <v>2</v>
      </c>
      <c r="B18" s="23"/>
      <c r="C18" s="27"/>
      <c r="D18" s="28"/>
      <c r="E18" s="27"/>
      <c r="F18" s="29"/>
      <c r="G18" s="29"/>
    </row>
    <row r="19" spans="1:8" x14ac:dyDescent="0.2">
      <c r="B19" s="26"/>
      <c r="C19" s="27"/>
      <c r="D19" s="28"/>
      <c r="E19" s="27"/>
      <c r="F19" s="29"/>
      <c r="G19" s="29">
        <f>SUM(C19:F19)</f>
        <v>0</v>
      </c>
    </row>
    <row r="20" spans="1:8" x14ac:dyDescent="0.2">
      <c r="A20" s="127"/>
      <c r="B20" s="130"/>
      <c r="C20" s="80"/>
      <c r="D20" s="28"/>
      <c r="E20" s="27"/>
      <c r="F20" s="29"/>
      <c r="G20" s="29">
        <f>SUM(C20:F20)</f>
        <v>0</v>
      </c>
    </row>
    <row r="21" spans="1:8" x14ac:dyDescent="0.2">
      <c r="B21" s="26"/>
      <c r="C21" s="27"/>
      <c r="D21" s="28"/>
      <c r="E21" s="27"/>
      <c r="F21" s="29"/>
      <c r="G21" s="29">
        <f>SUM(C21:F21)</f>
        <v>0</v>
      </c>
    </row>
    <row r="22" spans="1:8" x14ac:dyDescent="0.2">
      <c r="A22" s="127"/>
      <c r="B22" s="130"/>
      <c r="C22" s="38"/>
      <c r="D22" s="28"/>
      <c r="E22" s="39"/>
      <c r="F22" s="29"/>
      <c r="G22" s="29">
        <f>SUM(C22:F22)</f>
        <v>0</v>
      </c>
    </row>
    <row r="23" spans="1:8" ht="13.5" thickBot="1" x14ac:dyDescent="0.25">
      <c r="A23" s="127" t="s">
        <v>21</v>
      </c>
      <c r="B23" s="130"/>
      <c r="C23" s="29">
        <f>SUM(C20:C22)</f>
        <v>0</v>
      </c>
      <c r="D23" s="29">
        <f>SUM(D20:D22)</f>
        <v>0</v>
      </c>
      <c r="E23" s="29">
        <f>SUM(E20:E22)</f>
        <v>0</v>
      </c>
      <c r="F23" s="29">
        <f>SUM(F20:F22)</f>
        <v>0</v>
      </c>
      <c r="G23" s="29">
        <f>SUM(G20:G22)</f>
        <v>0</v>
      </c>
    </row>
    <row r="24" spans="1:8" s="1" customFormat="1" ht="13.5" thickBot="1" x14ac:dyDescent="0.25">
      <c r="A24" s="40" t="s">
        <v>4</v>
      </c>
      <c r="B24" s="94">
        <v>638338</v>
      </c>
      <c r="C24" s="39"/>
      <c r="D24" s="27"/>
      <c r="E24" s="84"/>
      <c r="F24" s="85"/>
      <c r="G24" s="85"/>
    </row>
    <row r="25" spans="1:8" s="1" customFormat="1" x14ac:dyDescent="0.2">
      <c r="A25" s="4"/>
      <c r="B25" s="26"/>
      <c r="C25" s="85">
        <f>B24/4</f>
        <v>159584.5</v>
      </c>
      <c r="D25" s="80">
        <v>159585</v>
      </c>
      <c r="E25" s="84">
        <v>159584</v>
      </c>
      <c r="F25" s="85">
        <v>159584</v>
      </c>
      <c r="G25" s="29">
        <f>SUM(C25:F25)</f>
        <v>638337.5</v>
      </c>
    </row>
    <row r="26" spans="1:8" s="1" customFormat="1" x14ac:dyDescent="0.2">
      <c r="A26" s="127" t="s">
        <v>21</v>
      </c>
      <c r="B26" s="93">
        <f>B24</f>
        <v>638338</v>
      </c>
      <c r="C26" s="29">
        <f>SUM(C24:C25)</f>
        <v>159584.5</v>
      </c>
      <c r="D26" s="29">
        <f>SUM(D24:D25)</f>
        <v>159585</v>
      </c>
      <c r="E26" s="29">
        <f>SUM(E24:E25)</f>
        <v>159584</v>
      </c>
      <c r="F26" s="29">
        <f>SUM(F24:F25)</f>
        <v>159584</v>
      </c>
      <c r="G26" s="29">
        <f>SUM(C26:F26)</f>
        <v>638337.5</v>
      </c>
    </row>
    <row r="27" spans="1:8" s="1" customFormat="1" x14ac:dyDescent="0.2">
      <c r="A27" s="34" t="s">
        <v>3</v>
      </c>
      <c r="B27" s="23"/>
      <c r="C27" s="44"/>
      <c r="D27" s="27"/>
      <c r="E27" s="84"/>
      <c r="F27" s="85"/>
      <c r="G27" s="85"/>
    </row>
    <row r="28" spans="1:8" x14ac:dyDescent="0.2">
      <c r="B28" s="26"/>
      <c r="C28" s="29"/>
      <c r="D28" s="29"/>
      <c r="E28" s="39"/>
      <c r="F28" s="29"/>
      <c r="G28" s="29"/>
    </row>
    <row r="29" spans="1:8" x14ac:dyDescent="0.2">
      <c r="A29" s="127" t="s">
        <v>21</v>
      </c>
      <c r="B29" s="130"/>
      <c r="C29" s="29">
        <f>SUM(C27:C28)</f>
        <v>0</v>
      </c>
      <c r="D29" s="29">
        <f>SUM(D27:D28)</f>
        <v>0</v>
      </c>
      <c r="E29" s="29">
        <f>SUM(E27:E28)</f>
        <v>0</v>
      </c>
      <c r="F29" s="29">
        <f>SUM(F27:F28)</f>
        <v>0</v>
      </c>
      <c r="G29" s="29">
        <f>SUM(C29:F29)</f>
        <v>0</v>
      </c>
    </row>
    <row r="30" spans="1:8" ht="13.5" thickBot="1" x14ac:dyDescent="0.25">
      <c r="A30" s="127"/>
      <c r="B30" s="130"/>
      <c r="C30" s="29"/>
      <c r="D30" s="29"/>
      <c r="E30" s="29"/>
      <c r="F30" s="29"/>
      <c r="G30" s="29"/>
    </row>
    <row r="31" spans="1:8" ht="16.5" thickBot="1" x14ac:dyDescent="0.3">
      <c r="A31" s="17" t="s">
        <v>22</v>
      </c>
      <c r="B31" s="98">
        <f>SUM(B12+B17+B26)</f>
        <v>2879568.46</v>
      </c>
      <c r="C31" s="45">
        <f>C29+C26+C23+C17+C12</f>
        <v>719892.11499999999</v>
      </c>
      <c r="D31" s="45">
        <f>D29+D26+D23+D17+D12</f>
        <v>719892.61499999999</v>
      </c>
      <c r="E31" s="45">
        <f>E29+E26+E23+E17+E12</f>
        <v>719892</v>
      </c>
      <c r="F31" s="45">
        <f>F29+F26+F23+F17+F12</f>
        <v>719892</v>
      </c>
      <c r="G31" s="45">
        <f>G29+G26+G23+G17+G12</f>
        <v>2879568.73</v>
      </c>
      <c r="H31" s="29"/>
    </row>
    <row r="32" spans="1:8" ht="13.5" thickBot="1" x14ac:dyDescent="0.25">
      <c r="A32" s="127"/>
      <c r="B32" s="130"/>
      <c r="C32" s="29"/>
      <c r="D32" s="29"/>
      <c r="E32" s="29"/>
      <c r="F32" s="29"/>
      <c r="G32" s="29"/>
    </row>
    <row r="33" spans="1:8" ht="16.5" thickBot="1" x14ac:dyDescent="0.3">
      <c r="A33" s="17" t="s">
        <v>5</v>
      </c>
      <c r="B33" s="18"/>
      <c r="C33" s="4"/>
      <c r="D33" s="4"/>
      <c r="E33" s="4"/>
    </row>
    <row r="34" spans="1:8" ht="16.5" thickBot="1" x14ac:dyDescent="0.3">
      <c r="A34" s="46"/>
      <c r="B34" s="18"/>
      <c r="C34" s="44"/>
      <c r="D34" s="27"/>
      <c r="E34" s="39"/>
      <c r="F34" s="29"/>
      <c r="G34" s="29"/>
    </row>
    <row r="35" spans="1:8" ht="13.5" thickBot="1" x14ac:dyDescent="0.25">
      <c r="A35" s="40" t="s">
        <v>7</v>
      </c>
      <c r="B35" s="94">
        <v>169880</v>
      </c>
      <c r="C35" s="27"/>
      <c r="D35" s="27"/>
      <c r="E35" s="39"/>
      <c r="F35" s="29"/>
      <c r="G35" s="29"/>
    </row>
    <row r="36" spans="1:8" ht="25.5" x14ac:dyDescent="0.2">
      <c r="A36" s="100" t="s">
        <v>20</v>
      </c>
      <c r="B36" s="41"/>
      <c r="C36" s="27"/>
      <c r="D36" s="39"/>
      <c r="E36" s="47"/>
      <c r="F36" s="29"/>
      <c r="G36" s="29"/>
    </row>
    <row r="37" spans="1:8" x14ac:dyDescent="0.2">
      <c r="A37" s="127" t="s">
        <v>37</v>
      </c>
      <c r="B37" s="67">
        <v>25000</v>
      </c>
      <c r="C37" s="27">
        <f>B37/4</f>
        <v>6250</v>
      </c>
      <c r="D37" s="27">
        <v>6250</v>
      </c>
      <c r="E37" s="39">
        <v>6250</v>
      </c>
      <c r="F37" s="29">
        <v>6250</v>
      </c>
      <c r="G37" s="29">
        <f t="shared" ref="G37:G42" si="0">SUM(C37:F37)</f>
        <v>25000</v>
      </c>
    </row>
    <row r="38" spans="1:8" x14ac:dyDescent="0.2">
      <c r="A38" s="127" t="s">
        <v>75</v>
      </c>
      <c r="B38" s="67">
        <v>10000</v>
      </c>
      <c r="C38" s="27">
        <f t="shared" ref="C38:C40" si="1">B38/4</f>
        <v>2500</v>
      </c>
      <c r="D38" s="27">
        <v>2500</v>
      </c>
      <c r="E38" s="39">
        <v>2500</v>
      </c>
      <c r="F38" s="29">
        <v>2500</v>
      </c>
      <c r="G38" s="29">
        <f t="shared" si="0"/>
        <v>10000</v>
      </c>
    </row>
    <row r="39" spans="1:8" x14ac:dyDescent="0.2">
      <c r="A39" s="127" t="s">
        <v>26</v>
      </c>
      <c r="B39" s="67">
        <v>9880</v>
      </c>
      <c r="C39" s="27">
        <f t="shared" si="1"/>
        <v>2470</v>
      </c>
      <c r="D39" s="27">
        <v>2470</v>
      </c>
      <c r="E39" s="39">
        <v>2470</v>
      </c>
      <c r="F39" s="29">
        <v>2470</v>
      </c>
      <c r="G39" s="29">
        <f t="shared" si="0"/>
        <v>9880</v>
      </c>
    </row>
    <row r="40" spans="1:8" x14ac:dyDescent="0.2">
      <c r="A40" s="129" t="s">
        <v>95</v>
      </c>
      <c r="B40" s="67">
        <v>125000</v>
      </c>
      <c r="C40" s="27">
        <f t="shared" si="1"/>
        <v>31250</v>
      </c>
      <c r="D40" s="27">
        <v>31250</v>
      </c>
      <c r="E40" s="39">
        <v>31250</v>
      </c>
      <c r="F40" s="29">
        <v>31250</v>
      </c>
      <c r="G40" s="29">
        <f t="shared" si="0"/>
        <v>125000</v>
      </c>
    </row>
    <row r="41" spans="1:8" ht="15" x14ac:dyDescent="0.25">
      <c r="A41" s="145"/>
      <c r="C41" s="27"/>
      <c r="D41" s="27"/>
      <c r="E41" s="39"/>
      <c r="F41" s="29"/>
      <c r="G41" s="29">
        <f t="shared" si="0"/>
        <v>0</v>
      </c>
    </row>
    <row r="42" spans="1:8" ht="15" x14ac:dyDescent="0.25">
      <c r="A42" s="145"/>
      <c r="B42" s="127"/>
      <c r="C42" s="48"/>
      <c r="D42" s="27"/>
      <c r="E42" s="39"/>
      <c r="F42" s="29"/>
      <c r="G42" s="29">
        <f t="shared" si="0"/>
        <v>0</v>
      </c>
    </row>
    <row r="43" spans="1:8" ht="13.5" thickBot="1" x14ac:dyDescent="0.25">
      <c r="A43" s="127" t="s">
        <v>21</v>
      </c>
      <c r="B43" s="103">
        <f t="shared" ref="B43:G43" si="2">SUM(B37:B42)</f>
        <v>169880</v>
      </c>
      <c r="C43" s="29">
        <f t="shared" si="2"/>
        <v>42470</v>
      </c>
      <c r="D43" s="29">
        <f t="shared" si="2"/>
        <v>42470</v>
      </c>
      <c r="E43" s="29">
        <f t="shared" si="2"/>
        <v>42470</v>
      </c>
      <c r="F43" s="29">
        <f t="shared" si="2"/>
        <v>42470</v>
      </c>
      <c r="G43" s="29">
        <f t="shared" si="2"/>
        <v>169880</v>
      </c>
      <c r="H43" s="29"/>
    </row>
    <row r="44" spans="1:8" ht="13.5" thickBot="1" x14ac:dyDescent="0.25">
      <c r="A44" s="40" t="s">
        <v>9</v>
      </c>
      <c r="B44" s="41"/>
      <c r="C44" s="39"/>
      <c r="D44" s="39"/>
      <c r="E44" s="39"/>
      <c r="F44" s="29"/>
      <c r="G44" s="29"/>
    </row>
    <row r="45" spans="1:8" x14ac:dyDescent="0.2">
      <c r="A45" s="41" t="s">
        <v>20</v>
      </c>
      <c r="B45" s="41"/>
      <c r="C45" s="39"/>
      <c r="D45" s="39"/>
      <c r="E45" s="39"/>
      <c r="F45" s="29"/>
      <c r="G45" s="29">
        <f>SUM(C45:F45)</f>
        <v>0</v>
      </c>
    </row>
    <row r="46" spans="1:8" x14ac:dyDescent="0.2">
      <c r="A46" s="127"/>
      <c r="B46" s="127"/>
      <c r="C46" s="39"/>
      <c r="D46" s="39"/>
      <c r="E46" s="39"/>
      <c r="F46" s="29"/>
      <c r="G46" s="29">
        <f>SUM(C46:F46)</f>
        <v>0</v>
      </c>
    </row>
    <row r="47" spans="1:8" x14ac:dyDescent="0.2">
      <c r="A47" s="127"/>
      <c r="B47" s="127"/>
      <c r="C47" s="84"/>
      <c r="D47" s="39"/>
      <c r="E47" s="39"/>
      <c r="F47" s="29"/>
      <c r="G47" s="29">
        <f>SUM(C47:F47)</f>
        <v>0</v>
      </c>
    </row>
    <row r="48" spans="1:8" ht="13.5" thickBot="1" x14ac:dyDescent="0.25">
      <c r="A48" s="127" t="s">
        <v>21</v>
      </c>
      <c r="B48" s="127"/>
      <c r="C48" s="29">
        <f>SUM(C45:C47)</f>
        <v>0</v>
      </c>
      <c r="D48" s="29">
        <f>SUM(D45:D47)</f>
        <v>0</v>
      </c>
      <c r="E48" s="29">
        <f>SUM(E45:E47)</f>
        <v>0</v>
      </c>
      <c r="F48" s="29">
        <f>SUM(F45:F47)</f>
        <v>0</v>
      </c>
      <c r="G48" s="29">
        <f>SUM(G45:G47)</f>
        <v>0</v>
      </c>
      <c r="H48" s="29"/>
    </row>
    <row r="49" spans="1:8" ht="13.5" thickBot="1" x14ac:dyDescent="0.25">
      <c r="A49" s="40" t="s">
        <v>8</v>
      </c>
      <c r="B49" s="41"/>
      <c r="C49" s="39"/>
      <c r="D49" s="39"/>
      <c r="E49" s="39"/>
      <c r="F49" s="29"/>
      <c r="G49" s="29"/>
    </row>
    <row r="50" spans="1:8" x14ac:dyDescent="0.2">
      <c r="A50" s="41" t="s">
        <v>20</v>
      </c>
      <c r="B50" s="41"/>
      <c r="C50" s="39"/>
      <c r="D50" s="39"/>
      <c r="E50" s="39"/>
      <c r="F50" s="29"/>
      <c r="G50" s="29">
        <f t="shared" ref="G50:G53" si="3">SUM(C50:F50)</f>
        <v>0</v>
      </c>
    </row>
    <row r="51" spans="1:8" x14ac:dyDescent="0.2">
      <c r="A51" s="127"/>
      <c r="B51" s="127"/>
      <c r="C51" s="39"/>
      <c r="D51" s="39"/>
      <c r="E51" s="39"/>
      <c r="F51" s="29"/>
      <c r="G51" s="29">
        <f t="shared" si="3"/>
        <v>0</v>
      </c>
    </row>
    <row r="52" spans="1:8" x14ac:dyDescent="0.2">
      <c r="A52" s="127"/>
      <c r="B52" s="127"/>
      <c r="C52" s="39"/>
      <c r="D52" s="39"/>
      <c r="E52" s="39"/>
      <c r="F52" s="29"/>
      <c r="G52" s="29">
        <f t="shared" si="3"/>
        <v>0</v>
      </c>
    </row>
    <row r="53" spans="1:8" x14ac:dyDescent="0.2">
      <c r="A53" s="127"/>
      <c r="B53" s="127"/>
      <c r="C53" s="84"/>
      <c r="D53" s="39"/>
      <c r="E53" s="39"/>
      <c r="F53" s="29"/>
      <c r="G53" s="29">
        <f t="shared" si="3"/>
        <v>0</v>
      </c>
    </row>
    <row r="54" spans="1:8" ht="13.5" thickBot="1" x14ac:dyDescent="0.25">
      <c r="A54" s="127" t="s">
        <v>21</v>
      </c>
      <c r="B54" s="127"/>
      <c r="C54" s="29">
        <f>SUM(C50:C53)</f>
        <v>0</v>
      </c>
      <c r="D54" s="29">
        <f>SUM(D50:D53)</f>
        <v>0</v>
      </c>
      <c r="E54" s="29">
        <f>SUM(E50:E53)</f>
        <v>0</v>
      </c>
      <c r="F54" s="29">
        <f>SUM(F50:F53)</f>
        <v>0</v>
      </c>
      <c r="G54" s="29">
        <f>SUM(G50:G53)</f>
        <v>0</v>
      </c>
    </row>
    <row r="55" spans="1:8" ht="13.5" thickBot="1" x14ac:dyDescent="0.25">
      <c r="A55" s="40" t="s">
        <v>10</v>
      </c>
      <c r="B55" s="94">
        <v>559290</v>
      </c>
      <c r="C55" s="39"/>
      <c r="D55" s="39"/>
      <c r="E55" s="39"/>
      <c r="F55" s="29"/>
      <c r="G55" s="29"/>
    </row>
    <row r="56" spans="1:8" x14ac:dyDescent="0.2">
      <c r="A56" s="41" t="s">
        <v>20</v>
      </c>
      <c r="B56" s="41"/>
      <c r="C56" s="47"/>
      <c r="D56" s="39"/>
      <c r="E56" s="39"/>
      <c r="F56" s="29"/>
      <c r="G56" s="29"/>
    </row>
    <row r="57" spans="1:8" x14ac:dyDescent="0.2">
      <c r="A57" s="129" t="s">
        <v>76</v>
      </c>
      <c r="B57" s="134">
        <v>20000</v>
      </c>
      <c r="C57" s="47">
        <f>B57/4</f>
        <v>5000</v>
      </c>
      <c r="D57" s="39">
        <v>5000</v>
      </c>
      <c r="E57" s="39">
        <v>5000</v>
      </c>
      <c r="F57" s="29">
        <v>5000</v>
      </c>
      <c r="G57" s="29">
        <f>SUM(C57:F57)</f>
        <v>20000</v>
      </c>
    </row>
    <row r="58" spans="1:8" x14ac:dyDescent="0.2">
      <c r="A58" s="129" t="s">
        <v>77</v>
      </c>
      <c r="B58" s="134">
        <v>6498</v>
      </c>
      <c r="C58" s="47">
        <f t="shared" ref="C58:C66" si="4">B58/4</f>
        <v>1624.5</v>
      </c>
      <c r="D58" s="39">
        <v>1625</v>
      </c>
      <c r="E58" s="39">
        <v>1623</v>
      </c>
      <c r="F58" s="29">
        <v>1625</v>
      </c>
      <c r="G58" s="29">
        <f t="shared" ref="G58:G66" si="5">SUM(C58:F58)</f>
        <v>6497.5</v>
      </c>
    </row>
    <row r="59" spans="1:8" x14ac:dyDescent="0.2">
      <c r="A59" s="129" t="s">
        <v>78</v>
      </c>
      <c r="B59" s="134">
        <v>54000</v>
      </c>
      <c r="C59" s="47">
        <f t="shared" si="4"/>
        <v>13500</v>
      </c>
      <c r="D59" s="39">
        <v>13500</v>
      </c>
      <c r="E59" s="39">
        <v>13500</v>
      </c>
      <c r="F59" s="29">
        <v>13500</v>
      </c>
      <c r="G59" s="29">
        <f t="shared" si="5"/>
        <v>54000</v>
      </c>
      <c r="H59" s="4">
        <f>1431637-19637</f>
        <v>1412000</v>
      </c>
    </row>
    <row r="60" spans="1:8" x14ac:dyDescent="0.2">
      <c r="A60" s="129" t="s">
        <v>26</v>
      </c>
      <c r="B60" s="134">
        <v>25000</v>
      </c>
      <c r="C60" s="47">
        <f t="shared" si="4"/>
        <v>6250</v>
      </c>
      <c r="D60" s="39">
        <v>6250</v>
      </c>
      <c r="E60" s="39">
        <v>6250</v>
      </c>
      <c r="F60" s="29">
        <v>6250</v>
      </c>
      <c r="G60" s="29">
        <f t="shared" si="5"/>
        <v>25000</v>
      </c>
    </row>
    <row r="61" spans="1:8" x14ac:dyDescent="0.2">
      <c r="A61" s="129" t="s">
        <v>79</v>
      </c>
      <c r="B61" s="134">
        <v>50000</v>
      </c>
      <c r="C61" s="47">
        <f t="shared" si="4"/>
        <v>12500</v>
      </c>
      <c r="D61" s="39">
        <v>12500</v>
      </c>
      <c r="E61" s="39">
        <v>12500</v>
      </c>
      <c r="F61" s="29">
        <v>12500</v>
      </c>
      <c r="G61" s="29">
        <f t="shared" si="5"/>
        <v>50000</v>
      </c>
    </row>
    <row r="62" spans="1:8" x14ac:dyDescent="0.2">
      <c r="A62" s="129" t="s">
        <v>80</v>
      </c>
      <c r="B62" s="134">
        <v>10000</v>
      </c>
      <c r="C62" s="47">
        <f t="shared" si="4"/>
        <v>2500</v>
      </c>
      <c r="D62" s="39">
        <v>2500</v>
      </c>
      <c r="E62" s="39">
        <v>2500</v>
      </c>
      <c r="F62" s="29">
        <v>2500</v>
      </c>
      <c r="G62" s="29">
        <f t="shared" si="5"/>
        <v>10000</v>
      </c>
    </row>
    <row r="63" spans="1:8" x14ac:dyDescent="0.2">
      <c r="A63" s="129" t="s">
        <v>81</v>
      </c>
      <c r="B63" s="166">
        <v>15000</v>
      </c>
      <c r="C63" s="47">
        <f t="shared" si="4"/>
        <v>3750</v>
      </c>
      <c r="D63" s="39">
        <v>3750</v>
      </c>
      <c r="E63" s="39">
        <v>3750</v>
      </c>
      <c r="F63" s="29">
        <v>3750</v>
      </c>
      <c r="G63" s="29">
        <f t="shared" si="5"/>
        <v>15000</v>
      </c>
    </row>
    <row r="64" spans="1:8" x14ac:dyDescent="0.2">
      <c r="A64" s="129" t="s">
        <v>82</v>
      </c>
      <c r="B64" s="166">
        <v>3792</v>
      </c>
      <c r="C64" s="47">
        <f t="shared" si="4"/>
        <v>948</v>
      </c>
      <c r="D64" s="39">
        <v>948</v>
      </c>
      <c r="E64" s="39">
        <v>948</v>
      </c>
      <c r="F64" s="29">
        <v>948</v>
      </c>
      <c r="G64" s="29">
        <f t="shared" si="5"/>
        <v>3792</v>
      </c>
    </row>
    <row r="65" spans="1:8" x14ac:dyDescent="0.2">
      <c r="A65" s="129" t="s">
        <v>95</v>
      </c>
      <c r="B65" s="166">
        <v>75000</v>
      </c>
      <c r="C65" s="47">
        <f t="shared" si="4"/>
        <v>18750</v>
      </c>
      <c r="D65" s="39">
        <v>18750</v>
      </c>
      <c r="E65" s="39">
        <v>18750</v>
      </c>
      <c r="F65" s="29">
        <v>18750</v>
      </c>
      <c r="G65" s="29">
        <f t="shared" si="5"/>
        <v>75000</v>
      </c>
    </row>
    <row r="66" spans="1:8" ht="15" x14ac:dyDescent="0.25">
      <c r="A66" s="168" t="s">
        <v>186</v>
      </c>
      <c r="B66" s="149">
        <v>300000</v>
      </c>
      <c r="C66" s="54">
        <f t="shared" si="4"/>
        <v>75000</v>
      </c>
      <c r="D66" s="54">
        <v>75000</v>
      </c>
      <c r="E66" s="54">
        <v>75000</v>
      </c>
      <c r="F66" s="53">
        <v>75000</v>
      </c>
      <c r="G66" s="53">
        <f t="shared" si="5"/>
        <v>300000</v>
      </c>
    </row>
    <row r="67" spans="1:8" ht="13.5" thickBot="1" x14ac:dyDescent="0.25">
      <c r="A67" s="127" t="s">
        <v>21</v>
      </c>
      <c r="B67" s="103">
        <f t="shared" ref="B67:G67" si="6">SUM(B57:B66)</f>
        <v>559290</v>
      </c>
      <c r="C67" s="29">
        <f t="shared" si="6"/>
        <v>139822.5</v>
      </c>
      <c r="D67" s="29">
        <f t="shared" si="6"/>
        <v>139823</v>
      </c>
      <c r="E67" s="29">
        <f t="shared" si="6"/>
        <v>139821</v>
      </c>
      <c r="F67" s="29">
        <f t="shared" si="6"/>
        <v>139823</v>
      </c>
      <c r="G67" s="29">
        <f t="shared" si="6"/>
        <v>559289.5</v>
      </c>
      <c r="H67" s="29"/>
    </row>
    <row r="68" spans="1:8" ht="13.5" thickBot="1" x14ac:dyDescent="0.25">
      <c r="A68" s="40" t="s">
        <v>11</v>
      </c>
      <c r="B68" s="94">
        <v>12180292</v>
      </c>
      <c r="C68" s="39"/>
      <c r="D68" s="39"/>
      <c r="E68" s="39"/>
      <c r="F68" s="29"/>
      <c r="G68" s="29"/>
    </row>
    <row r="69" spans="1:8" x14ac:dyDescent="0.2">
      <c r="A69" s="41" t="s">
        <v>20</v>
      </c>
      <c r="B69" s="41"/>
      <c r="C69" s="47"/>
      <c r="D69" s="49"/>
      <c r="E69" s="39"/>
      <c r="F69" s="29"/>
      <c r="G69" s="29"/>
    </row>
    <row r="70" spans="1:8" x14ac:dyDescent="0.2">
      <c r="A70" s="129" t="s">
        <v>83</v>
      </c>
      <c r="B70" s="135">
        <v>10000</v>
      </c>
      <c r="C70" s="47">
        <f>B70/4</f>
        <v>2500</v>
      </c>
      <c r="D70" s="47">
        <v>2500</v>
      </c>
      <c r="E70" s="47">
        <v>2500</v>
      </c>
      <c r="F70" s="47">
        <v>2500</v>
      </c>
      <c r="G70" s="53">
        <f>SUM(C70:F70)</f>
        <v>10000</v>
      </c>
    </row>
    <row r="71" spans="1:8" x14ac:dyDescent="0.2">
      <c r="A71" s="129" t="s">
        <v>96</v>
      </c>
      <c r="B71" s="135">
        <v>250000</v>
      </c>
      <c r="C71" s="47">
        <f t="shared" ref="C71:C73" si="7">B71/4</f>
        <v>62500</v>
      </c>
      <c r="D71" s="47">
        <v>62500</v>
      </c>
      <c r="E71" s="47">
        <v>62500</v>
      </c>
      <c r="F71" s="47">
        <v>62500</v>
      </c>
      <c r="G71" s="53">
        <f t="shared" ref="G71:G73" si="8">SUM(C71:F71)</f>
        <v>250000</v>
      </c>
    </row>
    <row r="72" spans="1:8" x14ac:dyDescent="0.2">
      <c r="A72" s="129" t="s">
        <v>97</v>
      </c>
      <c r="B72" s="135">
        <v>563000</v>
      </c>
      <c r="C72" s="47">
        <f t="shared" si="7"/>
        <v>140750</v>
      </c>
      <c r="D72" s="47">
        <v>140750</v>
      </c>
      <c r="E72" s="47">
        <v>140750</v>
      </c>
      <c r="F72" s="47">
        <v>140750</v>
      </c>
      <c r="G72" s="53">
        <f t="shared" si="8"/>
        <v>563000</v>
      </c>
      <c r="H72" s="4">
        <f>12180292-823000</f>
        <v>11357292</v>
      </c>
    </row>
    <row r="73" spans="1:8" x14ac:dyDescent="0.2">
      <c r="A73" s="130" t="s">
        <v>98</v>
      </c>
      <c r="B73" s="135">
        <v>11357292</v>
      </c>
      <c r="C73" s="169">
        <f t="shared" si="7"/>
        <v>2839323</v>
      </c>
      <c r="D73" s="28">
        <v>2839323</v>
      </c>
      <c r="E73" s="54">
        <v>2839323</v>
      </c>
      <c r="F73" s="53">
        <v>2839323</v>
      </c>
      <c r="G73" s="53">
        <f t="shared" si="8"/>
        <v>11357292</v>
      </c>
    </row>
    <row r="74" spans="1:8" x14ac:dyDescent="0.2">
      <c r="A74" s="129"/>
      <c r="B74" s="135"/>
      <c r="C74" s="47"/>
      <c r="D74" s="49"/>
      <c r="E74" s="39"/>
      <c r="F74" s="29"/>
      <c r="G74" s="53"/>
    </row>
    <row r="75" spans="1:8" x14ac:dyDescent="0.2">
      <c r="A75" s="129"/>
      <c r="B75" s="135"/>
      <c r="C75" s="47"/>
      <c r="D75" s="49"/>
      <c r="E75" s="39"/>
      <c r="F75" s="29"/>
      <c r="G75" s="53"/>
    </row>
    <row r="76" spans="1:8" x14ac:dyDescent="0.2">
      <c r="A76" s="127" t="s">
        <v>21</v>
      </c>
      <c r="B76" s="103">
        <f t="shared" ref="B76:G76" si="9">SUM(B70:B75)</f>
        <v>12180292</v>
      </c>
      <c r="C76" s="85">
        <f t="shared" si="9"/>
        <v>3045073</v>
      </c>
      <c r="D76" s="85">
        <f t="shared" si="9"/>
        <v>3045073</v>
      </c>
      <c r="E76" s="85">
        <f t="shared" si="9"/>
        <v>3045073</v>
      </c>
      <c r="F76" s="85">
        <f t="shared" si="9"/>
        <v>3045073</v>
      </c>
      <c r="G76" s="85">
        <f t="shared" si="9"/>
        <v>12180292</v>
      </c>
      <c r="H76" s="29"/>
    </row>
    <row r="77" spans="1:8" x14ac:dyDescent="0.2">
      <c r="A77" s="34" t="s">
        <v>12</v>
      </c>
      <c r="B77" s="92">
        <v>2475000</v>
      </c>
      <c r="C77" s="48"/>
      <c r="D77" s="49"/>
      <c r="E77" s="39"/>
      <c r="F77" s="29"/>
      <c r="G77" s="29"/>
    </row>
    <row r="78" spans="1:8" x14ac:dyDescent="0.2">
      <c r="A78" s="129" t="s">
        <v>96</v>
      </c>
      <c r="B78" s="66">
        <v>2475000</v>
      </c>
      <c r="C78" s="47">
        <f>B78/4</f>
        <v>618750</v>
      </c>
      <c r="D78" s="39">
        <v>618750</v>
      </c>
      <c r="E78" s="39">
        <v>618750</v>
      </c>
      <c r="F78" s="29">
        <v>618750</v>
      </c>
      <c r="G78" s="29">
        <f>SUM(C78:F78)</f>
        <v>2475000</v>
      </c>
    </row>
    <row r="79" spans="1:8" x14ac:dyDescent="0.2">
      <c r="A79" s="143"/>
      <c r="B79" s="127"/>
      <c r="C79" s="47"/>
      <c r="D79" s="39"/>
      <c r="E79" s="39"/>
      <c r="F79" s="29"/>
      <c r="G79" s="29">
        <f>SUM(C79:F79)</f>
        <v>0</v>
      </c>
    </row>
    <row r="80" spans="1:8" x14ac:dyDescent="0.2">
      <c r="A80" s="127"/>
      <c r="B80" s="127"/>
      <c r="C80" s="47"/>
      <c r="D80" s="39"/>
      <c r="E80" s="39"/>
      <c r="F80" s="29"/>
      <c r="G80" s="29">
        <f>SUM(C80:F80)</f>
        <v>0</v>
      </c>
    </row>
    <row r="81" spans="1:8" x14ac:dyDescent="0.2">
      <c r="A81" s="127"/>
      <c r="B81" s="127"/>
      <c r="C81" s="50"/>
      <c r="D81" s="39"/>
      <c r="E81" s="39"/>
      <c r="F81" s="29"/>
      <c r="G81" s="29">
        <f>SUM(C81:F81)</f>
        <v>0</v>
      </c>
    </row>
    <row r="82" spans="1:8" x14ac:dyDescent="0.2">
      <c r="A82" s="127" t="s">
        <v>21</v>
      </c>
      <c r="B82" s="103">
        <f>B77</f>
        <v>2475000</v>
      </c>
      <c r="C82" s="85">
        <f>SUM(C78:C81)</f>
        <v>618750</v>
      </c>
      <c r="D82" s="85">
        <f>SUM(D78:D81)</f>
        <v>618750</v>
      </c>
      <c r="E82" s="85">
        <f>SUM(E78:E81)</f>
        <v>618750</v>
      </c>
      <c r="F82" s="85">
        <f>SUM(F78:F81)</f>
        <v>618750</v>
      </c>
      <c r="G82" s="85">
        <f>SUM(G78:G81)</f>
        <v>2475000</v>
      </c>
      <c r="H82" s="29"/>
    </row>
    <row r="83" spans="1:8" x14ac:dyDescent="0.2">
      <c r="A83" s="51" t="s">
        <v>13</v>
      </c>
      <c r="B83" s="94">
        <v>507500</v>
      </c>
      <c r="C83" s="27"/>
      <c r="D83" s="80"/>
      <c r="E83" s="84"/>
      <c r="F83" s="29"/>
      <c r="G83" s="29"/>
    </row>
    <row r="84" spans="1:8" x14ac:dyDescent="0.2">
      <c r="A84" s="41" t="s">
        <v>20</v>
      </c>
      <c r="B84" s="41"/>
      <c r="C84" s="27"/>
      <c r="D84" s="49"/>
      <c r="E84" s="27"/>
      <c r="F84" s="29"/>
      <c r="G84" s="29"/>
    </row>
    <row r="85" spans="1:8" s="26" customFormat="1" x14ac:dyDescent="0.2">
      <c r="A85" s="130" t="s">
        <v>84</v>
      </c>
      <c r="B85" s="167">
        <v>5000</v>
      </c>
      <c r="C85" s="52">
        <f>B85/4</f>
        <v>1250</v>
      </c>
      <c r="D85" s="28">
        <v>1250</v>
      </c>
      <c r="E85" s="52">
        <v>1250</v>
      </c>
      <c r="F85" s="53">
        <v>1250</v>
      </c>
      <c r="G85" s="53">
        <f>SUM(C85:F85)</f>
        <v>5000</v>
      </c>
    </row>
    <row r="86" spans="1:8" s="26" customFormat="1" x14ac:dyDescent="0.2">
      <c r="A86" s="130" t="s">
        <v>85</v>
      </c>
      <c r="B86" s="167">
        <v>5000</v>
      </c>
      <c r="C86" s="52">
        <f t="shared" ref="C86:C89" si="10">B86/4</f>
        <v>1250</v>
      </c>
      <c r="D86" s="28">
        <v>1250</v>
      </c>
      <c r="E86" s="52">
        <v>1250</v>
      </c>
      <c r="F86" s="53">
        <v>1250</v>
      </c>
      <c r="G86" s="53">
        <f t="shared" ref="G86:G89" si="11">SUM(C86:F86)</f>
        <v>5000</v>
      </c>
    </row>
    <row r="87" spans="1:8" s="26" customFormat="1" x14ac:dyDescent="0.2">
      <c r="A87" s="130" t="s">
        <v>86</v>
      </c>
      <c r="B87" s="64">
        <v>17500</v>
      </c>
      <c r="C87" s="52">
        <f t="shared" si="10"/>
        <v>4375</v>
      </c>
      <c r="D87" s="28">
        <v>4375</v>
      </c>
      <c r="E87" s="54">
        <v>4375</v>
      </c>
      <c r="F87" s="53">
        <v>4375</v>
      </c>
      <c r="G87" s="53">
        <f t="shared" si="11"/>
        <v>17500</v>
      </c>
    </row>
    <row r="88" spans="1:8" s="26" customFormat="1" x14ac:dyDescent="0.2">
      <c r="A88" s="130" t="s">
        <v>87</v>
      </c>
      <c r="B88" s="64">
        <f>5000+400000</f>
        <v>405000</v>
      </c>
      <c r="C88" s="52">
        <v>101250</v>
      </c>
      <c r="D88" s="52">
        <v>101250</v>
      </c>
      <c r="E88" s="52">
        <v>101250</v>
      </c>
      <c r="F88" s="52">
        <v>101250</v>
      </c>
      <c r="G88" s="53">
        <f t="shared" si="11"/>
        <v>405000</v>
      </c>
    </row>
    <row r="89" spans="1:8" s="26" customFormat="1" x14ac:dyDescent="0.2">
      <c r="A89" s="130" t="s">
        <v>96</v>
      </c>
      <c r="B89" s="64">
        <v>75000</v>
      </c>
      <c r="C89" s="52">
        <f t="shared" si="10"/>
        <v>18750</v>
      </c>
      <c r="D89" s="28">
        <v>18750</v>
      </c>
      <c r="E89" s="54">
        <v>18750</v>
      </c>
      <c r="F89" s="53">
        <v>18750</v>
      </c>
      <c r="G89" s="53">
        <f t="shared" si="11"/>
        <v>75000</v>
      </c>
    </row>
    <row r="90" spans="1:8" s="1" customFormat="1" x14ac:dyDescent="0.2">
      <c r="A90" s="127" t="s">
        <v>21</v>
      </c>
      <c r="B90" s="103">
        <f t="shared" ref="B90:G90" si="12">SUM(B85:B89)</f>
        <v>507500</v>
      </c>
      <c r="C90" s="85">
        <f t="shared" si="12"/>
        <v>126875</v>
      </c>
      <c r="D90" s="85">
        <f t="shared" si="12"/>
        <v>126875</v>
      </c>
      <c r="E90" s="85">
        <f t="shared" si="12"/>
        <v>126875</v>
      </c>
      <c r="F90" s="85">
        <f t="shared" si="12"/>
        <v>126875</v>
      </c>
      <c r="G90" s="85">
        <f t="shared" si="12"/>
        <v>507500</v>
      </c>
      <c r="H90" s="85"/>
    </row>
    <row r="91" spans="1:8" s="1" customFormat="1" ht="13.5" thickBot="1" x14ac:dyDescent="0.25">
      <c r="A91" s="127"/>
      <c r="B91" s="127"/>
      <c r="C91" s="85"/>
      <c r="D91" s="85"/>
      <c r="E91" s="85"/>
      <c r="F91" s="85"/>
      <c r="G91" s="85"/>
      <c r="H91" s="85"/>
    </row>
    <row r="92" spans="1:8" ht="16.5" thickBot="1" x14ac:dyDescent="0.3">
      <c r="A92" s="17" t="s">
        <v>23</v>
      </c>
      <c r="B92" s="104">
        <f t="shared" ref="B92:G92" si="13">SUM(B43+B67+B76+B82+B90)</f>
        <v>15891962</v>
      </c>
      <c r="C92" s="38">
        <f t="shared" si="13"/>
        <v>3972990.5</v>
      </c>
      <c r="D92" s="38">
        <f t="shared" si="13"/>
        <v>3972991</v>
      </c>
      <c r="E92" s="38">
        <f t="shared" si="13"/>
        <v>3972989</v>
      </c>
      <c r="F92" s="38">
        <f t="shared" si="13"/>
        <v>3972991</v>
      </c>
      <c r="G92" s="38">
        <f t="shared" si="13"/>
        <v>15891961.5</v>
      </c>
      <c r="H92" s="29"/>
    </row>
    <row r="93" spans="1:8" s="1" customFormat="1" x14ac:dyDescent="0.2">
      <c r="A93" s="127"/>
      <c r="B93" s="127"/>
      <c r="C93" s="85"/>
      <c r="D93" s="85"/>
      <c r="E93" s="85"/>
      <c r="F93" s="85"/>
      <c r="G93" s="85"/>
      <c r="H93" s="85"/>
    </row>
    <row r="94" spans="1:8" ht="18" x14ac:dyDescent="0.25">
      <c r="A94" s="55" t="s">
        <v>159</v>
      </c>
      <c r="B94" s="109">
        <f>SUM(B31+B92)</f>
        <v>18771530.460000001</v>
      </c>
      <c r="C94" s="56">
        <f>C92+C31</f>
        <v>4692882.6150000002</v>
      </c>
      <c r="D94" s="56">
        <f>D92+D31</f>
        <v>4692883.6150000002</v>
      </c>
      <c r="E94" s="56">
        <f>E92+E31</f>
        <v>4692881</v>
      </c>
      <c r="F94" s="56">
        <f>F92+F31</f>
        <v>4692883</v>
      </c>
      <c r="G94" s="57">
        <f>G92+G31</f>
        <v>18771530.23</v>
      </c>
    </row>
    <row r="96" spans="1:8" x14ac:dyDescent="0.2">
      <c r="G96" s="29"/>
    </row>
    <row r="97" spans="1:7" x14ac:dyDescent="0.2">
      <c r="G97" s="142"/>
    </row>
    <row r="98" spans="1:7" x14ac:dyDescent="0.2">
      <c r="A98" s="127"/>
      <c r="B98" s="127"/>
      <c r="C98" s="24"/>
      <c r="D98" s="24"/>
      <c r="F98" s="29"/>
    </row>
  </sheetData>
  <pageMargins left="0.7" right="0.7" top="0.75" bottom="0.75" header="0.3" footer="0.3"/>
  <pageSetup scale="74" fitToHeight="2" orientation="landscape" r:id="rId1"/>
  <headerFooter>
    <oddFooter>&amp;L&amp;Z&amp;F&amp;R&amp;D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40" workbookViewId="0">
      <selection activeCell="H74" sqref="H74"/>
    </sheetView>
  </sheetViews>
  <sheetFormatPr defaultColWidth="9.140625" defaultRowHeight="12.75" x14ac:dyDescent="0.2"/>
  <cols>
    <col min="1" max="1" width="62.85546875" style="4" bestFit="1" customWidth="1"/>
    <col min="2" max="2" width="21.140625" style="67" customWidth="1"/>
    <col min="3" max="4" width="18" style="2" bestFit="1" customWidth="1"/>
    <col min="5" max="5" width="18" style="3" bestFit="1" customWidth="1"/>
    <col min="6" max="7" width="18" style="4" bestFit="1" customWidth="1"/>
    <col min="8" max="16384" width="9.140625" style="4"/>
  </cols>
  <sheetData>
    <row r="1" spans="1:7" x14ac:dyDescent="0.2">
      <c r="A1" s="1" t="s">
        <v>151</v>
      </c>
      <c r="B1" s="74"/>
    </row>
    <row r="2" spans="1:7" x14ac:dyDescent="0.2">
      <c r="A2" s="1"/>
      <c r="B2" s="74"/>
    </row>
    <row r="3" spans="1:7" s="8" customFormat="1" ht="19.5" thickBot="1" x14ac:dyDescent="0.35">
      <c r="A3" s="5" t="s">
        <v>48</v>
      </c>
      <c r="B3" s="75"/>
      <c r="C3" s="6"/>
      <c r="D3" s="6"/>
      <c r="E3" s="7"/>
    </row>
    <row r="4" spans="1:7" s="9" customFormat="1" ht="26.25" thickBot="1" x14ac:dyDescent="0.25">
      <c r="B4" s="76" t="s">
        <v>24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59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60"/>
      <c r="C6" s="19"/>
      <c r="D6" s="19"/>
      <c r="E6" s="20"/>
    </row>
    <row r="7" spans="1:7" s="9" customFormat="1" ht="16.5" thickBot="1" x14ac:dyDescent="0.3">
      <c r="A7" s="21"/>
      <c r="B7" s="61"/>
    </row>
    <row r="8" spans="1:7" s="25" customFormat="1" ht="13.5" thickBot="1" x14ac:dyDescent="0.25">
      <c r="A8" s="22" t="s">
        <v>0</v>
      </c>
      <c r="B8" s="62">
        <v>8535078.1400000006</v>
      </c>
      <c r="C8" s="24"/>
      <c r="D8" s="24"/>
      <c r="E8" s="3"/>
    </row>
    <row r="9" spans="1:7" x14ac:dyDescent="0.2">
      <c r="B9" s="63"/>
      <c r="C9" s="27">
        <f>B8/4</f>
        <v>2133769.5350000001</v>
      </c>
      <c r="D9" s="28">
        <v>2133770</v>
      </c>
      <c r="E9" s="27">
        <v>2133770</v>
      </c>
      <c r="F9" s="29">
        <v>2133768</v>
      </c>
      <c r="G9" s="29">
        <f>SUM(C9:F9)</f>
        <v>8535077.5350000001</v>
      </c>
    </row>
    <row r="10" spans="1:7" x14ac:dyDescent="0.2">
      <c r="B10" s="63"/>
      <c r="C10" s="27"/>
      <c r="D10" s="28"/>
      <c r="E10" s="27"/>
      <c r="F10" s="29"/>
      <c r="G10" s="29">
        <f>SUM(C10:F10)</f>
        <v>0</v>
      </c>
    </row>
    <row r="11" spans="1:7" x14ac:dyDescent="0.2">
      <c r="A11" s="30"/>
      <c r="B11" s="64"/>
      <c r="C11" s="32"/>
      <c r="D11" s="33"/>
      <c r="E11" s="27"/>
      <c r="F11" s="29"/>
      <c r="G11" s="29">
        <f>SUM(C11:F11)</f>
        <v>0</v>
      </c>
    </row>
    <row r="12" spans="1:7" x14ac:dyDescent="0.2">
      <c r="A12" s="30" t="s">
        <v>21</v>
      </c>
      <c r="B12" s="64"/>
      <c r="C12" s="43">
        <f>SUM(C9:C11)</f>
        <v>2133769.5350000001</v>
      </c>
      <c r="D12" s="43">
        <f>SUM(D9:D11)</f>
        <v>2133770</v>
      </c>
      <c r="E12" s="43">
        <f>SUM(E9:E11)</f>
        <v>2133770</v>
      </c>
      <c r="F12" s="43">
        <f>SUM(F9:F11)</f>
        <v>2133768</v>
      </c>
      <c r="G12" s="43">
        <f>SUM(G9:G11)</f>
        <v>8535077.5350000001</v>
      </c>
    </row>
    <row r="13" spans="1:7" x14ac:dyDescent="0.2">
      <c r="A13" s="34" t="s">
        <v>1</v>
      </c>
      <c r="B13" s="62">
        <v>4132379.45</v>
      </c>
      <c r="C13" s="24"/>
      <c r="D13" s="35"/>
      <c r="E13" s="36"/>
    </row>
    <row r="14" spans="1:7" x14ac:dyDescent="0.2">
      <c r="B14" s="63"/>
      <c r="C14" s="27">
        <f>B13/4</f>
        <v>1033094.8625</v>
      </c>
      <c r="D14" s="28">
        <v>1033095</v>
      </c>
      <c r="E14" s="27">
        <v>1033095</v>
      </c>
      <c r="F14" s="29">
        <v>1033095</v>
      </c>
      <c r="G14" s="29">
        <f>SUM(C14:F14)</f>
        <v>4132379.8624999998</v>
      </c>
    </row>
    <row r="15" spans="1:7" x14ac:dyDescent="0.2">
      <c r="A15" s="30"/>
      <c r="B15" s="64"/>
      <c r="C15" s="32"/>
      <c r="D15" s="28"/>
      <c r="E15" s="27"/>
      <c r="F15" s="29"/>
      <c r="G15" s="29">
        <f>SUM(C15:F15)</f>
        <v>0</v>
      </c>
    </row>
    <row r="16" spans="1:7" x14ac:dyDescent="0.2">
      <c r="B16" s="63"/>
      <c r="C16" s="27"/>
      <c r="D16" s="28"/>
      <c r="E16" s="27"/>
      <c r="F16" s="29"/>
      <c r="G16" s="29">
        <f>SUM(C16:F16)</f>
        <v>0</v>
      </c>
    </row>
    <row r="17" spans="1:7" x14ac:dyDescent="0.2">
      <c r="A17" s="30" t="s">
        <v>21</v>
      </c>
      <c r="B17" s="64"/>
      <c r="C17" s="43">
        <f>SUM(C14:C16)</f>
        <v>1033094.8625</v>
      </c>
      <c r="D17" s="43">
        <f>SUM(D14:D16)</f>
        <v>1033095</v>
      </c>
      <c r="E17" s="43">
        <f>SUM(E14:E16)</f>
        <v>1033095</v>
      </c>
      <c r="F17" s="43">
        <f>SUM(F14:F16)</f>
        <v>1033095</v>
      </c>
      <c r="G17" s="43">
        <f>SUM(G14:G16)</f>
        <v>4132379.8624999998</v>
      </c>
    </row>
    <row r="18" spans="1:7" x14ac:dyDescent="0.2">
      <c r="A18" s="34" t="s">
        <v>2</v>
      </c>
      <c r="B18" s="62">
        <v>365000</v>
      </c>
      <c r="C18" s="27"/>
      <c r="D18" s="28"/>
      <c r="E18" s="27"/>
      <c r="F18" s="29"/>
      <c r="G18" s="29"/>
    </row>
    <row r="19" spans="1:7" x14ac:dyDescent="0.2">
      <c r="B19" s="63"/>
      <c r="C19" s="27">
        <f>365000/4</f>
        <v>91250</v>
      </c>
      <c r="D19" s="28">
        <v>91250</v>
      </c>
      <c r="E19" s="27">
        <v>91250</v>
      </c>
      <c r="F19" s="29">
        <v>91250</v>
      </c>
      <c r="G19" s="29">
        <f>SUM(C19:F19)</f>
        <v>365000</v>
      </c>
    </row>
    <row r="20" spans="1:7" x14ac:dyDescent="0.2">
      <c r="A20" s="30"/>
      <c r="B20" s="64"/>
      <c r="C20" s="32"/>
      <c r="D20" s="28"/>
      <c r="E20" s="27"/>
      <c r="F20" s="29"/>
      <c r="G20" s="29">
        <f>SUM(C20:F20)</f>
        <v>0</v>
      </c>
    </row>
    <row r="21" spans="1:7" x14ac:dyDescent="0.2">
      <c r="B21" s="63"/>
      <c r="C21" s="27"/>
      <c r="D21" s="28"/>
      <c r="E21" s="27"/>
      <c r="F21" s="29"/>
      <c r="G21" s="29">
        <f>SUM(C21:F21)</f>
        <v>0</v>
      </c>
    </row>
    <row r="22" spans="1:7" x14ac:dyDescent="0.2">
      <c r="A22" s="30"/>
      <c r="B22" s="64"/>
      <c r="C22" s="38"/>
      <c r="D22" s="28"/>
      <c r="E22" s="39"/>
      <c r="F22" s="29"/>
      <c r="G22" s="29">
        <f>SUM(C22:F22)</f>
        <v>0</v>
      </c>
    </row>
    <row r="23" spans="1:7" ht="13.5" thickBot="1" x14ac:dyDescent="0.25">
      <c r="A23" s="30" t="s">
        <v>21</v>
      </c>
      <c r="B23" s="64"/>
      <c r="C23" s="43">
        <f>SUM(C19:C22)</f>
        <v>91250</v>
      </c>
      <c r="D23" s="43">
        <f t="shared" ref="D23:F23" si="0">SUM(D19:D22)</f>
        <v>91250</v>
      </c>
      <c r="E23" s="43">
        <f t="shared" si="0"/>
        <v>91250</v>
      </c>
      <c r="F23" s="43">
        <f t="shared" si="0"/>
        <v>91250</v>
      </c>
      <c r="G23" s="43">
        <f>SUM(G19:G22)</f>
        <v>365000</v>
      </c>
    </row>
    <row r="24" spans="1:7" s="1" customFormat="1" ht="13.5" thickBot="1" x14ac:dyDescent="0.25">
      <c r="A24" s="40" t="s">
        <v>4</v>
      </c>
      <c r="B24" s="66">
        <v>3037499.69</v>
      </c>
      <c r="C24" s="39"/>
      <c r="D24" s="27"/>
      <c r="E24" s="42"/>
      <c r="F24" s="43"/>
      <c r="G24" s="43"/>
    </row>
    <row r="25" spans="1:7" s="1" customFormat="1" x14ac:dyDescent="0.2">
      <c r="A25" s="4"/>
      <c r="B25" s="63"/>
      <c r="C25" s="71">
        <f>B24/4</f>
        <v>759374.92249999999</v>
      </c>
      <c r="D25" s="72">
        <v>759375</v>
      </c>
      <c r="E25" s="73">
        <v>759375</v>
      </c>
      <c r="F25" s="71">
        <v>759375</v>
      </c>
      <c r="G25" s="71">
        <f>SUM(C25:F25)</f>
        <v>3037499.9224999999</v>
      </c>
    </row>
    <row r="26" spans="1:7" s="1" customFormat="1" x14ac:dyDescent="0.2">
      <c r="A26" s="30" t="s">
        <v>21</v>
      </c>
      <c r="B26" s="64"/>
      <c r="C26" s="43">
        <f>SUM(C24:C25)</f>
        <v>759374.92249999999</v>
      </c>
      <c r="D26" s="43">
        <f>SUM(D24:D25)</f>
        <v>759375</v>
      </c>
      <c r="E26" s="43">
        <f>SUM(E24:E25)</f>
        <v>759375</v>
      </c>
      <c r="F26" s="43">
        <f>SUM(F24:F25)</f>
        <v>759375</v>
      </c>
      <c r="G26" s="43">
        <f>SUM(C26:F26)</f>
        <v>3037499.9224999999</v>
      </c>
    </row>
    <row r="27" spans="1:7" s="1" customFormat="1" x14ac:dyDescent="0.2">
      <c r="A27" s="34" t="s">
        <v>3</v>
      </c>
      <c r="B27" s="62">
        <v>755000</v>
      </c>
      <c r="C27" s="44"/>
      <c r="D27" s="27"/>
      <c r="E27" s="42"/>
      <c r="F27" s="43"/>
      <c r="G27" s="43"/>
    </row>
    <row r="28" spans="1:7" x14ac:dyDescent="0.2">
      <c r="B28" s="63"/>
      <c r="C28" s="29">
        <f>B27/4</f>
        <v>188750</v>
      </c>
      <c r="D28" s="29">
        <v>188750</v>
      </c>
      <c r="E28" s="39">
        <v>188750</v>
      </c>
      <c r="F28" s="29">
        <v>188750</v>
      </c>
      <c r="G28" s="29">
        <f>SUM(C28:F28)</f>
        <v>755000</v>
      </c>
    </row>
    <row r="29" spans="1:7" x14ac:dyDescent="0.2">
      <c r="A29" s="30" t="s">
        <v>21</v>
      </c>
      <c r="B29" s="64"/>
      <c r="C29" s="43">
        <f>SUM(C27:C28)</f>
        <v>188750</v>
      </c>
      <c r="D29" s="43">
        <f>SUM(D27:D28)</f>
        <v>188750</v>
      </c>
      <c r="E29" s="43">
        <f>SUM(E27:E28)</f>
        <v>188750</v>
      </c>
      <c r="F29" s="43">
        <f>SUM(F27:F28)</f>
        <v>188750</v>
      </c>
      <c r="G29" s="43">
        <f>SUM(C29:F29)</f>
        <v>755000</v>
      </c>
    </row>
    <row r="30" spans="1:7" ht="13.5" thickBot="1" x14ac:dyDescent="0.25">
      <c r="A30" s="30"/>
      <c r="B30" s="64"/>
      <c r="C30" s="29"/>
      <c r="D30" s="29"/>
      <c r="E30" s="29"/>
      <c r="F30" s="29"/>
      <c r="G30" s="29"/>
    </row>
    <row r="31" spans="1:7" ht="16.5" thickBot="1" x14ac:dyDescent="0.3">
      <c r="A31" s="17" t="s">
        <v>22</v>
      </c>
      <c r="B31" s="60">
        <f>B8+B13+B18+B24+B27</f>
        <v>16824957.280000001</v>
      </c>
      <c r="C31" s="38">
        <f>C29+C26+C23+C17+C12</f>
        <v>4206239.32</v>
      </c>
      <c r="D31" s="38">
        <f>D29+D26+D23+D17+D12</f>
        <v>4206240</v>
      </c>
      <c r="E31" s="38">
        <f>E29+E26+E23+E17+E12</f>
        <v>4206240</v>
      </c>
      <c r="F31" s="38">
        <f>F29+F26+F23+F17+F12</f>
        <v>4206238</v>
      </c>
      <c r="G31" s="38">
        <f>G29+G26+G23+G17+G12</f>
        <v>16824957.32</v>
      </c>
    </row>
    <row r="32" spans="1:7" ht="13.5" thickBot="1" x14ac:dyDescent="0.25">
      <c r="A32" s="30"/>
      <c r="B32" s="64"/>
      <c r="C32" s="29"/>
      <c r="D32" s="29"/>
      <c r="E32" s="29"/>
      <c r="F32" s="29"/>
      <c r="G32" s="29"/>
    </row>
    <row r="33" spans="1:7" ht="16.5" thickBot="1" x14ac:dyDescent="0.3">
      <c r="A33" s="17" t="s">
        <v>5</v>
      </c>
      <c r="B33" s="60"/>
      <c r="C33" s="4"/>
      <c r="D33" s="4"/>
      <c r="E33" s="4"/>
    </row>
    <row r="34" spans="1:7" ht="16.5" thickBot="1" x14ac:dyDescent="0.3">
      <c r="A34" s="46"/>
      <c r="B34" s="60"/>
      <c r="C34" s="44"/>
      <c r="D34" s="27"/>
      <c r="E34" s="39"/>
      <c r="F34" s="29"/>
      <c r="G34" s="29"/>
    </row>
    <row r="35" spans="1:7" ht="13.5" thickBot="1" x14ac:dyDescent="0.25">
      <c r="A35" s="40" t="s">
        <v>7</v>
      </c>
      <c r="B35" s="66">
        <v>364205</v>
      </c>
      <c r="C35" s="27"/>
      <c r="D35" s="27"/>
      <c r="E35" s="39"/>
      <c r="F35" s="29"/>
      <c r="G35" s="29"/>
    </row>
    <row r="36" spans="1:7" x14ac:dyDescent="0.2">
      <c r="A36" s="41" t="s">
        <v>20</v>
      </c>
      <c r="B36" s="66"/>
      <c r="C36" s="27"/>
      <c r="D36" s="39"/>
      <c r="E36" s="47"/>
      <c r="F36" s="29"/>
      <c r="G36" s="29"/>
    </row>
    <row r="37" spans="1:7" x14ac:dyDescent="0.2">
      <c r="C37" s="27"/>
      <c r="D37" s="27"/>
      <c r="E37" s="39"/>
      <c r="F37" s="29"/>
      <c r="G37" s="29">
        <f t="shared" ref="G37:G40" si="1">SUM(C37:F37)</f>
        <v>0</v>
      </c>
    </row>
    <row r="38" spans="1:7" x14ac:dyDescent="0.2">
      <c r="A38" s="78" t="s">
        <v>37</v>
      </c>
      <c r="B38" s="67">
        <v>64204</v>
      </c>
      <c r="C38" s="27">
        <v>16051</v>
      </c>
      <c r="D38" s="27">
        <v>16051</v>
      </c>
      <c r="E38" s="39">
        <v>16051</v>
      </c>
      <c r="F38" s="29">
        <v>16051</v>
      </c>
      <c r="G38" s="29">
        <f t="shared" si="1"/>
        <v>64204</v>
      </c>
    </row>
    <row r="39" spans="1:7" x14ac:dyDescent="0.2">
      <c r="A39" s="77" t="s">
        <v>41</v>
      </c>
      <c r="B39" s="68">
        <v>300000</v>
      </c>
      <c r="C39" s="44">
        <v>75000</v>
      </c>
      <c r="D39" s="27">
        <v>75000</v>
      </c>
      <c r="E39" s="39">
        <v>75000</v>
      </c>
      <c r="F39" s="29">
        <v>75000</v>
      </c>
      <c r="G39" s="29">
        <f t="shared" si="1"/>
        <v>300000</v>
      </c>
    </row>
    <row r="40" spans="1:7" x14ac:dyDescent="0.2">
      <c r="A40" s="30"/>
      <c r="B40" s="68"/>
      <c r="C40" s="48"/>
      <c r="D40" s="27"/>
      <c r="E40" s="39"/>
      <c r="F40" s="29"/>
      <c r="G40" s="29">
        <f t="shared" si="1"/>
        <v>0</v>
      </c>
    </row>
    <row r="41" spans="1:7" ht="13.5" thickBot="1" x14ac:dyDescent="0.25">
      <c r="A41" s="30" t="s">
        <v>21</v>
      </c>
      <c r="B41" s="68">
        <f>SUM(B38:B40)</f>
        <v>364204</v>
      </c>
      <c r="C41" s="29">
        <f>SUM(C37:C40)</f>
        <v>91051</v>
      </c>
      <c r="D41" s="29">
        <f>SUM(D37:D40)</f>
        <v>91051</v>
      </c>
      <c r="E41" s="29">
        <f>SUM(E37:E40)</f>
        <v>91051</v>
      </c>
      <c r="F41" s="29">
        <f>SUM(F37:F40)</f>
        <v>91051</v>
      </c>
      <c r="G41" s="29">
        <f>SUM(G37:G40)</f>
        <v>364204</v>
      </c>
    </row>
    <row r="42" spans="1:7" ht="13.5" thickBot="1" x14ac:dyDescent="0.25">
      <c r="A42" s="133" t="s">
        <v>157</v>
      </c>
      <c r="B42" s="66">
        <v>9506892.75</v>
      </c>
      <c r="C42" s="39"/>
      <c r="D42" s="39"/>
      <c r="E42" s="39"/>
      <c r="F42" s="29"/>
      <c r="G42" s="29"/>
    </row>
    <row r="43" spans="1:7" x14ac:dyDescent="0.2">
      <c r="A43" s="41" t="s">
        <v>20</v>
      </c>
      <c r="B43" s="66"/>
      <c r="C43" s="39"/>
      <c r="D43" s="39"/>
      <c r="E43" s="39"/>
      <c r="F43" s="29"/>
      <c r="G43" s="29">
        <f>SUM(C43:F43)</f>
        <v>0</v>
      </c>
    </row>
    <row r="44" spans="1:7" x14ac:dyDescent="0.2">
      <c r="A44" s="30"/>
      <c r="B44" s="68"/>
      <c r="C44" s="39"/>
      <c r="D44" s="39"/>
      <c r="E44" s="39"/>
      <c r="F44" s="29"/>
      <c r="G44" s="29">
        <f>SUM(C44:F44)</f>
        <v>0</v>
      </c>
    </row>
    <row r="45" spans="1:7" x14ac:dyDescent="0.2">
      <c r="A45" s="30" t="s">
        <v>42</v>
      </c>
      <c r="B45" s="68">
        <v>9186892.75</v>
      </c>
      <c r="C45" s="73">
        <f>B45/4</f>
        <v>2296723.1875</v>
      </c>
      <c r="D45" s="73">
        <v>2296723</v>
      </c>
      <c r="E45" s="73">
        <v>2296723</v>
      </c>
      <c r="F45" s="71">
        <v>2296723</v>
      </c>
      <c r="G45" s="71">
        <f>SUM(C45:F45)</f>
        <v>9186892.1875</v>
      </c>
    </row>
    <row r="46" spans="1:7" x14ac:dyDescent="0.2">
      <c r="A46" s="30" t="s">
        <v>102</v>
      </c>
      <c r="B46" s="68">
        <v>320000</v>
      </c>
      <c r="C46" s="137">
        <f>B46/4</f>
        <v>80000</v>
      </c>
      <c r="D46" s="4">
        <v>80000</v>
      </c>
      <c r="E46" s="4">
        <v>80000</v>
      </c>
      <c r="F46" s="4">
        <v>80000</v>
      </c>
      <c r="G46" s="90">
        <f>SUM(C46:F46)</f>
        <v>320000</v>
      </c>
    </row>
    <row r="47" spans="1:7" x14ac:dyDescent="0.2">
      <c r="A47" s="127"/>
      <c r="B47" s="68"/>
      <c r="C47" s="91"/>
      <c r="D47" s="91"/>
      <c r="E47" s="91"/>
      <c r="F47" s="90"/>
      <c r="G47" s="90"/>
    </row>
    <row r="48" spans="1:7" ht="13.5" thickBot="1" x14ac:dyDescent="0.25">
      <c r="A48" s="30" t="s">
        <v>21</v>
      </c>
      <c r="B48" s="68">
        <f>SUM(B45:B47)</f>
        <v>9506892.75</v>
      </c>
      <c r="C48" s="43">
        <f>SUM(C43:C46)</f>
        <v>2376723.1875</v>
      </c>
      <c r="D48" s="43">
        <f>SUM(D43:D46)</f>
        <v>2376723</v>
      </c>
      <c r="E48" s="43">
        <f>SUM(E43:E46)</f>
        <v>2376723</v>
      </c>
      <c r="F48" s="43">
        <f>SUM(F43:F46)</f>
        <v>2376723</v>
      </c>
      <c r="G48" s="43">
        <f>SUM(G43:G46)</f>
        <v>9506892.1875</v>
      </c>
    </row>
    <row r="49" spans="1:7" ht="13.5" thickBot="1" x14ac:dyDescent="0.25">
      <c r="A49" s="40" t="s">
        <v>8</v>
      </c>
      <c r="B49" s="66"/>
      <c r="C49" s="39"/>
      <c r="D49" s="39"/>
      <c r="E49" s="39"/>
      <c r="F49" s="29"/>
      <c r="G49" s="29"/>
    </row>
    <row r="50" spans="1:7" x14ac:dyDescent="0.2">
      <c r="A50" s="41" t="s">
        <v>20</v>
      </c>
      <c r="B50" s="66"/>
      <c r="C50" s="39"/>
      <c r="D50" s="39"/>
      <c r="E50" s="39"/>
      <c r="F50" s="29"/>
      <c r="G50" s="29">
        <f t="shared" ref="G50:G54" si="2">SUM(C50:F50)</f>
        <v>0</v>
      </c>
    </row>
    <row r="51" spans="1:7" x14ac:dyDescent="0.2">
      <c r="A51" s="30"/>
      <c r="B51" s="68"/>
      <c r="C51" s="39"/>
      <c r="D51" s="39"/>
      <c r="E51" s="39"/>
      <c r="F51" s="29"/>
      <c r="G51" s="29">
        <f t="shared" si="2"/>
        <v>0</v>
      </c>
    </row>
    <row r="52" spans="1:7" x14ac:dyDescent="0.2">
      <c r="A52" s="30"/>
      <c r="B52" s="68"/>
      <c r="C52" s="39"/>
      <c r="D52" s="39"/>
      <c r="E52" s="39"/>
      <c r="F52" s="29"/>
      <c r="G52" s="29">
        <f t="shared" si="2"/>
        <v>0</v>
      </c>
    </row>
    <row r="53" spans="1:7" x14ac:dyDescent="0.2">
      <c r="A53" s="30"/>
      <c r="B53" s="68"/>
      <c r="C53" s="39"/>
      <c r="D53" s="39"/>
      <c r="E53" s="39"/>
      <c r="F53" s="29"/>
      <c r="G53" s="29">
        <f t="shared" si="2"/>
        <v>0</v>
      </c>
    </row>
    <row r="54" spans="1:7" x14ac:dyDescent="0.2">
      <c r="A54" s="30"/>
      <c r="B54" s="68"/>
      <c r="C54" s="42"/>
      <c r="D54" s="39"/>
      <c r="E54" s="39"/>
      <c r="F54" s="29"/>
      <c r="G54" s="29">
        <f t="shared" si="2"/>
        <v>0</v>
      </c>
    </row>
    <row r="55" spans="1:7" ht="13.5" thickBot="1" x14ac:dyDescent="0.25">
      <c r="A55" s="30" t="s">
        <v>21</v>
      </c>
      <c r="B55" s="68"/>
      <c r="C55" s="29">
        <f>SUM(C50:C54)</f>
        <v>0</v>
      </c>
      <c r="D55" s="29">
        <f>SUM(D50:D54)</f>
        <v>0</v>
      </c>
      <c r="E55" s="29">
        <f>SUM(E50:E54)</f>
        <v>0</v>
      </c>
      <c r="F55" s="29">
        <f>SUM(F50:F54)</f>
        <v>0</v>
      </c>
      <c r="G55" s="29">
        <f>SUM(G50:G54)</f>
        <v>0</v>
      </c>
    </row>
    <row r="56" spans="1:7" ht="13.5" thickBot="1" x14ac:dyDescent="0.25">
      <c r="A56" s="40" t="s">
        <v>10</v>
      </c>
      <c r="B56" s="66">
        <v>687708</v>
      </c>
      <c r="C56" s="39"/>
      <c r="D56" s="39"/>
      <c r="E56" s="39"/>
      <c r="F56" s="29"/>
      <c r="G56" s="29"/>
    </row>
    <row r="57" spans="1:7" x14ac:dyDescent="0.2">
      <c r="A57" s="41" t="s">
        <v>20</v>
      </c>
      <c r="B57" s="66"/>
      <c r="C57" s="47"/>
      <c r="D57" s="39"/>
      <c r="E57" s="39"/>
      <c r="F57" s="29"/>
      <c r="G57" s="29"/>
    </row>
    <row r="58" spans="1:7" x14ac:dyDescent="0.2">
      <c r="A58" s="41"/>
      <c r="B58" s="66"/>
      <c r="C58" s="47"/>
      <c r="D58" s="39"/>
      <c r="E58" s="39"/>
      <c r="F58" s="29"/>
      <c r="G58" s="29">
        <f>SUM(C58:F58)</f>
        <v>0</v>
      </c>
    </row>
    <row r="59" spans="1:7" x14ac:dyDescent="0.2">
      <c r="A59" s="78" t="s">
        <v>43</v>
      </c>
      <c r="B59" s="66">
        <v>400000</v>
      </c>
      <c r="C59" s="47">
        <v>200000</v>
      </c>
      <c r="D59" s="39"/>
      <c r="E59" s="39">
        <v>200000</v>
      </c>
      <c r="F59" s="29"/>
      <c r="G59" s="29">
        <f t="shared" ref="G59:G63" si="3">SUM(C59:F59)</f>
        <v>400000</v>
      </c>
    </row>
    <row r="60" spans="1:7" x14ac:dyDescent="0.2">
      <c r="A60" s="78" t="s">
        <v>44</v>
      </c>
      <c r="B60" s="66">
        <v>200000</v>
      </c>
      <c r="C60" s="47">
        <v>80000</v>
      </c>
      <c r="D60" s="39">
        <v>60000</v>
      </c>
      <c r="E60" s="39">
        <v>40000</v>
      </c>
      <c r="F60" s="29">
        <v>20000</v>
      </c>
      <c r="G60" s="29">
        <f t="shared" si="3"/>
        <v>200000</v>
      </c>
    </row>
    <row r="61" spans="1:7" x14ac:dyDescent="0.2">
      <c r="A61" s="78" t="s">
        <v>104</v>
      </c>
      <c r="B61" s="66">
        <v>87708</v>
      </c>
      <c r="C61" s="47">
        <v>21927</v>
      </c>
      <c r="D61" s="39">
        <v>21927</v>
      </c>
      <c r="E61" s="39">
        <v>21927</v>
      </c>
      <c r="F61" s="29">
        <v>21927</v>
      </c>
      <c r="G61" s="29">
        <f t="shared" si="3"/>
        <v>87708</v>
      </c>
    </row>
    <row r="62" spans="1:7" x14ac:dyDescent="0.2">
      <c r="A62" s="79"/>
      <c r="B62" s="66"/>
      <c r="C62" s="47"/>
      <c r="D62" s="39"/>
      <c r="E62" s="39"/>
      <c r="F62" s="29"/>
      <c r="G62" s="29">
        <f t="shared" si="3"/>
        <v>0</v>
      </c>
    </row>
    <row r="63" spans="1:7" x14ac:dyDescent="0.2">
      <c r="C63" s="39"/>
      <c r="D63" s="39"/>
      <c r="E63" s="39"/>
      <c r="F63" s="29"/>
      <c r="G63" s="29">
        <f t="shared" si="3"/>
        <v>0</v>
      </c>
    </row>
    <row r="64" spans="1:7" ht="13.5" thickBot="1" x14ac:dyDescent="0.25">
      <c r="A64" s="30" t="s">
        <v>21</v>
      </c>
      <c r="B64" s="68">
        <f>SUM(B59:B63)</f>
        <v>687708</v>
      </c>
      <c r="C64" s="43">
        <f>SUM(C58:C63)</f>
        <v>301927</v>
      </c>
      <c r="D64" s="43">
        <f>SUM(D58:D63)</f>
        <v>81927</v>
      </c>
      <c r="E64" s="43">
        <f>SUM(E58:E63)</f>
        <v>261927</v>
      </c>
      <c r="F64" s="43">
        <f>SUM(F58:F63)</f>
        <v>41927</v>
      </c>
      <c r="G64" s="43">
        <f>SUM(G58:G63)</f>
        <v>687708</v>
      </c>
    </row>
    <row r="65" spans="1:7" ht="13.5" thickBot="1" x14ac:dyDescent="0.25">
      <c r="A65" s="40" t="s">
        <v>11</v>
      </c>
      <c r="B65" s="66">
        <v>13211980</v>
      </c>
      <c r="C65" s="39"/>
      <c r="D65" s="39"/>
      <c r="E65" s="39"/>
      <c r="F65" s="29"/>
      <c r="G65" s="29"/>
    </row>
    <row r="66" spans="1:7" x14ac:dyDescent="0.2">
      <c r="A66" s="41" t="s">
        <v>20</v>
      </c>
      <c r="B66" s="66"/>
      <c r="C66" s="47"/>
      <c r="D66" s="49"/>
      <c r="E66" s="39"/>
      <c r="F66" s="29"/>
      <c r="G66" s="29"/>
    </row>
    <row r="67" spans="1:7" x14ac:dyDescent="0.2">
      <c r="A67" s="41"/>
      <c r="B67" s="66"/>
      <c r="C67" s="47"/>
      <c r="D67" s="49"/>
      <c r="E67" s="39"/>
      <c r="F67" s="29"/>
      <c r="G67" s="29">
        <f>SUM(C67:F67)</f>
        <v>0</v>
      </c>
    </row>
    <row r="68" spans="1:7" x14ac:dyDescent="0.2">
      <c r="A68" s="78" t="s">
        <v>39</v>
      </c>
      <c r="B68" s="66">
        <v>9072900</v>
      </c>
      <c r="C68" s="47">
        <v>2268225</v>
      </c>
      <c r="D68" s="49">
        <v>2268225</v>
      </c>
      <c r="E68" s="39">
        <v>2268225</v>
      </c>
      <c r="F68" s="29">
        <v>2268225</v>
      </c>
      <c r="G68" s="29">
        <f t="shared" ref="G68:G75" si="4">SUM(C68:F68)</f>
        <v>9072900</v>
      </c>
    </row>
    <row r="69" spans="1:7" x14ac:dyDescent="0.2">
      <c r="A69" s="78" t="s">
        <v>45</v>
      </c>
      <c r="B69" s="66">
        <v>25000</v>
      </c>
      <c r="C69" s="47"/>
      <c r="D69" s="49"/>
      <c r="E69" s="39"/>
      <c r="F69" s="29">
        <v>25000</v>
      </c>
      <c r="G69" s="29">
        <f t="shared" si="4"/>
        <v>25000</v>
      </c>
    </row>
    <row r="70" spans="1:7" x14ac:dyDescent="0.2">
      <c r="A70" s="78" t="s">
        <v>46</v>
      </c>
      <c r="B70" s="66">
        <v>144000</v>
      </c>
      <c r="C70" s="47"/>
      <c r="D70" s="49"/>
      <c r="E70" s="39"/>
      <c r="F70" s="29">
        <v>144000</v>
      </c>
      <c r="G70" s="29">
        <f t="shared" si="4"/>
        <v>144000</v>
      </c>
    </row>
    <row r="71" spans="1:7" x14ac:dyDescent="0.2">
      <c r="A71" s="78" t="s">
        <v>47</v>
      </c>
      <c r="B71" s="66">
        <v>425000</v>
      </c>
      <c r="C71" s="47"/>
      <c r="D71" s="49"/>
      <c r="E71" s="39"/>
      <c r="F71" s="29">
        <v>425000</v>
      </c>
      <c r="G71" s="29">
        <f t="shared" si="4"/>
        <v>425000</v>
      </c>
    </row>
    <row r="72" spans="1:7" x14ac:dyDescent="0.2">
      <c r="A72" s="78" t="s">
        <v>104</v>
      </c>
      <c r="B72" s="66">
        <v>324000</v>
      </c>
      <c r="C72" s="47">
        <v>81000</v>
      </c>
      <c r="D72" s="49">
        <v>81000</v>
      </c>
      <c r="E72" s="39">
        <v>81000</v>
      </c>
      <c r="F72" s="29">
        <v>81000</v>
      </c>
      <c r="G72" s="29">
        <f t="shared" si="4"/>
        <v>324000</v>
      </c>
    </row>
    <row r="73" spans="1:7" x14ac:dyDescent="0.2">
      <c r="A73" s="78" t="s">
        <v>101</v>
      </c>
      <c r="B73" s="66">
        <v>200000</v>
      </c>
      <c r="C73" s="128">
        <f>B73/4</f>
        <v>50000</v>
      </c>
      <c r="D73" s="49">
        <v>50000</v>
      </c>
      <c r="E73" s="39">
        <v>50000</v>
      </c>
      <c r="F73" s="29">
        <v>50000</v>
      </c>
      <c r="G73" s="29">
        <f t="shared" si="4"/>
        <v>200000</v>
      </c>
    </row>
    <row r="74" spans="1:7" x14ac:dyDescent="0.2">
      <c r="A74" s="78" t="s">
        <v>103</v>
      </c>
      <c r="B74" s="66">
        <v>2541080</v>
      </c>
      <c r="C74" s="47">
        <f>B74/4</f>
        <v>635270</v>
      </c>
      <c r="D74" s="49">
        <v>635270</v>
      </c>
      <c r="E74" s="39">
        <v>635270</v>
      </c>
      <c r="F74" s="29">
        <v>635270</v>
      </c>
      <c r="G74" s="29">
        <f t="shared" si="4"/>
        <v>2541080</v>
      </c>
    </row>
    <row r="75" spans="1:7" x14ac:dyDescent="0.2">
      <c r="A75" s="181" t="s">
        <v>194</v>
      </c>
      <c r="B75" s="149">
        <v>480000</v>
      </c>
      <c r="C75" s="182">
        <f>B75/4</f>
        <v>120000</v>
      </c>
      <c r="D75" s="28">
        <v>120000</v>
      </c>
      <c r="E75" s="54">
        <v>120000</v>
      </c>
      <c r="F75" s="53">
        <v>120000</v>
      </c>
      <c r="G75" s="53">
        <f t="shared" si="4"/>
        <v>480000</v>
      </c>
    </row>
    <row r="76" spans="1:7" x14ac:dyDescent="0.2">
      <c r="A76" s="30" t="s">
        <v>21</v>
      </c>
      <c r="B76" s="68">
        <f>SUM(B68:B75)</f>
        <v>13211980</v>
      </c>
      <c r="C76" s="43">
        <f>SUM(C67:C75)</f>
        <v>3154495</v>
      </c>
      <c r="D76" s="43">
        <f>SUM(D67:D75)</f>
        <v>3154495</v>
      </c>
      <c r="E76" s="43">
        <f>SUM(E67:E75)</f>
        <v>3154495</v>
      </c>
      <c r="F76" s="43">
        <f>SUM(F67:F75)</f>
        <v>3748495</v>
      </c>
      <c r="G76" s="43">
        <f>SUM(G67:G75)</f>
        <v>13211980</v>
      </c>
    </row>
    <row r="77" spans="1:7" x14ac:dyDescent="0.2">
      <c r="A77" s="34" t="s">
        <v>12</v>
      </c>
      <c r="B77" s="62"/>
      <c r="C77" s="48"/>
      <c r="D77" s="49"/>
      <c r="E77" s="39"/>
      <c r="F77" s="29"/>
      <c r="G77" s="29"/>
    </row>
    <row r="78" spans="1:7" x14ac:dyDescent="0.2">
      <c r="A78" s="41"/>
      <c r="B78" s="66"/>
      <c r="C78" s="47"/>
      <c r="D78" s="39"/>
      <c r="E78" s="39"/>
      <c r="F78" s="29"/>
      <c r="G78" s="29"/>
    </row>
    <row r="79" spans="1:7" x14ac:dyDescent="0.2">
      <c r="A79" s="30"/>
      <c r="B79" s="68"/>
      <c r="C79" s="47"/>
      <c r="D79" s="39"/>
      <c r="E79" s="39"/>
      <c r="F79" s="29"/>
      <c r="G79" s="29">
        <f>SUM(C79:F79)</f>
        <v>0</v>
      </c>
    </row>
    <row r="80" spans="1:7" x14ac:dyDescent="0.2">
      <c r="A80" s="30"/>
      <c r="B80" s="68"/>
      <c r="C80" s="47"/>
      <c r="D80" s="39"/>
      <c r="E80" s="39"/>
      <c r="F80" s="29"/>
      <c r="G80" s="29">
        <f>SUM(C80:F80)</f>
        <v>0</v>
      </c>
    </row>
    <row r="81" spans="1:14" x14ac:dyDescent="0.2">
      <c r="A81" s="30"/>
      <c r="B81" s="68"/>
      <c r="C81" s="47"/>
      <c r="D81" s="39"/>
      <c r="E81" s="39"/>
      <c r="F81" s="29"/>
      <c r="G81" s="29">
        <f>SUM(C81:F81)</f>
        <v>0</v>
      </c>
    </row>
    <row r="82" spans="1:14" x14ac:dyDescent="0.2">
      <c r="A82" s="30"/>
      <c r="B82" s="68"/>
      <c r="C82" s="47"/>
      <c r="D82" s="39"/>
      <c r="E82" s="39"/>
      <c r="F82" s="29"/>
      <c r="G82" s="29">
        <f>SUM(C82:F82)</f>
        <v>0</v>
      </c>
    </row>
    <row r="83" spans="1:14" x14ac:dyDescent="0.2">
      <c r="A83" s="30"/>
      <c r="B83" s="68"/>
      <c r="C83" s="50"/>
      <c r="D83" s="39"/>
      <c r="E83" s="39"/>
      <c r="F83" s="29"/>
      <c r="G83" s="29">
        <f>SUM(C83:F83)</f>
        <v>0</v>
      </c>
    </row>
    <row r="84" spans="1:14" x14ac:dyDescent="0.2">
      <c r="A84" s="30" t="s">
        <v>21</v>
      </c>
      <c r="B84" s="68"/>
      <c r="C84" s="43">
        <f>SUM(C79:C83)</f>
        <v>0</v>
      </c>
      <c r="D84" s="43">
        <f>SUM(D79:D83)</f>
        <v>0</v>
      </c>
      <c r="E84" s="43">
        <f>SUM(E79:E83)</f>
        <v>0</v>
      </c>
      <c r="F84" s="43">
        <f>SUM(F79:F83)</f>
        <v>0</v>
      </c>
      <c r="G84" s="43">
        <f>SUM(G79:G83)</f>
        <v>0</v>
      </c>
    </row>
    <row r="85" spans="1:14" x14ac:dyDescent="0.2">
      <c r="A85" s="51" t="s">
        <v>13</v>
      </c>
      <c r="B85" s="66"/>
      <c r="C85" s="27"/>
      <c r="D85" s="32"/>
      <c r="E85" s="42"/>
      <c r="F85" s="29"/>
      <c r="G85" s="29"/>
    </row>
    <row r="86" spans="1:14" x14ac:dyDescent="0.2">
      <c r="A86" s="41" t="s">
        <v>20</v>
      </c>
      <c r="B86" s="66"/>
      <c r="C86" s="27"/>
      <c r="D86" s="49"/>
      <c r="E86" s="27"/>
      <c r="F86" s="29"/>
      <c r="G86" s="29"/>
    </row>
    <row r="87" spans="1:14" s="26" customFormat="1" x14ac:dyDescent="0.2">
      <c r="B87" s="63"/>
      <c r="C87" s="52"/>
      <c r="D87" s="28"/>
      <c r="E87" s="52"/>
      <c r="F87" s="53"/>
      <c r="G87" s="53">
        <f>SUM(C87:F87)</f>
        <v>0</v>
      </c>
    </row>
    <row r="88" spans="1:14" s="26" customFormat="1" x14ac:dyDescent="0.2">
      <c r="B88" s="63"/>
      <c r="C88" s="52"/>
      <c r="D88" s="28"/>
      <c r="E88" s="52"/>
      <c r="F88" s="53"/>
      <c r="G88" s="53">
        <f t="shared" ref="G88:G90" si="5">SUM(C88:F88)</f>
        <v>0</v>
      </c>
    </row>
    <row r="89" spans="1:14" s="26" customFormat="1" x14ac:dyDescent="0.2">
      <c r="B89" s="63"/>
      <c r="C89" s="52"/>
      <c r="D89" s="28"/>
      <c r="E89" s="52"/>
      <c r="F89" s="53"/>
      <c r="G89" s="53">
        <f t="shared" si="5"/>
        <v>0</v>
      </c>
    </row>
    <row r="90" spans="1:14" s="26" customFormat="1" x14ac:dyDescent="0.2">
      <c r="A90" s="31"/>
      <c r="B90" s="64"/>
      <c r="C90" s="38"/>
      <c r="D90" s="28"/>
      <c r="E90" s="54"/>
      <c r="F90" s="53"/>
      <c r="G90" s="53">
        <f t="shared" si="5"/>
        <v>0</v>
      </c>
    </row>
    <row r="91" spans="1:14" s="1" customFormat="1" x14ac:dyDescent="0.2">
      <c r="A91" s="30" t="s">
        <v>21</v>
      </c>
      <c r="B91" s="68"/>
      <c r="C91" s="43">
        <f>SUM(C87:C90)</f>
        <v>0</v>
      </c>
      <c r="D91" s="43">
        <f>SUM(D87:D90)</f>
        <v>0</v>
      </c>
      <c r="E91" s="43">
        <f>SUM(E87:E90)</f>
        <v>0</v>
      </c>
      <c r="F91" s="43">
        <f>SUM(F87:F90)</f>
        <v>0</v>
      </c>
      <c r="G91" s="43">
        <f>SUM(G87:G90)</f>
        <v>0</v>
      </c>
    </row>
    <row r="92" spans="1:14" s="1" customFormat="1" ht="13.5" thickBot="1" x14ac:dyDescent="0.25">
      <c r="A92" s="30"/>
      <c r="B92" s="68"/>
      <c r="C92" s="43"/>
      <c r="D92" s="43"/>
      <c r="E92" s="43"/>
      <c r="F92" s="43"/>
      <c r="G92" s="43"/>
    </row>
    <row r="93" spans="1:14" ht="16.5" thickBot="1" x14ac:dyDescent="0.3">
      <c r="A93" s="17" t="s">
        <v>23</v>
      </c>
      <c r="B93" s="69">
        <f>B91+B84+B76+B64+B48+B41</f>
        <v>23770784.75</v>
      </c>
      <c r="C93" s="38">
        <f>C91+C84+C76+C64+C55+C48+C41</f>
        <v>5924196.1875</v>
      </c>
      <c r="D93" s="38">
        <f>D91+D84+D76+D64+D55+D48+D41</f>
        <v>5704196</v>
      </c>
      <c r="E93" s="38">
        <f>E91+E84+E76+E64+E55+E48+E41</f>
        <v>5884196</v>
      </c>
      <c r="F93" s="38">
        <f>F91+F84+F76+F64+F55+F48+F41</f>
        <v>6258196</v>
      </c>
      <c r="G93" s="38">
        <f>G91+G84+G76+G64+G55+G48+G41</f>
        <v>23770784.1875</v>
      </c>
    </row>
    <row r="94" spans="1:14" s="1" customFormat="1" x14ac:dyDescent="0.2">
      <c r="A94" s="30"/>
      <c r="B94" s="68"/>
      <c r="C94" s="43"/>
      <c r="D94" s="43"/>
      <c r="E94" s="43"/>
      <c r="F94" s="43"/>
      <c r="G94" s="43"/>
    </row>
    <row r="95" spans="1:14" ht="18" x14ac:dyDescent="0.25">
      <c r="A95" s="55" t="s">
        <v>134</v>
      </c>
      <c r="B95" s="70">
        <f t="shared" ref="B95:G95" si="6">B93+B31</f>
        <v>40595742.030000001</v>
      </c>
      <c r="C95" s="56">
        <f t="shared" si="6"/>
        <v>10130435.5075</v>
      </c>
      <c r="D95" s="56">
        <f t="shared" si="6"/>
        <v>9910436</v>
      </c>
      <c r="E95" s="56">
        <f t="shared" si="6"/>
        <v>10090436</v>
      </c>
      <c r="F95" s="56">
        <f t="shared" si="6"/>
        <v>10464434</v>
      </c>
      <c r="G95" s="57">
        <f t="shared" si="6"/>
        <v>40595741.5075</v>
      </c>
    </row>
    <row r="96" spans="1:14" x14ac:dyDescent="0.2">
      <c r="G96" s="63"/>
      <c r="H96" s="26"/>
      <c r="I96" s="26"/>
      <c r="J96" s="26"/>
      <c r="K96" s="26"/>
      <c r="L96" s="26"/>
      <c r="M96" s="26"/>
      <c r="N96" s="26"/>
    </row>
    <row r="97" spans="1:7" x14ac:dyDescent="0.2">
      <c r="G97" s="29"/>
    </row>
    <row r="99" spans="1:7" x14ac:dyDescent="0.2">
      <c r="A99" s="30"/>
      <c r="B99" s="68"/>
      <c r="C99" s="24"/>
      <c r="D99" s="24"/>
    </row>
  </sheetData>
  <pageMargins left="0.7" right="0.7" top="0.75" bottom="0.75" header="0.3" footer="0.3"/>
  <pageSetup scale="71" fitToHeight="2" orientation="landscape" r:id="rId1"/>
  <headerFooter>
    <oddFooter>&amp;L&amp;Z&amp;F&amp;R&amp;D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topLeftCell="A22" zoomScaleNormal="100" workbookViewId="0">
      <selection activeCell="H78" sqref="H78"/>
    </sheetView>
  </sheetViews>
  <sheetFormatPr defaultColWidth="9.140625" defaultRowHeight="12.75" x14ac:dyDescent="0.2"/>
  <cols>
    <col min="1" max="1" width="62.85546875" style="4" bestFit="1" customWidth="1"/>
    <col min="2" max="2" width="22.85546875" style="4" bestFit="1" customWidth="1"/>
    <col min="3" max="4" width="16.28515625" style="2" bestFit="1" customWidth="1"/>
    <col min="5" max="5" width="16.28515625" style="3" bestFit="1" customWidth="1"/>
    <col min="6" max="6" width="16.28515625" style="4" bestFit="1" customWidth="1"/>
    <col min="7" max="7" width="18" style="4" bestFit="1" customWidth="1"/>
    <col min="8" max="8" width="10.7109375" style="4" bestFit="1" customWidth="1"/>
    <col min="9" max="16384" width="9.140625" style="4"/>
  </cols>
  <sheetData>
    <row r="1" spans="1:7" x14ac:dyDescent="0.2">
      <c r="A1" s="1" t="s">
        <v>151</v>
      </c>
      <c r="B1" s="1"/>
    </row>
    <row r="2" spans="1:7" x14ac:dyDescent="0.2">
      <c r="A2" s="1"/>
      <c r="B2" s="1"/>
    </row>
    <row r="3" spans="1:7" s="8" customFormat="1" ht="19.5" thickBot="1" x14ac:dyDescent="0.35">
      <c r="A3" s="5" t="s">
        <v>158</v>
      </c>
      <c r="B3" s="5"/>
      <c r="C3" s="6"/>
      <c r="D3" s="6"/>
      <c r="E3" s="7"/>
    </row>
    <row r="4" spans="1:7" s="9" customFormat="1" ht="26.25" thickBot="1" x14ac:dyDescent="0.25">
      <c r="B4" s="58" t="s">
        <v>24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14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18"/>
      <c r="C6" s="19"/>
      <c r="D6" s="19"/>
      <c r="E6" s="129"/>
    </row>
    <row r="7" spans="1:7" s="9" customFormat="1" ht="16.5" thickBot="1" x14ac:dyDescent="0.3">
      <c r="A7" s="21"/>
    </row>
    <row r="8" spans="1:7" s="25" customFormat="1" ht="13.5" thickBot="1" x14ac:dyDescent="0.25">
      <c r="A8" s="22" t="s">
        <v>0</v>
      </c>
      <c r="B8" s="92">
        <v>670175.68000000005</v>
      </c>
      <c r="C8" s="24"/>
      <c r="D8" s="24"/>
      <c r="E8" s="3"/>
    </row>
    <row r="9" spans="1:7" x14ac:dyDescent="0.2">
      <c r="B9" s="26"/>
      <c r="C9" s="27">
        <f>B8/4</f>
        <v>167543.92000000001</v>
      </c>
      <c r="D9" s="28">
        <f>B8/4</f>
        <v>167543.92000000001</v>
      </c>
      <c r="E9" s="27">
        <v>167544</v>
      </c>
      <c r="F9" s="29">
        <v>167544</v>
      </c>
      <c r="G9" s="29">
        <f>SUM(C9:F9)</f>
        <v>670175.84000000008</v>
      </c>
    </row>
    <row r="10" spans="1:7" x14ac:dyDescent="0.2">
      <c r="B10" s="26"/>
      <c r="C10" s="27"/>
      <c r="D10" s="28"/>
      <c r="E10" s="27"/>
      <c r="F10" s="29"/>
      <c r="G10" s="29">
        <f>SUM(C10:F10)</f>
        <v>0</v>
      </c>
    </row>
    <row r="11" spans="1:7" x14ac:dyDescent="0.2">
      <c r="A11" s="127"/>
      <c r="B11" s="130"/>
      <c r="C11" s="80"/>
      <c r="D11" s="33"/>
      <c r="E11" s="27"/>
      <c r="F11" s="29"/>
      <c r="G11" s="29">
        <f>SUM(C11:F11)</f>
        <v>0</v>
      </c>
    </row>
    <row r="12" spans="1:7" x14ac:dyDescent="0.2">
      <c r="A12" s="127" t="s">
        <v>21</v>
      </c>
      <c r="B12" s="93">
        <f>B8</f>
        <v>670175.68000000005</v>
      </c>
      <c r="C12" s="29">
        <f>SUM(C9:C11)</f>
        <v>167543.92000000001</v>
      </c>
      <c r="D12" s="29">
        <f>SUM(D9:D11)</f>
        <v>167543.92000000001</v>
      </c>
      <c r="E12" s="29">
        <f>SUM(E9:E11)</f>
        <v>167544</v>
      </c>
      <c r="F12" s="29">
        <f>SUM(F9:F11)</f>
        <v>167544</v>
      </c>
      <c r="G12" s="29">
        <f>SUM(G9:G11)</f>
        <v>670175.84000000008</v>
      </c>
    </row>
    <row r="13" spans="1:7" x14ac:dyDescent="0.2">
      <c r="A13" s="34" t="s">
        <v>1</v>
      </c>
      <c r="B13" s="92">
        <v>0</v>
      </c>
      <c r="C13" s="24"/>
      <c r="D13" s="35"/>
      <c r="E13" s="36"/>
    </row>
    <row r="14" spans="1:7" x14ac:dyDescent="0.2">
      <c r="B14" s="26"/>
      <c r="C14" s="27">
        <f>B13/4</f>
        <v>0</v>
      </c>
      <c r="D14" s="28">
        <v>0</v>
      </c>
      <c r="E14" s="27">
        <v>0</v>
      </c>
      <c r="F14" s="29">
        <v>0</v>
      </c>
      <c r="G14" s="29">
        <f>SUM(C14:F14)</f>
        <v>0</v>
      </c>
    </row>
    <row r="15" spans="1:7" x14ac:dyDescent="0.2">
      <c r="A15" s="127"/>
      <c r="B15" s="130"/>
      <c r="C15" s="80"/>
      <c r="D15" s="28"/>
      <c r="E15" s="27"/>
      <c r="F15" s="29"/>
      <c r="G15" s="29">
        <f>SUM(C15:F15)</f>
        <v>0</v>
      </c>
    </row>
    <row r="16" spans="1:7" x14ac:dyDescent="0.2">
      <c r="B16" s="26"/>
      <c r="C16" s="27"/>
      <c r="D16" s="28"/>
      <c r="E16" s="27"/>
      <c r="F16" s="29"/>
      <c r="G16" s="29">
        <f>SUM(C16:F16)</f>
        <v>0</v>
      </c>
    </row>
    <row r="17" spans="1:8" x14ac:dyDescent="0.2">
      <c r="A17" s="3" t="s">
        <v>21</v>
      </c>
      <c r="B17" s="102">
        <f>B13</f>
        <v>0</v>
      </c>
      <c r="C17" s="29">
        <f>SUM(C14:C16)</f>
        <v>0</v>
      </c>
      <c r="D17" s="29">
        <f>SUM(D14:D16)</f>
        <v>0</v>
      </c>
      <c r="E17" s="29">
        <f>SUM(E14:E16)</f>
        <v>0</v>
      </c>
      <c r="F17" s="29">
        <f>SUM(F14:F16)</f>
        <v>0</v>
      </c>
      <c r="G17" s="29">
        <f>SUM(G14:G16)</f>
        <v>0</v>
      </c>
    </row>
    <row r="18" spans="1:8" x14ac:dyDescent="0.2">
      <c r="A18" s="34" t="s">
        <v>2</v>
      </c>
      <c r="B18" s="23"/>
      <c r="C18" s="27"/>
      <c r="D18" s="28"/>
      <c r="E18" s="27"/>
      <c r="F18" s="29"/>
      <c r="G18" s="29"/>
    </row>
    <row r="19" spans="1:8" x14ac:dyDescent="0.2">
      <c r="B19" s="26"/>
      <c r="C19" s="27"/>
      <c r="D19" s="28"/>
      <c r="E19" s="27"/>
      <c r="F19" s="29"/>
      <c r="G19" s="29">
        <f>SUM(C19:F19)</f>
        <v>0</v>
      </c>
    </row>
    <row r="20" spans="1:8" x14ac:dyDescent="0.2">
      <c r="A20" s="127"/>
      <c r="B20" s="130"/>
      <c r="C20" s="80"/>
      <c r="D20" s="28"/>
      <c r="E20" s="27"/>
      <c r="F20" s="29"/>
      <c r="G20" s="29">
        <f>SUM(C20:F20)</f>
        <v>0</v>
      </c>
    </row>
    <row r="21" spans="1:8" x14ac:dyDescent="0.2">
      <c r="B21" s="26"/>
      <c r="C21" s="27"/>
      <c r="D21" s="28"/>
      <c r="E21" s="27"/>
      <c r="F21" s="29"/>
      <c r="G21" s="29">
        <f>SUM(C21:F21)</f>
        <v>0</v>
      </c>
    </row>
    <row r="22" spans="1:8" x14ac:dyDescent="0.2">
      <c r="A22" s="127"/>
      <c r="B22" s="130"/>
      <c r="C22" s="38"/>
      <c r="D22" s="28"/>
      <c r="E22" s="39"/>
      <c r="F22" s="29"/>
      <c r="G22" s="29">
        <f>SUM(C22:F22)</f>
        <v>0</v>
      </c>
    </row>
    <row r="23" spans="1:8" ht="13.5" thickBot="1" x14ac:dyDescent="0.25">
      <c r="A23" s="127" t="s">
        <v>21</v>
      </c>
      <c r="B23" s="130"/>
      <c r="C23" s="29">
        <f>SUM(C20:C22)</f>
        <v>0</v>
      </c>
      <c r="D23" s="29">
        <f>SUM(D20:D22)</f>
        <v>0</v>
      </c>
      <c r="E23" s="29">
        <f>SUM(E20:E22)</f>
        <v>0</v>
      </c>
      <c r="F23" s="29">
        <f>SUM(F20:F22)</f>
        <v>0</v>
      </c>
      <c r="G23" s="29">
        <f>SUM(G20:G22)</f>
        <v>0</v>
      </c>
    </row>
    <row r="24" spans="1:8" s="1" customFormat="1" ht="13.5" thickBot="1" x14ac:dyDescent="0.25">
      <c r="A24" s="40" t="s">
        <v>4</v>
      </c>
      <c r="B24" s="94">
        <v>160842.16</v>
      </c>
      <c r="C24" s="39"/>
      <c r="D24" s="27"/>
      <c r="E24" s="84"/>
      <c r="F24" s="85"/>
      <c r="G24" s="85"/>
    </row>
    <row r="25" spans="1:8" s="1" customFormat="1" x14ac:dyDescent="0.2">
      <c r="A25" s="4"/>
      <c r="B25" s="26"/>
      <c r="C25" s="85">
        <f>B24/4</f>
        <v>40210.54</v>
      </c>
      <c r="D25" s="80">
        <v>40211</v>
      </c>
      <c r="E25" s="84">
        <v>40210</v>
      </c>
      <c r="F25" s="85">
        <v>40210</v>
      </c>
      <c r="G25" s="29">
        <f>SUM(C25:F25)</f>
        <v>160841.54</v>
      </c>
    </row>
    <row r="26" spans="1:8" s="1" customFormat="1" x14ac:dyDescent="0.2">
      <c r="A26" s="127" t="s">
        <v>21</v>
      </c>
      <c r="B26" s="93">
        <f>B24</f>
        <v>160842.16</v>
      </c>
      <c r="C26" s="29">
        <f>SUM(C24:C25)</f>
        <v>40210.54</v>
      </c>
      <c r="D26" s="29">
        <f>SUM(D24:D25)</f>
        <v>40211</v>
      </c>
      <c r="E26" s="29">
        <f>SUM(E24:E25)</f>
        <v>40210</v>
      </c>
      <c r="F26" s="29">
        <f>SUM(F24:F25)</f>
        <v>40210</v>
      </c>
      <c r="G26" s="29">
        <f>SUM(C26:F26)</f>
        <v>160841.54</v>
      </c>
    </row>
    <row r="27" spans="1:8" s="1" customFormat="1" x14ac:dyDescent="0.2">
      <c r="A27" s="34" t="s">
        <v>3</v>
      </c>
      <c r="B27" s="23"/>
      <c r="C27" s="44"/>
      <c r="D27" s="27"/>
      <c r="E27" s="84"/>
      <c r="F27" s="85"/>
      <c r="G27" s="85"/>
    </row>
    <row r="28" spans="1:8" x14ac:dyDescent="0.2">
      <c r="B28" s="26"/>
      <c r="C28" s="29"/>
      <c r="D28" s="29"/>
      <c r="E28" s="39"/>
      <c r="F28" s="29"/>
      <c r="G28" s="29"/>
    </row>
    <row r="29" spans="1:8" x14ac:dyDescent="0.2">
      <c r="A29" s="127" t="s">
        <v>21</v>
      </c>
      <c r="B29" s="130"/>
      <c r="C29" s="29">
        <f>SUM(C27:C28)</f>
        <v>0</v>
      </c>
      <c r="D29" s="29">
        <f>SUM(D27:D28)</f>
        <v>0</v>
      </c>
      <c r="E29" s="29">
        <f>SUM(E27:E28)</f>
        <v>0</v>
      </c>
      <c r="F29" s="29">
        <f>SUM(F27:F28)</f>
        <v>0</v>
      </c>
      <c r="G29" s="29">
        <f>SUM(C29:F29)</f>
        <v>0</v>
      </c>
    </row>
    <row r="30" spans="1:8" ht="13.5" thickBot="1" x14ac:dyDescent="0.25">
      <c r="A30" s="127"/>
      <c r="B30" s="130"/>
      <c r="C30" s="29"/>
      <c r="D30" s="29"/>
      <c r="E30" s="29"/>
      <c r="F30" s="29"/>
      <c r="G30" s="29"/>
    </row>
    <row r="31" spans="1:8" ht="16.5" thickBot="1" x14ac:dyDescent="0.3">
      <c r="A31" s="17" t="s">
        <v>22</v>
      </c>
      <c r="B31" s="98">
        <f>SUM(B12+B17+B26)</f>
        <v>831017.84000000008</v>
      </c>
      <c r="C31" s="45">
        <f>C29+C26+C23+C17+C12</f>
        <v>207754.46000000002</v>
      </c>
      <c r="D31" s="45">
        <f>D29+D26+D23+D17+D12</f>
        <v>207754.92</v>
      </c>
      <c r="E31" s="45">
        <f>E29+E26+E23+E17+E12</f>
        <v>207754</v>
      </c>
      <c r="F31" s="45">
        <f>F29+F26+F23+F17+F12</f>
        <v>207754</v>
      </c>
      <c r="G31" s="45">
        <f>G29+G26+G23+G17+G12</f>
        <v>831017.38000000012</v>
      </c>
      <c r="H31" s="29"/>
    </row>
    <row r="32" spans="1:8" ht="13.5" thickBot="1" x14ac:dyDescent="0.25">
      <c r="A32" s="127"/>
      <c r="B32" s="130"/>
      <c r="C32" s="29"/>
      <c r="D32" s="29"/>
      <c r="E32" s="29"/>
      <c r="F32" s="29"/>
      <c r="G32" s="29"/>
    </row>
    <row r="33" spans="1:8" ht="16.5" thickBot="1" x14ac:dyDescent="0.3">
      <c r="A33" s="17" t="s">
        <v>5</v>
      </c>
      <c r="B33" s="18"/>
      <c r="C33" s="4"/>
      <c r="D33" s="4"/>
      <c r="E33" s="4"/>
    </row>
    <row r="34" spans="1:8" ht="16.5" thickBot="1" x14ac:dyDescent="0.3">
      <c r="A34" s="46"/>
      <c r="B34" s="18"/>
      <c r="C34" s="44"/>
      <c r="D34" s="27"/>
      <c r="E34" s="39"/>
      <c r="F34" s="29"/>
      <c r="G34" s="29"/>
    </row>
    <row r="35" spans="1:8" ht="13.5" thickBot="1" x14ac:dyDescent="0.25">
      <c r="A35" s="40" t="s">
        <v>7</v>
      </c>
      <c r="B35" s="94">
        <v>44583</v>
      </c>
      <c r="C35" s="27"/>
      <c r="D35" s="27"/>
      <c r="E35" s="39"/>
      <c r="F35" s="29"/>
      <c r="G35" s="29"/>
    </row>
    <row r="36" spans="1:8" ht="25.5" x14ac:dyDescent="0.2">
      <c r="A36" s="100" t="s">
        <v>20</v>
      </c>
      <c r="B36" s="41"/>
      <c r="C36" s="27"/>
      <c r="D36" s="39"/>
      <c r="E36" s="47"/>
      <c r="F36" s="29"/>
      <c r="G36" s="29"/>
    </row>
    <row r="37" spans="1:8" x14ac:dyDescent="0.2">
      <c r="A37" s="127" t="s">
        <v>49</v>
      </c>
      <c r="B37" s="27">
        <v>4000</v>
      </c>
      <c r="C37" s="27">
        <v>1000</v>
      </c>
      <c r="D37" s="27">
        <v>1000</v>
      </c>
      <c r="E37" s="39">
        <v>1000</v>
      </c>
      <c r="F37" s="29">
        <v>1000</v>
      </c>
      <c r="G37" s="29">
        <f t="shared" ref="G37:G42" si="0">SUM(C37:F37)</f>
        <v>4000</v>
      </c>
    </row>
    <row r="38" spans="1:8" x14ac:dyDescent="0.2">
      <c r="A38" s="127" t="s">
        <v>50</v>
      </c>
      <c r="B38" s="27">
        <v>7146</v>
      </c>
      <c r="C38" s="27">
        <v>7146</v>
      </c>
      <c r="D38" s="27">
        <v>0</v>
      </c>
      <c r="E38" s="39">
        <v>0</v>
      </c>
      <c r="F38" s="29"/>
      <c r="G38" s="29">
        <f t="shared" si="0"/>
        <v>7146</v>
      </c>
    </row>
    <row r="39" spans="1:8" x14ac:dyDescent="0.2">
      <c r="A39" s="127" t="s">
        <v>51</v>
      </c>
      <c r="B39" s="27">
        <v>33437</v>
      </c>
      <c r="C39" s="27">
        <f>B39/4</f>
        <v>8359.25</v>
      </c>
      <c r="D39" s="27">
        <v>8359</v>
      </c>
      <c r="E39" s="39">
        <v>8359</v>
      </c>
      <c r="F39" s="29">
        <v>8360</v>
      </c>
      <c r="G39" s="29">
        <f t="shared" si="0"/>
        <v>33437.25</v>
      </c>
    </row>
    <row r="40" spans="1:8" x14ac:dyDescent="0.2">
      <c r="A40" s="129"/>
      <c r="B40" s="67"/>
      <c r="C40" s="27"/>
      <c r="D40" s="27"/>
      <c r="E40" s="39"/>
      <c r="F40" s="29"/>
      <c r="G40" s="29">
        <f t="shared" si="0"/>
        <v>0</v>
      </c>
    </row>
    <row r="41" spans="1:8" ht="15" x14ac:dyDescent="0.25">
      <c r="A41" s="145"/>
      <c r="C41" s="27"/>
      <c r="D41" s="27"/>
      <c r="E41" s="39"/>
      <c r="F41" s="29"/>
      <c r="G41" s="29">
        <f t="shared" si="0"/>
        <v>0</v>
      </c>
    </row>
    <row r="42" spans="1:8" ht="15" x14ac:dyDescent="0.25">
      <c r="A42" s="145"/>
      <c r="B42" s="127"/>
      <c r="C42" s="48"/>
      <c r="D42" s="27"/>
      <c r="E42" s="39"/>
      <c r="F42" s="29"/>
      <c r="G42" s="29">
        <f t="shared" si="0"/>
        <v>0</v>
      </c>
    </row>
    <row r="43" spans="1:8" ht="13.5" thickBot="1" x14ac:dyDescent="0.25">
      <c r="A43" s="127" t="s">
        <v>21</v>
      </c>
      <c r="B43" s="103">
        <f t="shared" ref="B43:G43" si="1">SUM(B37:B42)</f>
        <v>44583</v>
      </c>
      <c r="C43" s="29">
        <f t="shared" si="1"/>
        <v>16505.25</v>
      </c>
      <c r="D43" s="29">
        <f t="shared" si="1"/>
        <v>9359</v>
      </c>
      <c r="E43" s="29">
        <f t="shared" si="1"/>
        <v>9359</v>
      </c>
      <c r="F43" s="29">
        <f t="shared" si="1"/>
        <v>9360</v>
      </c>
      <c r="G43" s="29">
        <f t="shared" si="1"/>
        <v>44583.25</v>
      </c>
      <c r="H43" s="29"/>
    </row>
    <row r="44" spans="1:8" ht="13.5" thickBot="1" x14ac:dyDescent="0.25">
      <c r="A44" s="40" t="s">
        <v>9</v>
      </c>
      <c r="B44" s="41"/>
      <c r="C44" s="39"/>
      <c r="D44" s="39"/>
      <c r="E44" s="39"/>
      <c r="F44" s="29"/>
      <c r="G44" s="29"/>
    </row>
    <row r="45" spans="1:8" x14ac:dyDescent="0.2">
      <c r="A45" s="41" t="s">
        <v>20</v>
      </c>
      <c r="B45" s="41"/>
      <c r="C45" s="39"/>
      <c r="D45" s="39"/>
      <c r="E45" s="39"/>
      <c r="F45" s="29"/>
      <c r="G45" s="29">
        <f>SUM(C45:F45)</f>
        <v>0</v>
      </c>
    </row>
    <row r="46" spans="1:8" x14ac:dyDescent="0.2">
      <c r="A46" s="127"/>
      <c r="B46" s="127"/>
      <c r="C46" s="39"/>
      <c r="D46" s="39"/>
      <c r="E46" s="39"/>
      <c r="F46" s="29"/>
      <c r="G46" s="29">
        <f>SUM(C46:F46)</f>
        <v>0</v>
      </c>
    </row>
    <row r="47" spans="1:8" x14ac:dyDescent="0.2">
      <c r="A47" s="127"/>
      <c r="B47" s="127"/>
      <c r="C47" s="84"/>
      <c r="D47" s="39"/>
      <c r="E47" s="39"/>
      <c r="F47" s="29"/>
      <c r="G47" s="29">
        <f>SUM(C47:F47)</f>
        <v>0</v>
      </c>
    </row>
    <row r="48" spans="1:8" ht="13.5" thickBot="1" x14ac:dyDescent="0.25">
      <c r="A48" s="127" t="s">
        <v>21</v>
      </c>
      <c r="B48" s="127"/>
      <c r="C48" s="29">
        <f>SUM(C45:C47)</f>
        <v>0</v>
      </c>
      <c r="D48" s="29">
        <f>SUM(D45:D47)</f>
        <v>0</v>
      </c>
      <c r="E48" s="29">
        <f>SUM(E45:E47)</f>
        <v>0</v>
      </c>
      <c r="F48" s="29">
        <f>SUM(F45:F47)</f>
        <v>0</v>
      </c>
      <c r="G48" s="29">
        <f>SUM(G45:G47)</f>
        <v>0</v>
      </c>
      <c r="H48" s="29"/>
    </row>
    <row r="49" spans="1:8" ht="13.5" thickBot="1" x14ac:dyDescent="0.25">
      <c r="A49" s="40" t="s">
        <v>8</v>
      </c>
      <c r="B49" s="41"/>
      <c r="C49" s="39"/>
      <c r="D49" s="39"/>
      <c r="E49" s="39"/>
      <c r="F49" s="29"/>
      <c r="G49" s="29"/>
    </row>
    <row r="50" spans="1:8" x14ac:dyDescent="0.2">
      <c r="A50" s="41" t="s">
        <v>20</v>
      </c>
      <c r="B50" s="41"/>
      <c r="C50" s="39"/>
      <c r="D50" s="39"/>
      <c r="E50" s="39"/>
      <c r="F50" s="29"/>
      <c r="G50" s="29">
        <f t="shared" ref="G50:G53" si="2">SUM(C50:F50)</f>
        <v>0</v>
      </c>
    </row>
    <row r="51" spans="1:8" x14ac:dyDescent="0.2">
      <c r="A51" s="127"/>
      <c r="B51" s="127"/>
      <c r="C51" s="39"/>
      <c r="D51" s="39"/>
      <c r="E51" s="39"/>
      <c r="F51" s="29"/>
      <c r="G51" s="29">
        <f t="shared" si="2"/>
        <v>0</v>
      </c>
    </row>
    <row r="52" spans="1:8" x14ac:dyDescent="0.2">
      <c r="A52" s="127"/>
      <c r="B52" s="127"/>
      <c r="C52" s="39"/>
      <c r="D52" s="39"/>
      <c r="E52" s="39"/>
      <c r="F52" s="29"/>
      <c r="G52" s="29">
        <f t="shared" si="2"/>
        <v>0</v>
      </c>
    </row>
    <row r="53" spans="1:8" x14ac:dyDescent="0.2">
      <c r="A53" s="127"/>
      <c r="B53" s="127"/>
      <c r="C53" s="84"/>
      <c r="D53" s="39"/>
      <c r="E53" s="39"/>
      <c r="F53" s="29"/>
      <c r="G53" s="29">
        <f t="shared" si="2"/>
        <v>0</v>
      </c>
    </row>
    <row r="54" spans="1:8" ht="13.5" thickBot="1" x14ac:dyDescent="0.25">
      <c r="A54" s="127" t="s">
        <v>21</v>
      </c>
      <c r="B54" s="127"/>
      <c r="C54" s="29">
        <f>SUM(C50:C53)</f>
        <v>0</v>
      </c>
      <c r="D54" s="29">
        <f>SUM(D50:D53)</f>
        <v>0</v>
      </c>
      <c r="E54" s="29">
        <f>SUM(E50:E53)</f>
        <v>0</v>
      </c>
      <c r="F54" s="29">
        <f>SUM(F50:F53)</f>
        <v>0</v>
      </c>
      <c r="G54" s="29">
        <f>SUM(G50:G53)</f>
        <v>0</v>
      </c>
    </row>
    <row r="55" spans="1:8" ht="13.5" thickBot="1" x14ac:dyDescent="0.25">
      <c r="A55" s="40" t="s">
        <v>10</v>
      </c>
      <c r="B55" s="94">
        <v>63753</v>
      </c>
      <c r="C55" s="39"/>
      <c r="D55" s="39"/>
      <c r="E55" s="39"/>
      <c r="F55" s="29"/>
      <c r="G55" s="29"/>
    </row>
    <row r="56" spans="1:8" x14ac:dyDescent="0.2">
      <c r="A56" s="41" t="s">
        <v>20</v>
      </c>
      <c r="B56" s="41"/>
      <c r="C56" s="47"/>
      <c r="D56" s="39"/>
      <c r="E56" s="39"/>
      <c r="F56" s="29"/>
      <c r="G56" s="29"/>
    </row>
    <row r="57" spans="1:8" x14ac:dyDescent="0.2">
      <c r="A57" s="129" t="s">
        <v>52</v>
      </c>
      <c r="B57" s="134">
        <v>15338</v>
      </c>
      <c r="C57" s="47">
        <v>15338</v>
      </c>
      <c r="D57" s="39"/>
      <c r="E57" s="39"/>
      <c r="F57" s="29"/>
      <c r="G57" s="29">
        <f>SUM(C57:F57)</f>
        <v>15338</v>
      </c>
    </row>
    <row r="58" spans="1:8" x14ac:dyDescent="0.2">
      <c r="A58" s="129" t="s">
        <v>53</v>
      </c>
      <c r="B58" s="134">
        <v>24976</v>
      </c>
      <c r="C58" s="47"/>
      <c r="D58" s="39">
        <v>24975.66</v>
      </c>
      <c r="E58" s="39"/>
      <c r="F58" s="29"/>
      <c r="G58" s="29">
        <f t="shared" ref="G58:G60" si="3">SUM(C58:F58)</f>
        <v>24975.66</v>
      </c>
    </row>
    <row r="59" spans="1:8" x14ac:dyDescent="0.2">
      <c r="A59" s="129" t="s">
        <v>54</v>
      </c>
      <c r="B59" s="134">
        <v>13439</v>
      </c>
      <c r="C59" s="47"/>
      <c r="D59" s="39"/>
      <c r="E59" s="39"/>
      <c r="F59" s="29">
        <f>13439</f>
        <v>13439</v>
      </c>
      <c r="G59" s="29">
        <f t="shared" si="3"/>
        <v>13439</v>
      </c>
      <c r="H59" s="4">
        <f>1431637-19637</f>
        <v>1412000</v>
      </c>
    </row>
    <row r="60" spans="1:8" x14ac:dyDescent="0.2">
      <c r="A60" s="129" t="s">
        <v>99</v>
      </c>
      <c r="B60" s="134">
        <v>10000</v>
      </c>
      <c r="C60" s="47">
        <v>3333.33</v>
      </c>
      <c r="D60" s="39">
        <v>3333.33</v>
      </c>
      <c r="E60" s="39">
        <v>3333.33</v>
      </c>
      <c r="F60" s="29"/>
      <c r="G60" s="29">
        <f t="shared" si="3"/>
        <v>9999.99</v>
      </c>
    </row>
    <row r="61" spans="1:8" ht="15" x14ac:dyDescent="0.25">
      <c r="A61" s="168"/>
      <c r="B61" s="149"/>
      <c r="C61" s="54"/>
      <c r="D61" s="54"/>
      <c r="E61" s="54"/>
      <c r="F61" s="53"/>
      <c r="G61" s="53"/>
    </row>
    <row r="62" spans="1:8" ht="13.5" thickBot="1" x14ac:dyDescent="0.25">
      <c r="A62" s="127" t="s">
        <v>21</v>
      </c>
      <c r="B62" s="103">
        <f t="shared" ref="B62:G62" si="4">SUM(B57:B61)</f>
        <v>63753</v>
      </c>
      <c r="C62" s="29">
        <f t="shared" si="4"/>
        <v>18671.330000000002</v>
      </c>
      <c r="D62" s="29">
        <f t="shared" si="4"/>
        <v>28308.989999999998</v>
      </c>
      <c r="E62" s="29">
        <f t="shared" si="4"/>
        <v>3333.33</v>
      </c>
      <c r="F62" s="29">
        <f t="shared" si="4"/>
        <v>13439</v>
      </c>
      <c r="G62" s="29">
        <f t="shared" si="4"/>
        <v>63752.65</v>
      </c>
      <c r="H62" s="29"/>
    </row>
    <row r="63" spans="1:8" ht="13.5" thickBot="1" x14ac:dyDescent="0.25">
      <c r="A63" s="40" t="s">
        <v>11</v>
      </c>
      <c r="B63" s="94">
        <f>180600+350000</f>
        <v>530600</v>
      </c>
      <c r="C63" s="39"/>
      <c r="D63" s="39"/>
      <c r="E63" s="39"/>
      <c r="F63" s="29"/>
      <c r="G63" s="29"/>
    </row>
    <row r="64" spans="1:8" x14ac:dyDescent="0.2">
      <c r="A64" s="41" t="s">
        <v>20</v>
      </c>
      <c r="B64" s="41"/>
      <c r="C64" s="47"/>
      <c r="D64" s="49"/>
      <c r="E64" s="39"/>
      <c r="F64" s="29"/>
      <c r="G64" s="29"/>
    </row>
    <row r="65" spans="1:8" x14ac:dyDescent="0.2">
      <c r="A65" s="129" t="s">
        <v>99</v>
      </c>
      <c r="B65" s="134">
        <v>100000</v>
      </c>
      <c r="C65" s="47">
        <v>33333.33</v>
      </c>
      <c r="D65" s="49">
        <v>33333.33</v>
      </c>
      <c r="E65" s="39">
        <v>33333.33</v>
      </c>
      <c r="F65" s="29"/>
      <c r="G65" s="53">
        <f t="shared" ref="G65:G66" si="5">SUM(C65:F65)</f>
        <v>99999.99</v>
      </c>
    </row>
    <row r="66" spans="1:8" x14ac:dyDescent="0.2">
      <c r="A66" s="129" t="s">
        <v>195</v>
      </c>
      <c r="B66" s="134">
        <v>430600</v>
      </c>
      <c r="C66" s="47">
        <f>430600/4</f>
        <v>107650</v>
      </c>
      <c r="D66" s="47">
        <f t="shared" ref="D66:F66" si="6">430600/4</f>
        <v>107650</v>
      </c>
      <c r="E66" s="47">
        <f t="shared" si="6"/>
        <v>107650</v>
      </c>
      <c r="F66" s="47">
        <f t="shared" si="6"/>
        <v>107650</v>
      </c>
      <c r="G66" s="53">
        <f t="shared" si="5"/>
        <v>430600</v>
      </c>
      <c r="H66" s="4">
        <f>12180292-823000</f>
        <v>11357292</v>
      </c>
    </row>
    <row r="67" spans="1:8" x14ac:dyDescent="0.2">
      <c r="A67" s="130"/>
      <c r="B67" s="135"/>
      <c r="C67" s="47"/>
      <c r="D67" s="49"/>
      <c r="E67" s="39"/>
      <c r="F67" s="29"/>
      <c r="G67" s="53"/>
    </row>
    <row r="68" spans="1:8" x14ac:dyDescent="0.2">
      <c r="A68" s="129"/>
      <c r="B68" s="135"/>
      <c r="C68" s="47"/>
      <c r="D68" s="49"/>
      <c r="E68" s="39"/>
      <c r="F68" s="29"/>
      <c r="G68" s="53"/>
    </row>
    <row r="69" spans="1:8" x14ac:dyDescent="0.2">
      <c r="A69" s="129"/>
      <c r="B69" s="135"/>
      <c r="C69" s="47"/>
      <c r="D69" s="49"/>
      <c r="E69" s="39"/>
      <c r="F69" s="29"/>
      <c r="G69" s="53"/>
    </row>
    <row r="70" spans="1:8" x14ac:dyDescent="0.2">
      <c r="A70" s="127" t="s">
        <v>21</v>
      </c>
      <c r="B70" s="103">
        <f t="shared" ref="B70:G70" si="7">SUM(B65:B69)</f>
        <v>530600</v>
      </c>
      <c r="C70" s="85">
        <f t="shared" si="7"/>
        <v>140983.33000000002</v>
      </c>
      <c r="D70" s="85">
        <f t="shared" si="7"/>
        <v>140983.33000000002</v>
      </c>
      <c r="E70" s="85">
        <f t="shared" si="7"/>
        <v>140983.33000000002</v>
      </c>
      <c r="F70" s="85">
        <f t="shared" si="7"/>
        <v>107650</v>
      </c>
      <c r="G70" s="85">
        <f t="shared" si="7"/>
        <v>530599.99</v>
      </c>
      <c r="H70" s="29"/>
    </row>
    <row r="71" spans="1:8" x14ac:dyDescent="0.2">
      <c r="A71" s="34" t="s">
        <v>12</v>
      </c>
      <c r="B71" s="92">
        <v>140000</v>
      </c>
      <c r="C71" s="48"/>
      <c r="D71" s="49"/>
      <c r="E71" s="39"/>
      <c r="F71" s="29"/>
      <c r="G71" s="29"/>
    </row>
    <row r="72" spans="1:8" x14ac:dyDescent="0.2">
      <c r="A72" s="129" t="s">
        <v>196</v>
      </c>
      <c r="B72" s="66">
        <v>140000</v>
      </c>
      <c r="C72" s="169">
        <f>B72/4</f>
        <v>35000</v>
      </c>
      <c r="D72" s="54">
        <v>35000</v>
      </c>
      <c r="E72" s="54">
        <v>35000</v>
      </c>
      <c r="F72" s="53">
        <v>35000</v>
      </c>
      <c r="G72" s="53">
        <f>SUM(C72:F72)</f>
        <v>140000</v>
      </c>
    </row>
    <row r="73" spans="1:8" x14ac:dyDescent="0.2">
      <c r="A73" s="143"/>
      <c r="B73" s="127"/>
      <c r="C73" s="47"/>
      <c r="D73" s="39"/>
      <c r="E73" s="39"/>
      <c r="F73" s="29"/>
      <c r="G73" s="29">
        <f>SUM(C73:F73)</f>
        <v>0</v>
      </c>
    </row>
    <row r="74" spans="1:8" x14ac:dyDescent="0.2">
      <c r="A74" s="127"/>
      <c r="B74" s="127"/>
      <c r="C74" s="47"/>
      <c r="D74" s="39"/>
      <c r="E74" s="39"/>
      <c r="F74" s="29"/>
      <c r="G74" s="29">
        <f>SUM(C74:F74)</f>
        <v>0</v>
      </c>
    </row>
    <row r="75" spans="1:8" x14ac:dyDescent="0.2">
      <c r="A75" s="127"/>
      <c r="B75" s="127"/>
      <c r="C75" s="50"/>
      <c r="D75" s="39"/>
      <c r="E75" s="39"/>
      <c r="F75" s="29"/>
      <c r="G75" s="29">
        <f>SUM(C75:F75)</f>
        <v>0</v>
      </c>
    </row>
    <row r="76" spans="1:8" x14ac:dyDescent="0.2">
      <c r="A76" s="127" t="s">
        <v>21</v>
      </c>
      <c r="B76" s="103">
        <f>B71</f>
        <v>140000</v>
      </c>
      <c r="C76" s="85">
        <f>SUM(C72:C75)</f>
        <v>35000</v>
      </c>
      <c r="D76" s="85">
        <f>SUM(D72:D75)</f>
        <v>35000</v>
      </c>
      <c r="E76" s="85">
        <f>SUM(E72:E75)</f>
        <v>35000</v>
      </c>
      <c r="F76" s="85">
        <f>SUM(F72:F75)</f>
        <v>35000</v>
      </c>
      <c r="G76" s="85">
        <f>SUM(G72:G75)</f>
        <v>140000</v>
      </c>
      <c r="H76" s="29"/>
    </row>
    <row r="77" spans="1:8" x14ac:dyDescent="0.2">
      <c r="A77" s="51" t="s">
        <v>13</v>
      </c>
      <c r="B77" s="94">
        <v>10000</v>
      </c>
      <c r="C77" s="27"/>
      <c r="D77" s="80"/>
      <c r="E77" s="84"/>
      <c r="F77" s="29"/>
      <c r="G77" s="29"/>
    </row>
    <row r="78" spans="1:8" x14ac:dyDescent="0.2">
      <c r="A78" s="41" t="s">
        <v>20</v>
      </c>
      <c r="B78" s="41"/>
      <c r="C78" s="27"/>
      <c r="D78" s="49"/>
      <c r="E78" s="27"/>
      <c r="F78" s="29"/>
      <c r="G78" s="29"/>
    </row>
    <row r="79" spans="1:8" s="26" customFormat="1" x14ac:dyDescent="0.2">
      <c r="A79" s="130" t="s">
        <v>100</v>
      </c>
      <c r="B79" s="167">
        <v>10000</v>
      </c>
      <c r="C79" s="52">
        <v>3333</v>
      </c>
      <c r="D79" s="28">
        <v>3333</v>
      </c>
      <c r="E79" s="52">
        <v>3334</v>
      </c>
      <c r="F79" s="53"/>
      <c r="G79" s="53">
        <f>SUM(C79:F79)</f>
        <v>10000</v>
      </c>
    </row>
    <row r="80" spans="1:8" s="26" customFormat="1" x14ac:dyDescent="0.2">
      <c r="A80" s="130"/>
      <c r="B80" s="167"/>
      <c r="C80" s="52"/>
      <c r="D80" s="28"/>
      <c r="E80" s="52"/>
      <c r="F80" s="53"/>
      <c r="G80" s="53">
        <f t="shared" ref="G80:G84" si="8">SUM(C80:F80)</f>
        <v>0</v>
      </c>
    </row>
    <row r="81" spans="1:8" s="26" customFormat="1" x14ac:dyDescent="0.2">
      <c r="A81" s="130"/>
      <c r="B81" s="64"/>
      <c r="C81" s="52"/>
      <c r="D81" s="28"/>
      <c r="E81" s="54"/>
      <c r="F81" s="53"/>
      <c r="G81" s="53">
        <f t="shared" si="8"/>
        <v>0</v>
      </c>
    </row>
    <row r="82" spans="1:8" s="26" customFormat="1" x14ac:dyDescent="0.2">
      <c r="A82" s="130"/>
      <c r="B82" s="64"/>
      <c r="C82" s="52"/>
      <c r="D82" s="28"/>
      <c r="E82" s="54"/>
      <c r="F82" s="53"/>
      <c r="G82" s="53">
        <f t="shared" si="8"/>
        <v>0</v>
      </c>
    </row>
    <row r="83" spans="1:8" s="26" customFormat="1" x14ac:dyDescent="0.2">
      <c r="A83" s="130"/>
      <c r="B83" s="64"/>
      <c r="C83" s="52"/>
      <c r="D83" s="28"/>
      <c r="E83" s="54"/>
      <c r="F83" s="53"/>
      <c r="G83" s="53">
        <f t="shared" si="8"/>
        <v>0</v>
      </c>
    </row>
    <row r="84" spans="1:8" s="26" customFormat="1" x14ac:dyDescent="0.2">
      <c r="A84" s="130"/>
      <c r="B84" s="64"/>
      <c r="C84" s="38"/>
      <c r="D84" s="28"/>
      <c r="E84" s="54"/>
      <c r="F84" s="53"/>
      <c r="G84" s="53">
        <f t="shared" si="8"/>
        <v>0</v>
      </c>
    </row>
    <row r="85" spans="1:8" s="1" customFormat="1" x14ac:dyDescent="0.2">
      <c r="A85" s="127" t="s">
        <v>21</v>
      </c>
      <c r="B85" s="103">
        <f t="shared" ref="B85:G85" si="9">SUM(B79:B84)</f>
        <v>10000</v>
      </c>
      <c r="C85" s="85">
        <f t="shared" si="9"/>
        <v>3333</v>
      </c>
      <c r="D85" s="85">
        <f t="shared" si="9"/>
        <v>3333</v>
      </c>
      <c r="E85" s="85">
        <f t="shared" si="9"/>
        <v>3334</v>
      </c>
      <c r="F85" s="85">
        <f t="shared" si="9"/>
        <v>0</v>
      </c>
      <c r="G85" s="85">
        <f t="shared" si="9"/>
        <v>10000</v>
      </c>
      <c r="H85" s="85"/>
    </row>
    <row r="86" spans="1:8" s="1" customFormat="1" ht="13.5" thickBot="1" x14ac:dyDescent="0.25">
      <c r="A86" s="127"/>
      <c r="B86" s="127"/>
      <c r="C86" s="85"/>
      <c r="D86" s="85"/>
      <c r="E86" s="85"/>
      <c r="F86" s="85"/>
      <c r="G86" s="85"/>
      <c r="H86" s="85"/>
    </row>
    <row r="87" spans="1:8" ht="16.5" thickBot="1" x14ac:dyDescent="0.3">
      <c r="A87" s="17" t="s">
        <v>23</v>
      </c>
      <c r="B87" s="104">
        <f t="shared" ref="B87:G87" si="10">SUM(B43+B62+B70+B76+B85)</f>
        <v>788936</v>
      </c>
      <c r="C87" s="38">
        <f t="shared" si="10"/>
        <v>214492.91000000003</v>
      </c>
      <c r="D87" s="38">
        <f t="shared" si="10"/>
        <v>216984.32000000001</v>
      </c>
      <c r="E87" s="38">
        <f t="shared" si="10"/>
        <v>192009.66</v>
      </c>
      <c r="F87" s="38">
        <f t="shared" si="10"/>
        <v>165449</v>
      </c>
      <c r="G87" s="38">
        <f t="shared" si="10"/>
        <v>788935.89</v>
      </c>
      <c r="H87" s="29"/>
    </row>
    <row r="88" spans="1:8" s="1" customFormat="1" x14ac:dyDescent="0.2">
      <c r="A88" s="127"/>
      <c r="B88" s="127"/>
      <c r="C88" s="85"/>
      <c r="D88" s="85"/>
      <c r="E88" s="85"/>
      <c r="F88" s="85"/>
      <c r="G88" s="85"/>
      <c r="H88" s="85"/>
    </row>
    <row r="89" spans="1:8" ht="18" x14ac:dyDescent="0.25">
      <c r="A89" s="55" t="s">
        <v>135</v>
      </c>
      <c r="B89" s="109">
        <f>SUM(B31+B87)</f>
        <v>1619953.84</v>
      </c>
      <c r="C89" s="56">
        <f>C87+C31</f>
        <v>422247.37000000005</v>
      </c>
      <c r="D89" s="56">
        <f>D87+D31</f>
        <v>424739.24</v>
      </c>
      <c r="E89" s="56">
        <f>E87+E31</f>
        <v>399763.66000000003</v>
      </c>
      <c r="F89" s="56">
        <f>F87+F31</f>
        <v>373203</v>
      </c>
      <c r="G89" s="57">
        <f>G87+G31</f>
        <v>1619953.27</v>
      </c>
    </row>
    <row r="91" spans="1:8" x14ac:dyDescent="0.2">
      <c r="G91" s="29"/>
    </row>
    <row r="92" spans="1:8" x14ac:dyDescent="0.2">
      <c r="G92" s="142"/>
    </row>
    <row r="93" spans="1:8" x14ac:dyDescent="0.2">
      <c r="A93" s="127"/>
      <c r="B93" s="127"/>
      <c r="C93" s="24"/>
      <c r="D93" s="24"/>
      <c r="F93" s="29"/>
    </row>
  </sheetData>
  <pageMargins left="0.7" right="0.7" top="0.75" bottom="0.75" header="0.3" footer="0.3"/>
  <pageSetup scale="74" fitToHeight="2" orientation="landscape" r:id="rId1"/>
  <headerFooter>
    <oddFooter>&amp;L&amp;Z&amp;F&amp;R&amp;D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workbookViewId="0">
      <selection activeCell="C94" sqref="C94"/>
    </sheetView>
  </sheetViews>
  <sheetFormatPr defaultColWidth="9.140625" defaultRowHeight="12.75" x14ac:dyDescent="0.2"/>
  <cols>
    <col min="1" max="1" width="62.85546875" style="4" bestFit="1" customWidth="1"/>
    <col min="2" max="2" width="21.140625" style="4" customWidth="1"/>
    <col min="3" max="4" width="16.28515625" style="2" bestFit="1" customWidth="1"/>
    <col min="5" max="5" width="16.28515625" style="3" bestFit="1" customWidth="1"/>
    <col min="6" max="7" width="16.28515625" style="4" bestFit="1" customWidth="1"/>
    <col min="8" max="8" width="10.7109375" style="4" bestFit="1" customWidth="1"/>
    <col min="9" max="16384" width="9.140625" style="4"/>
  </cols>
  <sheetData>
    <row r="1" spans="1:7" x14ac:dyDescent="0.2">
      <c r="A1" s="1" t="s">
        <v>151</v>
      </c>
      <c r="B1" s="1"/>
    </row>
    <row r="2" spans="1:7" x14ac:dyDescent="0.2">
      <c r="A2" s="1"/>
      <c r="B2" s="1"/>
    </row>
    <row r="3" spans="1:7" s="8" customFormat="1" ht="19.5" thickBot="1" x14ac:dyDescent="0.35">
      <c r="A3" s="5" t="s">
        <v>55</v>
      </c>
      <c r="B3" s="5"/>
      <c r="C3" s="6"/>
      <c r="D3" s="6"/>
      <c r="E3" s="7"/>
    </row>
    <row r="4" spans="1:7" s="9" customFormat="1" ht="26.25" thickBot="1" x14ac:dyDescent="0.25">
      <c r="B4" s="58" t="s">
        <v>24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14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18"/>
      <c r="C6" s="19"/>
      <c r="D6" s="19"/>
      <c r="E6" s="20"/>
    </row>
    <row r="7" spans="1:7" s="9" customFormat="1" ht="16.5" thickBot="1" x14ac:dyDescent="0.3">
      <c r="A7" s="21"/>
    </row>
    <row r="8" spans="1:7" s="25" customFormat="1" ht="13.5" thickBot="1" x14ac:dyDescent="0.25">
      <c r="A8" s="22" t="s">
        <v>0</v>
      </c>
      <c r="B8" s="92">
        <v>3789245</v>
      </c>
      <c r="C8" s="95"/>
      <c r="D8" s="95"/>
      <c r="E8" s="96"/>
      <c r="F8" s="97"/>
      <c r="G8" s="97"/>
    </row>
    <row r="9" spans="1:7" x14ac:dyDescent="0.2">
      <c r="B9" s="26"/>
      <c r="C9" s="27">
        <f>B8/4</f>
        <v>947311.25</v>
      </c>
      <c r="D9" s="28">
        <v>947311</v>
      </c>
      <c r="E9" s="27">
        <v>947311</v>
      </c>
      <c r="F9" s="29">
        <v>947312</v>
      </c>
      <c r="G9" s="29">
        <f>SUM(C9:F9)</f>
        <v>3789245.25</v>
      </c>
    </row>
    <row r="10" spans="1:7" x14ac:dyDescent="0.2">
      <c r="B10" s="26"/>
      <c r="C10" s="27"/>
      <c r="D10" s="28"/>
      <c r="E10" s="27"/>
      <c r="F10" s="29"/>
      <c r="G10" s="29">
        <f>SUM(C10:F10)</f>
        <v>0</v>
      </c>
    </row>
    <row r="11" spans="1:7" x14ac:dyDescent="0.2">
      <c r="A11" s="30"/>
      <c r="B11" s="31"/>
      <c r="C11" s="32"/>
      <c r="D11" s="33"/>
      <c r="E11" s="27"/>
      <c r="F11" s="29"/>
      <c r="G11" s="29">
        <f>SUM(C11:F11)</f>
        <v>0</v>
      </c>
    </row>
    <row r="12" spans="1:7" x14ac:dyDescent="0.2">
      <c r="A12" s="30" t="s">
        <v>21</v>
      </c>
      <c r="B12" s="93">
        <f>B8</f>
        <v>3789245</v>
      </c>
      <c r="C12" s="29">
        <v>947311.25</v>
      </c>
      <c r="D12" s="29">
        <v>947311.25</v>
      </c>
      <c r="E12" s="29">
        <v>947311.25</v>
      </c>
      <c r="F12" s="29">
        <v>947311.25</v>
      </c>
      <c r="G12" s="29">
        <f>SUM(G9:G11)</f>
        <v>3789245.25</v>
      </c>
    </row>
    <row r="13" spans="1:7" x14ac:dyDescent="0.2">
      <c r="A13" s="34" t="s">
        <v>1</v>
      </c>
      <c r="B13" s="23"/>
      <c r="C13" s="24"/>
      <c r="D13" s="35"/>
      <c r="E13" s="36"/>
    </row>
    <row r="14" spans="1:7" x14ac:dyDescent="0.2">
      <c r="B14" s="26"/>
      <c r="C14" s="27"/>
      <c r="D14" s="28"/>
      <c r="E14" s="27"/>
      <c r="F14" s="29"/>
      <c r="G14" s="29">
        <f>SUM(C14:F14)</f>
        <v>0</v>
      </c>
    </row>
    <row r="15" spans="1:7" x14ac:dyDescent="0.2">
      <c r="A15" s="30"/>
      <c r="B15" s="31"/>
      <c r="C15" s="32"/>
      <c r="D15" s="28"/>
      <c r="E15" s="27"/>
      <c r="F15" s="29"/>
      <c r="G15" s="29">
        <f>SUM(C15:F15)</f>
        <v>0</v>
      </c>
    </row>
    <row r="16" spans="1:7" x14ac:dyDescent="0.2">
      <c r="B16" s="26"/>
      <c r="C16" s="27"/>
      <c r="D16" s="28"/>
      <c r="E16" s="27"/>
      <c r="F16" s="29"/>
      <c r="G16" s="29">
        <f>SUM(C16:F16)</f>
        <v>0</v>
      </c>
    </row>
    <row r="17" spans="1:8" x14ac:dyDescent="0.2">
      <c r="A17" s="3" t="s">
        <v>21</v>
      </c>
      <c r="B17" s="37"/>
      <c r="C17" s="29">
        <f>SUM(C14:C16)</f>
        <v>0</v>
      </c>
      <c r="D17" s="29">
        <f>SUM(D14:D16)</f>
        <v>0</v>
      </c>
      <c r="E17" s="29">
        <f>SUM(E14:E16)</f>
        <v>0</v>
      </c>
      <c r="F17" s="29">
        <f>SUM(F14:F16)</f>
        <v>0</v>
      </c>
      <c r="G17" s="29">
        <f>SUM(G14:G16)</f>
        <v>0</v>
      </c>
    </row>
    <row r="18" spans="1:8" x14ac:dyDescent="0.2">
      <c r="A18" s="34" t="s">
        <v>2</v>
      </c>
      <c r="B18" s="23"/>
      <c r="C18" s="27"/>
      <c r="D18" s="28"/>
      <c r="E18" s="27"/>
      <c r="F18" s="29"/>
      <c r="G18" s="29"/>
    </row>
    <row r="19" spans="1:8" x14ac:dyDescent="0.2">
      <c r="B19" s="26"/>
      <c r="C19" s="27"/>
      <c r="D19" s="28"/>
      <c r="E19" s="27"/>
      <c r="F19" s="29"/>
      <c r="G19" s="29">
        <f>SUM(C19:F19)</f>
        <v>0</v>
      </c>
    </row>
    <row r="20" spans="1:8" x14ac:dyDescent="0.2">
      <c r="A20" s="30"/>
      <c r="B20" s="31"/>
      <c r="C20" s="32"/>
      <c r="D20" s="28"/>
      <c r="E20" s="27"/>
      <c r="F20" s="29"/>
      <c r="G20" s="29">
        <f>SUM(C20:F20)</f>
        <v>0</v>
      </c>
    </row>
    <row r="21" spans="1:8" x14ac:dyDescent="0.2">
      <c r="B21" s="26"/>
      <c r="C21" s="27"/>
      <c r="D21" s="28"/>
      <c r="E21" s="27"/>
      <c r="F21" s="29"/>
      <c r="G21" s="29">
        <f>SUM(C21:F21)</f>
        <v>0</v>
      </c>
    </row>
    <row r="22" spans="1:8" x14ac:dyDescent="0.2">
      <c r="A22" s="30"/>
      <c r="B22" s="31"/>
      <c r="C22" s="38"/>
      <c r="D22" s="28"/>
      <c r="E22" s="39"/>
      <c r="F22" s="29"/>
      <c r="G22" s="29">
        <f>SUM(C22:F22)</f>
        <v>0</v>
      </c>
    </row>
    <row r="23" spans="1:8" ht="13.5" thickBot="1" x14ac:dyDescent="0.25">
      <c r="A23" s="30" t="s">
        <v>21</v>
      </c>
      <c r="B23" s="31"/>
      <c r="C23" s="29">
        <f>SUM(C20:C22)</f>
        <v>0</v>
      </c>
      <c r="D23" s="29">
        <f>SUM(D20:D22)</f>
        <v>0</v>
      </c>
      <c r="E23" s="29">
        <f>SUM(E20:E22)</f>
        <v>0</v>
      </c>
      <c r="F23" s="29">
        <f>SUM(F20:F22)</f>
        <v>0</v>
      </c>
      <c r="G23" s="29">
        <f>SUM(G20:G22)</f>
        <v>0</v>
      </c>
    </row>
    <row r="24" spans="1:8" s="1" customFormat="1" ht="13.5" thickBot="1" x14ac:dyDescent="0.25">
      <c r="A24" s="40" t="s">
        <v>4</v>
      </c>
      <c r="B24" s="94">
        <v>909419</v>
      </c>
      <c r="C24" s="39"/>
      <c r="D24" s="27"/>
      <c r="E24" s="91"/>
      <c r="F24" s="90"/>
      <c r="G24" s="43"/>
    </row>
    <row r="25" spans="1:8" s="1" customFormat="1" x14ac:dyDescent="0.2">
      <c r="A25" s="4"/>
      <c r="B25" s="26"/>
      <c r="C25" s="43">
        <f>B24/4</f>
        <v>227354.75</v>
      </c>
      <c r="D25" s="32">
        <v>227355</v>
      </c>
      <c r="E25" s="42">
        <v>227355</v>
      </c>
      <c r="F25" s="43">
        <v>227354</v>
      </c>
      <c r="G25" s="29">
        <f>SUM(C25:F25)</f>
        <v>909418.75</v>
      </c>
    </row>
    <row r="26" spans="1:8" s="1" customFormat="1" x14ac:dyDescent="0.2">
      <c r="A26" s="4"/>
      <c r="B26" s="26"/>
      <c r="C26" s="85"/>
      <c r="D26" s="80"/>
      <c r="E26" s="84"/>
      <c r="F26" s="85"/>
      <c r="G26" s="29"/>
    </row>
    <row r="27" spans="1:8" s="1" customFormat="1" x14ac:dyDescent="0.2">
      <c r="A27" s="30" t="s">
        <v>21</v>
      </c>
      <c r="B27" s="93">
        <f>B24</f>
        <v>909419</v>
      </c>
      <c r="C27" s="29">
        <f>SUM(C24:C25)</f>
        <v>227354.75</v>
      </c>
      <c r="D27" s="29">
        <f>SUM(D24:D25)</f>
        <v>227355</v>
      </c>
      <c r="E27" s="29">
        <f>SUM(E24:E25)</f>
        <v>227355</v>
      </c>
      <c r="F27" s="29">
        <f>SUM(F24:F25)</f>
        <v>227354</v>
      </c>
      <c r="G27" s="29">
        <f>SUM(C27:F27)</f>
        <v>909418.75</v>
      </c>
    </row>
    <row r="28" spans="1:8" s="1" customFormat="1" x14ac:dyDescent="0.2">
      <c r="A28" s="34" t="s">
        <v>3</v>
      </c>
      <c r="B28" s="23"/>
      <c r="C28" s="44"/>
      <c r="D28" s="27"/>
      <c r="E28" s="42"/>
      <c r="F28" s="43"/>
      <c r="G28" s="43"/>
    </row>
    <row r="29" spans="1:8" x14ac:dyDescent="0.2">
      <c r="B29" s="26"/>
      <c r="C29" s="29"/>
      <c r="D29" s="29"/>
      <c r="E29" s="39"/>
      <c r="F29" s="29"/>
      <c r="G29" s="29"/>
    </row>
    <row r="30" spans="1:8" x14ac:dyDescent="0.2">
      <c r="A30" s="30" t="s">
        <v>21</v>
      </c>
      <c r="B30" s="31"/>
      <c r="C30" s="29">
        <f>SUM(C28:C29)</f>
        <v>0</v>
      </c>
      <c r="D30" s="29">
        <f>SUM(D28:D29)</f>
        <v>0</v>
      </c>
      <c r="E30" s="29">
        <f>SUM(E28:E29)</f>
        <v>0</v>
      </c>
      <c r="F30" s="29">
        <f>SUM(F28:F29)</f>
        <v>0</v>
      </c>
      <c r="G30" s="29">
        <f>SUM(C30:F30)</f>
        <v>0</v>
      </c>
    </row>
    <row r="31" spans="1:8" ht="13.5" thickBot="1" x14ac:dyDescent="0.25">
      <c r="A31" s="30"/>
      <c r="B31" s="31"/>
      <c r="C31" s="29"/>
      <c r="D31" s="29"/>
      <c r="E31" s="29"/>
      <c r="F31" s="29"/>
      <c r="G31" s="29"/>
    </row>
    <row r="32" spans="1:8" ht="16.5" thickBot="1" x14ac:dyDescent="0.3">
      <c r="A32" s="17" t="s">
        <v>22</v>
      </c>
      <c r="B32" s="98">
        <f>SUM(B12+B27)</f>
        <v>4698664</v>
      </c>
      <c r="C32" s="45">
        <f>C30+C27+C23+C17+C12</f>
        <v>1174666</v>
      </c>
      <c r="D32" s="45">
        <f>D30+D27+D23+D17+D12</f>
        <v>1174666.25</v>
      </c>
      <c r="E32" s="45">
        <f>E30+E27+E23+E17+E12</f>
        <v>1174666.25</v>
      </c>
      <c r="F32" s="45">
        <f>F30+F27+F23+F17+F12</f>
        <v>1174665.25</v>
      </c>
      <c r="G32" s="45">
        <f>G30+G27+G23+G17+G12+G8</f>
        <v>4698664</v>
      </c>
      <c r="H32" s="29"/>
    </row>
    <row r="33" spans="1:8" ht="13.5" thickBot="1" x14ac:dyDescent="0.25">
      <c r="A33" s="30"/>
      <c r="B33" s="31"/>
      <c r="C33" s="29"/>
      <c r="D33" s="29"/>
      <c r="E33" s="29"/>
      <c r="F33" s="29"/>
      <c r="G33" s="29"/>
    </row>
    <row r="34" spans="1:8" ht="16.5" thickBot="1" x14ac:dyDescent="0.3">
      <c r="A34" s="17" t="s">
        <v>5</v>
      </c>
      <c r="B34" s="18"/>
      <c r="C34" s="4"/>
      <c r="D34" s="4"/>
      <c r="E34" s="4"/>
    </row>
    <row r="35" spans="1:8" ht="16.5" thickBot="1" x14ac:dyDescent="0.3">
      <c r="A35" s="46"/>
      <c r="B35" s="18"/>
      <c r="C35" s="44"/>
      <c r="D35" s="27"/>
      <c r="E35" s="39"/>
      <c r="F35" s="29"/>
      <c r="G35" s="29"/>
    </row>
    <row r="36" spans="1:8" ht="13.5" thickBot="1" x14ac:dyDescent="0.25">
      <c r="A36" s="40" t="s">
        <v>7</v>
      </c>
      <c r="B36" s="99">
        <v>111480</v>
      </c>
      <c r="C36" s="27"/>
      <c r="D36" s="27"/>
      <c r="E36" s="39"/>
      <c r="F36" s="29"/>
      <c r="G36" s="29"/>
    </row>
    <row r="37" spans="1:8" ht="25.5" x14ac:dyDescent="0.2">
      <c r="A37" s="100" t="s">
        <v>20</v>
      </c>
      <c r="B37" s="100"/>
      <c r="C37" s="101"/>
      <c r="D37" s="39"/>
      <c r="E37" s="47"/>
      <c r="F37" s="29"/>
      <c r="G37" s="29"/>
    </row>
    <row r="38" spans="1:8" x14ac:dyDescent="0.2">
      <c r="A38" s="170" t="s">
        <v>160</v>
      </c>
      <c r="B38" s="4">
        <v>48880</v>
      </c>
      <c r="C38" s="138">
        <v>30000</v>
      </c>
      <c r="D38" s="27">
        <v>5000</v>
      </c>
      <c r="E38" s="39">
        <v>10000</v>
      </c>
      <c r="F38" s="29">
        <v>3880</v>
      </c>
      <c r="G38" s="29">
        <f t="shared" ref="G38:G44" si="0">SUM(C38:F38)</f>
        <v>48880</v>
      </c>
    </row>
    <row r="39" spans="1:8" x14ac:dyDescent="0.2">
      <c r="A39" s="171" t="s">
        <v>107</v>
      </c>
      <c r="B39" s="4">
        <v>9600</v>
      </c>
      <c r="C39" s="138">
        <v>5000</v>
      </c>
      <c r="D39" s="27">
        <v>3500</v>
      </c>
      <c r="E39" s="39">
        <v>1100</v>
      </c>
      <c r="F39" s="29"/>
      <c r="G39" s="29">
        <f t="shared" si="0"/>
        <v>9600</v>
      </c>
    </row>
    <row r="40" spans="1:8" x14ac:dyDescent="0.2">
      <c r="A40" s="171" t="s">
        <v>108</v>
      </c>
      <c r="B40" s="4">
        <v>20000</v>
      </c>
      <c r="C40" s="138">
        <v>5000</v>
      </c>
      <c r="D40" s="27">
        <v>5000</v>
      </c>
      <c r="E40" s="39">
        <v>5000</v>
      </c>
      <c r="F40" s="29">
        <v>5000</v>
      </c>
      <c r="G40" s="29">
        <f t="shared" si="0"/>
        <v>20000</v>
      </c>
    </row>
    <row r="41" spans="1:8" x14ac:dyDescent="0.2">
      <c r="A41" s="170" t="s">
        <v>56</v>
      </c>
      <c r="B41" s="82">
        <v>3500</v>
      </c>
      <c r="C41" s="138">
        <v>0</v>
      </c>
      <c r="D41" s="27">
        <v>3500</v>
      </c>
      <c r="E41" s="39">
        <v>0</v>
      </c>
      <c r="F41" s="29">
        <v>0</v>
      </c>
      <c r="G41" s="29">
        <f t="shared" si="0"/>
        <v>3500</v>
      </c>
    </row>
    <row r="42" spans="1:8" x14ac:dyDescent="0.2">
      <c r="A42" s="170" t="s">
        <v>57</v>
      </c>
      <c r="B42" s="82">
        <v>16500</v>
      </c>
      <c r="C42" s="138">
        <v>5000</v>
      </c>
      <c r="D42" s="27">
        <v>2500</v>
      </c>
      <c r="E42" s="39">
        <v>5000</v>
      </c>
      <c r="F42" s="29">
        <v>4000</v>
      </c>
      <c r="G42" s="29">
        <f t="shared" si="0"/>
        <v>16500</v>
      </c>
    </row>
    <row r="43" spans="1:8" x14ac:dyDescent="0.2">
      <c r="A43" s="170" t="s">
        <v>161</v>
      </c>
      <c r="B43" s="30">
        <v>3000</v>
      </c>
      <c r="C43" s="138">
        <v>3000</v>
      </c>
      <c r="D43" s="27">
        <v>0</v>
      </c>
      <c r="E43" s="39">
        <v>0</v>
      </c>
      <c r="F43" s="29">
        <v>0</v>
      </c>
      <c r="G43" s="29">
        <f t="shared" si="0"/>
        <v>3000</v>
      </c>
    </row>
    <row r="44" spans="1:8" x14ac:dyDescent="0.2">
      <c r="A44" s="171" t="s">
        <v>106</v>
      </c>
      <c r="B44" s="30">
        <v>10000</v>
      </c>
      <c r="C44" s="138">
        <v>10000</v>
      </c>
      <c r="D44" s="27">
        <v>0</v>
      </c>
      <c r="E44" s="39">
        <v>0</v>
      </c>
      <c r="F44" s="29">
        <v>0</v>
      </c>
      <c r="G44" s="29">
        <f t="shared" si="0"/>
        <v>10000</v>
      </c>
    </row>
    <row r="45" spans="1:8" ht="13.5" thickBot="1" x14ac:dyDescent="0.25">
      <c r="A45" s="30" t="s">
        <v>21</v>
      </c>
      <c r="B45" s="141">
        <f t="shared" ref="B45:G45" si="1">SUM(B38:B44)</f>
        <v>111480</v>
      </c>
      <c r="C45" s="29">
        <f t="shared" si="1"/>
        <v>58000</v>
      </c>
      <c r="D45" s="29">
        <f t="shared" si="1"/>
        <v>19500</v>
      </c>
      <c r="E45" s="29">
        <f t="shared" si="1"/>
        <v>21100</v>
      </c>
      <c r="F45" s="29">
        <f t="shared" si="1"/>
        <v>12880</v>
      </c>
      <c r="G45" s="29">
        <f t="shared" si="1"/>
        <v>111480</v>
      </c>
      <c r="H45" s="29"/>
    </row>
    <row r="46" spans="1:8" ht="13.5" thickBot="1" x14ac:dyDescent="0.25">
      <c r="A46" s="40" t="s">
        <v>9</v>
      </c>
      <c r="B46" s="41"/>
      <c r="C46" s="39"/>
      <c r="D46" s="39"/>
      <c r="E46" s="39"/>
      <c r="F46" s="29"/>
      <c r="G46" s="29"/>
    </row>
    <row r="47" spans="1:8" ht="25.5" x14ac:dyDescent="0.2">
      <c r="A47" s="100" t="s">
        <v>20</v>
      </c>
      <c r="B47" s="100"/>
      <c r="C47" s="105"/>
      <c r="D47" s="39"/>
      <c r="E47" s="39"/>
      <c r="F47" s="29"/>
      <c r="G47" s="29">
        <f>SUM(C47:F47)</f>
        <v>0</v>
      </c>
    </row>
    <row r="48" spans="1:8" x14ac:dyDescent="0.2">
      <c r="A48" s="30"/>
      <c r="B48" s="30"/>
      <c r="C48" s="39"/>
      <c r="D48" s="39"/>
      <c r="E48" s="39"/>
      <c r="F48" s="29"/>
      <c r="G48" s="29">
        <f>SUM(C48:F48)</f>
        <v>0</v>
      </c>
    </row>
    <row r="49" spans="1:8" x14ac:dyDescent="0.2">
      <c r="A49" s="30"/>
      <c r="B49" s="30"/>
      <c r="C49" s="42"/>
      <c r="D49" s="39"/>
      <c r="E49" s="39"/>
      <c r="F49" s="29"/>
      <c r="G49" s="29">
        <f>SUM(C49:F49)</f>
        <v>0</v>
      </c>
    </row>
    <row r="50" spans="1:8" ht="13.5" thickBot="1" x14ac:dyDescent="0.25">
      <c r="A50" s="30" t="s">
        <v>21</v>
      </c>
      <c r="B50" s="30"/>
      <c r="C50" s="29">
        <f>SUM(C47:C49)</f>
        <v>0</v>
      </c>
      <c r="D50" s="29">
        <f>SUM(D47:D49)</f>
        <v>0</v>
      </c>
      <c r="E50" s="29">
        <f>SUM(E47:E49)</f>
        <v>0</v>
      </c>
      <c r="F50" s="29">
        <f>SUM(F47:F49)</f>
        <v>0</v>
      </c>
      <c r="G50" s="29">
        <f>SUM(G47:G49)</f>
        <v>0</v>
      </c>
      <c r="H50" s="29"/>
    </row>
    <row r="51" spans="1:8" ht="13.5" thickBot="1" x14ac:dyDescent="0.25">
      <c r="A51" s="40" t="s">
        <v>8</v>
      </c>
      <c r="B51" s="41"/>
      <c r="C51" s="39"/>
      <c r="D51" s="39"/>
      <c r="E51" s="39"/>
      <c r="F51" s="29"/>
      <c r="G51" s="29"/>
    </row>
    <row r="52" spans="1:8" ht="25.5" x14ac:dyDescent="0.2">
      <c r="A52" s="100" t="s">
        <v>20</v>
      </c>
      <c r="B52" s="100"/>
      <c r="C52" s="105"/>
      <c r="D52" s="39"/>
      <c r="E52" s="39"/>
      <c r="F52" s="29"/>
      <c r="G52" s="29">
        <f t="shared" ref="G52:G55" si="2">SUM(C52:F52)</f>
        <v>0</v>
      </c>
    </row>
    <row r="53" spans="1:8" x14ac:dyDescent="0.2">
      <c r="A53" s="30"/>
      <c r="B53" s="30"/>
      <c r="C53" s="39"/>
      <c r="D53" s="39"/>
      <c r="E53" s="39"/>
      <c r="F53" s="29"/>
      <c r="G53" s="29">
        <f t="shared" si="2"/>
        <v>0</v>
      </c>
    </row>
    <row r="54" spans="1:8" x14ac:dyDescent="0.2">
      <c r="A54" s="30"/>
      <c r="B54" s="30"/>
      <c r="C54" s="39"/>
      <c r="D54" s="39"/>
      <c r="E54" s="39"/>
      <c r="F54" s="29"/>
      <c r="G54" s="29">
        <f t="shared" si="2"/>
        <v>0</v>
      </c>
    </row>
    <row r="55" spans="1:8" x14ac:dyDescent="0.2">
      <c r="A55" s="30"/>
      <c r="B55" s="30"/>
      <c r="C55" s="42"/>
      <c r="D55" s="39"/>
      <c r="E55" s="39"/>
      <c r="F55" s="29"/>
      <c r="G55" s="29">
        <f t="shared" si="2"/>
        <v>0</v>
      </c>
    </row>
    <row r="56" spans="1:8" ht="13.5" thickBot="1" x14ac:dyDescent="0.25">
      <c r="A56" s="30" t="s">
        <v>21</v>
      </c>
      <c r="B56" s="30"/>
      <c r="C56" s="29">
        <f>SUM(C52:C55)</f>
        <v>0</v>
      </c>
      <c r="D56" s="29">
        <f>SUM(D52:D55)</f>
        <v>0</v>
      </c>
      <c r="E56" s="29">
        <f>SUM(E52:E55)</f>
        <v>0</v>
      </c>
      <c r="F56" s="29">
        <f>SUM(F52:F55)</f>
        <v>0</v>
      </c>
      <c r="G56" s="29">
        <f>SUM(G52:G55)</f>
        <v>0</v>
      </c>
    </row>
    <row r="57" spans="1:8" ht="13.5" thickBot="1" x14ac:dyDescent="0.25">
      <c r="A57" s="40" t="s">
        <v>10</v>
      </c>
      <c r="B57" s="139">
        <v>220000</v>
      </c>
      <c r="C57" s="39"/>
      <c r="D57" s="39"/>
      <c r="E57" s="39"/>
      <c r="F57" s="29"/>
      <c r="G57" s="29"/>
    </row>
    <row r="58" spans="1:8" ht="25.5" x14ac:dyDescent="0.2">
      <c r="A58" s="100" t="s">
        <v>20</v>
      </c>
      <c r="B58" s="100"/>
      <c r="C58" s="108"/>
      <c r="D58" s="39"/>
      <c r="E58" s="39"/>
      <c r="F58" s="29"/>
      <c r="G58" s="29"/>
    </row>
    <row r="59" spans="1:8" x14ac:dyDescent="0.2">
      <c r="A59" s="172" t="s">
        <v>109</v>
      </c>
      <c r="B59" s="41">
        <v>14000</v>
      </c>
      <c r="C59" s="47">
        <v>3500</v>
      </c>
      <c r="D59" s="39">
        <v>3500</v>
      </c>
      <c r="E59" s="39">
        <v>3500</v>
      </c>
      <c r="F59" s="29">
        <v>3500</v>
      </c>
      <c r="G59" s="29">
        <f>SUM(C59:F59)</f>
        <v>14000</v>
      </c>
    </row>
    <row r="60" spans="1:8" x14ac:dyDescent="0.2">
      <c r="A60" s="172" t="s">
        <v>110</v>
      </c>
      <c r="B60" s="41">
        <v>119102</v>
      </c>
      <c r="C60" s="47">
        <v>80000</v>
      </c>
      <c r="D60" s="39">
        <v>0</v>
      </c>
      <c r="E60" s="39">
        <v>0</v>
      </c>
      <c r="F60" s="29">
        <v>39101.620000000003</v>
      </c>
      <c r="G60" s="29">
        <f t="shared" ref="G60:G63" si="3">SUM(C60:F60)</f>
        <v>119101.62</v>
      </c>
    </row>
    <row r="61" spans="1:8" x14ac:dyDescent="0.2">
      <c r="A61" s="172" t="s">
        <v>111</v>
      </c>
      <c r="B61" s="41">
        <v>20000</v>
      </c>
      <c r="C61" s="47">
        <v>0</v>
      </c>
      <c r="D61" s="39">
        <v>20000</v>
      </c>
      <c r="E61" s="39">
        <v>0</v>
      </c>
      <c r="F61" s="29">
        <v>0</v>
      </c>
      <c r="G61" s="29">
        <f t="shared" si="3"/>
        <v>20000</v>
      </c>
    </row>
    <row r="62" spans="1:8" x14ac:dyDescent="0.2">
      <c r="A62" s="172" t="s">
        <v>112</v>
      </c>
      <c r="B62" s="30">
        <v>66898</v>
      </c>
      <c r="C62" s="47">
        <v>66898</v>
      </c>
      <c r="D62" s="39">
        <v>0</v>
      </c>
      <c r="E62" s="39">
        <v>0</v>
      </c>
      <c r="F62" s="29">
        <v>0</v>
      </c>
      <c r="G62" s="29">
        <f t="shared" si="3"/>
        <v>66898</v>
      </c>
    </row>
    <row r="63" spans="1:8" x14ac:dyDescent="0.2">
      <c r="A63" s="127"/>
      <c r="C63" s="39"/>
      <c r="D63" s="39"/>
      <c r="E63" s="39"/>
      <c r="F63" s="29"/>
      <c r="G63" s="29">
        <f t="shared" si="3"/>
        <v>0</v>
      </c>
    </row>
    <row r="64" spans="1:8" ht="13.5" thickBot="1" x14ac:dyDescent="0.25">
      <c r="A64" s="30" t="s">
        <v>21</v>
      </c>
      <c r="B64" s="103">
        <f t="shared" ref="B64:G64" si="4">SUM(B59:B63)</f>
        <v>220000</v>
      </c>
      <c r="C64" s="29">
        <f t="shared" si="4"/>
        <v>150398</v>
      </c>
      <c r="D64" s="29">
        <f t="shared" si="4"/>
        <v>23500</v>
      </c>
      <c r="E64" s="29">
        <f t="shared" si="4"/>
        <v>3500</v>
      </c>
      <c r="F64" s="29">
        <f t="shared" si="4"/>
        <v>42601.62</v>
      </c>
      <c r="G64" s="29">
        <f t="shared" si="4"/>
        <v>219999.62</v>
      </c>
      <c r="H64" s="29"/>
    </row>
    <row r="65" spans="1:8" ht="13.5" thickBot="1" x14ac:dyDescent="0.25">
      <c r="A65" s="40" t="s">
        <v>11</v>
      </c>
      <c r="B65" s="41"/>
      <c r="C65" s="39"/>
      <c r="D65" s="39"/>
      <c r="E65" s="39"/>
      <c r="F65" s="29"/>
      <c r="G65" s="29"/>
    </row>
    <row r="66" spans="1:8" ht="25.5" x14ac:dyDescent="0.2">
      <c r="A66" s="100" t="s">
        <v>20</v>
      </c>
      <c r="B66" s="100"/>
      <c r="C66" s="108"/>
      <c r="D66" s="49"/>
      <c r="E66" s="39"/>
      <c r="F66" s="29"/>
      <c r="G66" s="29"/>
    </row>
    <row r="67" spans="1:8" x14ac:dyDescent="0.2">
      <c r="A67" s="41"/>
      <c r="B67" s="41"/>
      <c r="C67" s="47"/>
      <c r="D67" s="49"/>
      <c r="E67" s="39"/>
      <c r="F67" s="29"/>
      <c r="G67" s="29">
        <f>SUM(C67:F67)</f>
        <v>0</v>
      </c>
    </row>
    <row r="68" spans="1:8" x14ac:dyDescent="0.2">
      <c r="A68" s="41"/>
      <c r="B68" s="41"/>
      <c r="C68" s="47"/>
      <c r="D68" s="49"/>
      <c r="E68" s="39"/>
      <c r="F68" s="29"/>
      <c r="G68" s="29">
        <f t="shared" ref="G68:G70" si="5">SUM(C68:F68)</f>
        <v>0</v>
      </c>
    </row>
    <row r="69" spans="1:8" x14ac:dyDescent="0.2">
      <c r="A69" s="30"/>
      <c r="B69" s="30"/>
      <c r="C69" s="47"/>
      <c r="D69" s="49"/>
      <c r="E69" s="39"/>
      <c r="F69" s="29"/>
      <c r="G69" s="29">
        <f t="shared" si="5"/>
        <v>0</v>
      </c>
    </row>
    <row r="70" spans="1:8" x14ac:dyDescent="0.2">
      <c r="A70" s="30" t="s">
        <v>14</v>
      </c>
      <c r="B70" s="30"/>
      <c r="C70" s="48"/>
      <c r="D70" s="49"/>
      <c r="E70" s="39"/>
      <c r="F70" s="29"/>
      <c r="G70" s="29">
        <f t="shared" si="5"/>
        <v>0</v>
      </c>
    </row>
    <row r="71" spans="1:8" x14ac:dyDescent="0.2">
      <c r="A71" s="30" t="s">
        <v>21</v>
      </c>
      <c r="B71" s="30"/>
      <c r="C71" s="43">
        <f>SUM(C67:C70)</f>
        <v>0</v>
      </c>
      <c r="D71" s="43">
        <f>SUM(D67:D70)</f>
        <v>0</v>
      </c>
      <c r="E71" s="43">
        <f>SUM(E67:E70)</f>
        <v>0</v>
      </c>
      <c r="F71" s="43">
        <f>SUM(F67:F70)</f>
        <v>0</v>
      </c>
      <c r="G71" s="43">
        <f>SUM(G67:G70)</f>
        <v>0</v>
      </c>
      <c r="H71" s="29"/>
    </row>
    <row r="72" spans="1:8" x14ac:dyDescent="0.2">
      <c r="A72" s="34" t="s">
        <v>12</v>
      </c>
      <c r="B72" s="23"/>
      <c r="C72" s="48"/>
      <c r="D72" s="49"/>
      <c r="E72" s="39"/>
      <c r="F72" s="29"/>
      <c r="G72" s="29"/>
    </row>
    <row r="73" spans="1:8" x14ac:dyDescent="0.2">
      <c r="A73" s="41"/>
      <c r="B73" s="41"/>
      <c r="C73" s="47"/>
      <c r="D73" s="39"/>
      <c r="E73" s="39"/>
      <c r="F73" s="29"/>
      <c r="G73" s="29"/>
    </row>
    <row r="74" spans="1:8" x14ac:dyDescent="0.2">
      <c r="A74" s="30"/>
      <c r="B74" s="30"/>
      <c r="C74" s="50"/>
      <c r="D74" s="39"/>
      <c r="E74" s="39"/>
      <c r="F74" s="29"/>
      <c r="G74" s="29">
        <f>SUM(C74:F74)</f>
        <v>0</v>
      </c>
    </row>
    <row r="75" spans="1:8" x14ac:dyDescent="0.2">
      <c r="A75" s="30" t="s">
        <v>21</v>
      </c>
      <c r="B75" s="30"/>
      <c r="C75" s="43">
        <f>SUM(C74:C74)</f>
        <v>0</v>
      </c>
      <c r="D75" s="43">
        <f>SUM(D74:D74)</f>
        <v>0</v>
      </c>
      <c r="E75" s="43">
        <f>SUM(E74:E74)</f>
        <v>0</v>
      </c>
      <c r="F75" s="43">
        <f>SUM(F74:F74)</f>
        <v>0</v>
      </c>
      <c r="G75" s="43">
        <f>SUM(G74:G74)</f>
        <v>0</v>
      </c>
      <c r="H75" s="29"/>
    </row>
    <row r="76" spans="1:8" x14ac:dyDescent="0.2">
      <c r="A76" s="51" t="s">
        <v>13</v>
      </c>
      <c r="B76" s="41"/>
      <c r="C76" s="27"/>
      <c r="D76" s="32"/>
      <c r="E76" s="42"/>
      <c r="F76" s="29"/>
      <c r="G76" s="29"/>
    </row>
    <row r="77" spans="1:8" ht="25.5" x14ac:dyDescent="0.2">
      <c r="A77" s="100" t="s">
        <v>20</v>
      </c>
      <c r="B77" s="100"/>
      <c r="C77" s="101"/>
      <c r="D77" s="49"/>
      <c r="E77" s="27"/>
      <c r="F77" s="29"/>
      <c r="G77" s="29"/>
    </row>
    <row r="78" spans="1:8" s="26" customFormat="1" x14ac:dyDescent="0.2">
      <c r="C78" s="52"/>
      <c r="D78" s="28"/>
      <c r="E78" s="52"/>
      <c r="F78" s="53"/>
      <c r="G78" s="53">
        <f>SUM(C78:F78)</f>
        <v>0</v>
      </c>
    </row>
    <row r="79" spans="1:8" s="26" customFormat="1" x14ac:dyDescent="0.2">
      <c r="A79" s="31"/>
      <c r="B79" s="31"/>
      <c r="C79" s="38"/>
      <c r="D79" s="28"/>
      <c r="E79" s="54"/>
      <c r="F79" s="53"/>
      <c r="G79" s="53">
        <f t="shared" ref="G79:G80" si="6">SUM(C79:F79)</f>
        <v>0</v>
      </c>
    </row>
    <row r="80" spans="1:8" s="26" customFormat="1" x14ac:dyDescent="0.2">
      <c r="A80" s="31"/>
      <c r="B80" s="31"/>
      <c r="C80" s="38"/>
      <c r="D80" s="28"/>
      <c r="E80" s="54"/>
      <c r="F80" s="53"/>
      <c r="G80" s="53">
        <f t="shared" si="6"/>
        <v>0</v>
      </c>
    </row>
    <row r="81" spans="1:8" s="1" customFormat="1" x14ac:dyDescent="0.2">
      <c r="A81" s="30" t="s">
        <v>21</v>
      </c>
      <c r="B81" s="141"/>
      <c r="C81" s="43">
        <f>SUM(C78:C80)</f>
        <v>0</v>
      </c>
      <c r="D81" s="43">
        <f>SUM(D78:D80)</f>
        <v>0</v>
      </c>
      <c r="E81" s="43">
        <f>SUM(E78:E80)</f>
        <v>0</v>
      </c>
      <c r="F81" s="43">
        <f>SUM(F78:F80)</f>
        <v>0</v>
      </c>
      <c r="G81" s="43">
        <f>SUM(G78:G80)</f>
        <v>0</v>
      </c>
      <c r="H81" s="43"/>
    </row>
    <row r="82" spans="1:8" s="1" customFormat="1" ht="13.5" thickBot="1" x14ac:dyDescent="0.25">
      <c r="A82" s="30"/>
      <c r="B82" s="30"/>
      <c r="C82" s="43"/>
      <c r="D82" s="43"/>
      <c r="E82" s="43"/>
      <c r="F82" s="43"/>
      <c r="G82" s="43"/>
      <c r="H82" s="43"/>
    </row>
    <row r="83" spans="1:8" ht="16.5" thickBot="1" x14ac:dyDescent="0.3">
      <c r="A83" s="17" t="s">
        <v>23</v>
      </c>
      <c r="B83" s="140">
        <f>B45+B64</f>
        <v>331480</v>
      </c>
      <c r="C83" s="38">
        <f>C81+C75+C71+C64+C56+C50+C45</f>
        <v>208398</v>
      </c>
      <c r="D83" s="38">
        <f>D81+D75+D71+D64+D56+D50+D45</f>
        <v>43000</v>
      </c>
      <c r="E83" s="38">
        <f>E81+E75+E71+E64+E56+E50+E45</f>
        <v>24600</v>
      </c>
      <c r="F83" s="38">
        <f>F81+F75+F71+F64+F56+F50+F45</f>
        <v>55481.62</v>
      </c>
      <c r="G83" s="38">
        <f>G81+G75+G71+G64+G56+G50+G45</f>
        <v>331479.62</v>
      </c>
      <c r="H83" s="29"/>
    </row>
    <row r="84" spans="1:8" s="1" customFormat="1" x14ac:dyDescent="0.2">
      <c r="A84" s="30"/>
      <c r="B84" s="30"/>
      <c r="C84" s="43"/>
      <c r="D84" s="43"/>
      <c r="E84" s="43"/>
      <c r="F84" s="43"/>
      <c r="G84" s="43"/>
      <c r="H84" s="43"/>
    </row>
    <row r="85" spans="1:8" ht="18" x14ac:dyDescent="0.25">
      <c r="A85" s="55" t="s">
        <v>209</v>
      </c>
      <c r="B85" s="109">
        <f>SUM(B32+B83)</f>
        <v>5030144</v>
      </c>
      <c r="C85" s="56">
        <f>C83+C32</f>
        <v>1383064</v>
      </c>
      <c r="D85" s="56">
        <f>D83+D32</f>
        <v>1217666.25</v>
      </c>
      <c r="E85" s="56">
        <f>E83+E32</f>
        <v>1199266.25</v>
      </c>
      <c r="F85" s="56">
        <f>F83+F32</f>
        <v>1230146.8700000001</v>
      </c>
      <c r="G85" s="57">
        <f>G83+G32</f>
        <v>5030143.62</v>
      </c>
    </row>
    <row r="89" spans="1:8" x14ac:dyDescent="0.2">
      <c r="A89" s="30"/>
      <c r="B89" s="30"/>
      <c r="C89" s="24"/>
      <c r="D89" s="24"/>
    </row>
    <row r="93" spans="1:8" x14ac:dyDescent="0.2">
      <c r="F93" s="29"/>
    </row>
  </sheetData>
  <pageMargins left="0.7" right="0.7" top="0.75" bottom="0.75" header="0.3" footer="0.3"/>
  <pageSetup scale="75" fitToHeight="2" orientation="landscape" r:id="rId1"/>
  <headerFooter>
    <oddFooter>&amp;L&amp;Z&amp;F&amp;R&amp;D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workbookViewId="0">
      <selection activeCell="J39" sqref="J39"/>
    </sheetView>
  </sheetViews>
  <sheetFormatPr defaultColWidth="9.140625" defaultRowHeight="12.75" x14ac:dyDescent="0.2"/>
  <cols>
    <col min="1" max="1" width="62.85546875" style="4" bestFit="1" customWidth="1"/>
    <col min="2" max="2" width="20.7109375" style="67" customWidth="1"/>
    <col min="3" max="4" width="14" style="2" bestFit="1" customWidth="1"/>
    <col min="5" max="5" width="14" style="3" bestFit="1" customWidth="1"/>
    <col min="6" max="6" width="14" style="4" bestFit="1" customWidth="1"/>
    <col min="7" max="7" width="16.28515625" style="4" bestFit="1" customWidth="1"/>
    <col min="8" max="8" width="10.5703125" style="4" bestFit="1" customWidth="1"/>
    <col min="9" max="16384" width="9.140625" style="4"/>
  </cols>
  <sheetData>
    <row r="1" spans="1:7" x14ac:dyDescent="0.2">
      <c r="A1" s="1" t="s">
        <v>151</v>
      </c>
      <c r="B1" s="74"/>
    </row>
    <row r="2" spans="1:7" x14ac:dyDescent="0.2">
      <c r="A2" s="1"/>
      <c r="B2" s="74"/>
    </row>
    <row r="3" spans="1:7" s="8" customFormat="1" ht="19.5" thickBot="1" x14ac:dyDescent="0.35">
      <c r="A3" s="5" t="s">
        <v>162</v>
      </c>
      <c r="B3" s="75"/>
      <c r="C3" s="6"/>
      <c r="D3" s="6"/>
      <c r="E3" s="7"/>
    </row>
    <row r="4" spans="1:7" s="9" customFormat="1" ht="26.25" thickBot="1" x14ac:dyDescent="0.25">
      <c r="B4" s="76" t="s">
        <v>24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59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60"/>
      <c r="C6" s="19"/>
      <c r="D6" s="19"/>
      <c r="E6" s="20"/>
    </row>
    <row r="7" spans="1:7" s="9" customFormat="1" ht="16.5" thickBot="1" x14ac:dyDescent="0.3">
      <c r="A7" s="21"/>
      <c r="B7" s="61"/>
    </row>
    <row r="8" spans="1:7" s="25" customFormat="1" ht="13.5" thickBot="1" x14ac:dyDescent="0.25">
      <c r="A8" s="22" t="s">
        <v>0</v>
      </c>
      <c r="B8" s="62">
        <v>1223321.24</v>
      </c>
      <c r="C8" s="24"/>
      <c r="D8" s="24"/>
      <c r="E8" s="3"/>
    </row>
    <row r="9" spans="1:7" x14ac:dyDescent="0.2">
      <c r="B9" s="63"/>
      <c r="C9" s="83">
        <f>B8/4</f>
        <v>305830.31</v>
      </c>
      <c r="D9" s="83">
        <v>305830.31</v>
      </c>
      <c r="E9" s="83">
        <v>305830.31</v>
      </c>
      <c r="F9" s="83">
        <v>305830.31</v>
      </c>
      <c r="G9" s="29">
        <f>SUM(C9:F9)</f>
        <v>1223321.24</v>
      </c>
    </row>
    <row r="10" spans="1:7" x14ac:dyDescent="0.2">
      <c r="B10" s="63"/>
      <c r="C10" s="27"/>
      <c r="D10" s="28"/>
      <c r="E10" s="27"/>
      <c r="F10" s="29"/>
      <c r="G10" s="29">
        <f>SUM(C10:F10)</f>
        <v>0</v>
      </c>
    </row>
    <row r="11" spans="1:7" x14ac:dyDescent="0.2">
      <c r="A11" s="30"/>
      <c r="B11" s="64"/>
      <c r="C11" s="32"/>
      <c r="D11" s="33"/>
      <c r="E11" s="27"/>
      <c r="F11" s="29"/>
      <c r="G11" s="29">
        <f>SUM(C11:F11)</f>
        <v>0</v>
      </c>
    </row>
    <row r="12" spans="1:7" x14ac:dyDescent="0.2">
      <c r="A12" s="30" t="s">
        <v>21</v>
      </c>
      <c r="B12" s="64">
        <v>1223321.24</v>
      </c>
      <c r="C12" s="29">
        <f>SUM(C9:C11)</f>
        <v>305830.31</v>
      </c>
      <c r="D12" s="29">
        <f>SUM(D9:D11)</f>
        <v>305830.31</v>
      </c>
      <c r="E12" s="29">
        <f>SUM(E9:E11)</f>
        <v>305830.31</v>
      </c>
      <c r="F12" s="29">
        <f>SUM(F9:F11)</f>
        <v>305830.31</v>
      </c>
      <c r="G12" s="29">
        <f>SUM(G9:G11)</f>
        <v>1223321.24</v>
      </c>
    </row>
    <row r="13" spans="1:7" x14ac:dyDescent="0.2">
      <c r="A13" s="34" t="s">
        <v>1</v>
      </c>
      <c r="B13" s="62"/>
      <c r="C13" s="24"/>
      <c r="D13" s="35"/>
      <c r="E13" s="36"/>
    </row>
    <row r="14" spans="1:7" x14ac:dyDescent="0.2">
      <c r="B14" s="63"/>
      <c r="C14" s="27"/>
      <c r="D14" s="28"/>
      <c r="E14" s="27"/>
      <c r="F14" s="29"/>
      <c r="G14" s="29">
        <f>SUM(C14:F14)</f>
        <v>0</v>
      </c>
    </row>
    <row r="15" spans="1:7" x14ac:dyDescent="0.2">
      <c r="A15" s="30"/>
      <c r="B15" s="64"/>
      <c r="C15" s="32"/>
      <c r="D15" s="28"/>
      <c r="E15" s="27"/>
      <c r="F15" s="29"/>
      <c r="G15" s="29">
        <f>SUM(C15:F15)</f>
        <v>0</v>
      </c>
    </row>
    <row r="16" spans="1:7" x14ac:dyDescent="0.2">
      <c r="B16" s="63"/>
      <c r="C16" s="27"/>
      <c r="D16" s="28"/>
      <c r="E16" s="27"/>
      <c r="F16" s="29"/>
      <c r="G16" s="29">
        <f>SUM(C16:F16)</f>
        <v>0</v>
      </c>
    </row>
    <row r="17" spans="1:8" x14ac:dyDescent="0.2">
      <c r="A17" s="3" t="s">
        <v>21</v>
      </c>
      <c r="B17" s="65"/>
      <c r="C17" s="29">
        <f>SUM(C14:C16)</f>
        <v>0</v>
      </c>
      <c r="D17" s="29">
        <f>SUM(D14:D16)</f>
        <v>0</v>
      </c>
      <c r="E17" s="29">
        <f>SUM(E14:E16)</f>
        <v>0</v>
      </c>
      <c r="F17" s="29">
        <f>SUM(F14:F16)</f>
        <v>0</v>
      </c>
      <c r="G17" s="29">
        <f>SUM(G14:G16)</f>
        <v>0</v>
      </c>
    </row>
    <row r="18" spans="1:8" x14ac:dyDescent="0.2">
      <c r="A18" s="34" t="s">
        <v>2</v>
      </c>
      <c r="B18" s="62"/>
      <c r="C18" s="27"/>
      <c r="D18" s="28"/>
      <c r="E18" s="27"/>
      <c r="F18" s="29"/>
      <c r="G18" s="29"/>
    </row>
    <row r="19" spans="1:8" x14ac:dyDescent="0.2">
      <c r="B19" s="63"/>
      <c r="C19" s="27"/>
      <c r="D19" s="28"/>
      <c r="E19" s="27"/>
      <c r="F19" s="29"/>
      <c r="G19" s="29">
        <f>SUM(C19:F19)</f>
        <v>0</v>
      </c>
    </row>
    <row r="20" spans="1:8" x14ac:dyDescent="0.2">
      <c r="A20" s="30"/>
      <c r="B20" s="64"/>
      <c r="C20" s="32"/>
      <c r="D20" s="28"/>
      <c r="E20" s="27"/>
      <c r="F20" s="29"/>
      <c r="G20" s="29">
        <f>SUM(C20:F20)</f>
        <v>0</v>
      </c>
    </row>
    <row r="21" spans="1:8" x14ac:dyDescent="0.2">
      <c r="B21" s="63"/>
      <c r="C21" s="27"/>
      <c r="D21" s="28"/>
      <c r="E21" s="27"/>
      <c r="F21" s="29"/>
      <c r="G21" s="29">
        <f>SUM(C21:F21)</f>
        <v>0</v>
      </c>
    </row>
    <row r="22" spans="1:8" x14ac:dyDescent="0.2">
      <c r="A22" s="30"/>
      <c r="B22" s="64"/>
      <c r="C22" s="38"/>
      <c r="D22" s="28"/>
      <c r="E22" s="39"/>
      <c r="F22" s="29"/>
      <c r="G22" s="29">
        <f>SUM(C22:F22)</f>
        <v>0</v>
      </c>
    </row>
    <row r="23" spans="1:8" ht="13.5" thickBot="1" x14ac:dyDescent="0.25">
      <c r="A23" s="30" t="s">
        <v>21</v>
      </c>
      <c r="B23" s="64"/>
      <c r="C23" s="29">
        <f>SUM(C20:C22)</f>
        <v>0</v>
      </c>
      <c r="D23" s="29">
        <f>SUM(D20:D22)</f>
        <v>0</v>
      </c>
      <c r="E23" s="29">
        <f>SUM(E20:E22)</f>
        <v>0</v>
      </c>
      <c r="F23" s="29">
        <f>SUM(F20:F22)</f>
        <v>0</v>
      </c>
      <c r="G23" s="29">
        <f>SUM(G20:G22)</f>
        <v>0</v>
      </c>
    </row>
    <row r="24" spans="1:8" s="1" customFormat="1" ht="13.5" thickBot="1" x14ac:dyDescent="0.25">
      <c r="A24" s="40" t="s">
        <v>4</v>
      </c>
      <c r="B24" s="66">
        <v>293597.08</v>
      </c>
      <c r="C24" s="39"/>
      <c r="D24" s="27"/>
      <c r="E24" s="42"/>
      <c r="F24" s="43"/>
      <c r="G24" s="43"/>
    </row>
    <row r="25" spans="1:8" s="1" customFormat="1" x14ac:dyDescent="0.2">
      <c r="A25" s="4"/>
      <c r="B25" s="63"/>
      <c r="C25" s="85">
        <v>73399.27</v>
      </c>
      <c r="D25" s="85">
        <v>73399.27</v>
      </c>
      <c r="E25" s="84">
        <v>73399.27</v>
      </c>
      <c r="F25" s="85">
        <v>73399.27</v>
      </c>
      <c r="G25" s="29">
        <f>SUM(C25:F25)</f>
        <v>293597.08</v>
      </c>
    </row>
    <row r="26" spans="1:8" s="1" customFormat="1" x14ac:dyDescent="0.2">
      <c r="A26" s="30" t="s">
        <v>21</v>
      </c>
      <c r="B26" s="64">
        <v>293597.08</v>
      </c>
      <c r="C26" s="29">
        <f>SUM(C24:C25)</f>
        <v>73399.27</v>
      </c>
      <c r="D26" s="29">
        <f>SUM(D24:D25)</f>
        <v>73399.27</v>
      </c>
      <c r="E26" s="29">
        <f>SUM(E24:E25)</f>
        <v>73399.27</v>
      </c>
      <c r="F26" s="29">
        <f>SUM(F24:F25)</f>
        <v>73399.27</v>
      </c>
      <c r="G26" s="29">
        <f>SUM(C26:F26)</f>
        <v>293597.08</v>
      </c>
    </row>
    <row r="27" spans="1:8" s="1" customFormat="1" x14ac:dyDescent="0.2">
      <c r="A27" s="34" t="s">
        <v>3</v>
      </c>
      <c r="B27" s="62"/>
      <c r="C27" s="44"/>
      <c r="D27" s="27"/>
      <c r="E27" s="42"/>
      <c r="F27" s="43"/>
      <c r="G27" s="43"/>
    </row>
    <row r="28" spans="1:8" x14ac:dyDescent="0.2">
      <c r="B28" s="63"/>
      <c r="C28" s="29"/>
      <c r="D28" s="29"/>
      <c r="E28" s="39"/>
      <c r="F28" s="29"/>
      <c r="G28" s="29"/>
    </row>
    <row r="29" spans="1:8" x14ac:dyDescent="0.2">
      <c r="A29" s="30" t="s">
        <v>21</v>
      </c>
      <c r="B29" s="64"/>
      <c r="C29" s="29">
        <f>SUM(C27:C28)</f>
        <v>0</v>
      </c>
      <c r="D29" s="29">
        <f>SUM(D27:D28)</f>
        <v>0</v>
      </c>
      <c r="E29" s="29">
        <f>SUM(E27:E28)</f>
        <v>0</v>
      </c>
      <c r="F29" s="29">
        <f>SUM(F27:F28)</f>
        <v>0</v>
      </c>
      <c r="G29" s="29">
        <f>SUM(C29:F29)</f>
        <v>0</v>
      </c>
    </row>
    <row r="30" spans="1:8" ht="13.5" thickBot="1" x14ac:dyDescent="0.25">
      <c r="A30" s="30"/>
      <c r="B30" s="64"/>
      <c r="C30" s="29"/>
      <c r="D30" s="29"/>
      <c r="E30" s="29"/>
      <c r="F30" s="29"/>
      <c r="G30" s="29"/>
    </row>
    <row r="31" spans="1:8" ht="16.5" thickBot="1" x14ac:dyDescent="0.3">
      <c r="A31" s="17" t="s">
        <v>22</v>
      </c>
      <c r="B31" s="60">
        <f>B26+B12</f>
        <v>1516918.32</v>
      </c>
      <c r="C31" s="45">
        <f>C29+C26+C23+C17+C12</f>
        <v>379229.58</v>
      </c>
      <c r="D31" s="45">
        <f>D29+D26+D23+D17+D12</f>
        <v>379229.58</v>
      </c>
      <c r="E31" s="45">
        <f>E29+E26+E23+E17+E12</f>
        <v>379229.58</v>
      </c>
      <c r="F31" s="45">
        <f>F29+F26+F23+F17+F12</f>
        <v>379229.58</v>
      </c>
      <c r="G31" s="45">
        <f>G29+G26+G23+G17+G12</f>
        <v>1516918.32</v>
      </c>
      <c r="H31" s="29"/>
    </row>
    <row r="32" spans="1:8" ht="13.5" thickBot="1" x14ac:dyDescent="0.25">
      <c r="A32" s="30"/>
      <c r="B32" s="64"/>
      <c r="C32" s="29"/>
      <c r="D32" s="29"/>
      <c r="E32" s="29"/>
      <c r="F32" s="29"/>
      <c r="G32" s="29"/>
    </row>
    <row r="33" spans="1:8" ht="16.5" thickBot="1" x14ac:dyDescent="0.3">
      <c r="A33" s="17" t="s">
        <v>5</v>
      </c>
      <c r="B33" s="60"/>
      <c r="C33" s="4"/>
      <c r="D33" s="4"/>
      <c r="E33" s="4"/>
    </row>
    <row r="34" spans="1:8" ht="16.5" thickBot="1" x14ac:dyDescent="0.3">
      <c r="A34" s="46"/>
      <c r="B34" s="60"/>
      <c r="C34" s="44"/>
      <c r="D34" s="27"/>
      <c r="E34" s="39"/>
      <c r="F34" s="29"/>
      <c r="G34" s="29"/>
    </row>
    <row r="35" spans="1:8" ht="13.5" thickBot="1" x14ac:dyDescent="0.25">
      <c r="A35" s="40" t="s">
        <v>7</v>
      </c>
      <c r="B35" s="66">
        <v>5000</v>
      </c>
      <c r="C35" s="27"/>
      <c r="D35" s="27"/>
      <c r="E35" s="39"/>
      <c r="F35" s="29"/>
      <c r="G35" s="29"/>
    </row>
    <row r="36" spans="1:8" x14ac:dyDescent="0.2">
      <c r="A36" s="41" t="s">
        <v>20</v>
      </c>
      <c r="B36" s="66"/>
      <c r="C36" s="27"/>
      <c r="D36" s="39"/>
      <c r="E36" s="47"/>
      <c r="F36" s="29"/>
      <c r="G36" s="29"/>
    </row>
    <row r="37" spans="1:8" x14ac:dyDescent="0.2">
      <c r="C37" s="86">
        <v>1250</v>
      </c>
      <c r="D37" s="86">
        <v>1250</v>
      </c>
      <c r="E37" s="88">
        <v>1250</v>
      </c>
      <c r="F37" s="87">
        <v>1250</v>
      </c>
      <c r="G37" s="29">
        <f t="shared" ref="G37:G42" si="0">SUM(C37:F37)</f>
        <v>5000</v>
      </c>
    </row>
    <row r="38" spans="1:8" x14ac:dyDescent="0.2">
      <c r="C38" s="27"/>
      <c r="D38" s="27"/>
      <c r="E38" s="39"/>
      <c r="F38" s="29"/>
      <c r="G38" s="29">
        <f t="shared" si="0"/>
        <v>0</v>
      </c>
    </row>
    <row r="39" spans="1:8" x14ac:dyDescent="0.2">
      <c r="C39" s="27"/>
      <c r="D39" s="27"/>
      <c r="E39" s="39"/>
      <c r="F39" s="29"/>
      <c r="G39" s="29">
        <f t="shared" si="0"/>
        <v>0</v>
      </c>
    </row>
    <row r="40" spans="1:8" x14ac:dyDescent="0.2">
      <c r="C40" s="27"/>
      <c r="D40" s="27"/>
      <c r="E40" s="39"/>
      <c r="F40" s="29"/>
      <c r="G40" s="29">
        <f t="shared" si="0"/>
        <v>0</v>
      </c>
    </row>
    <row r="41" spans="1:8" x14ac:dyDescent="0.2">
      <c r="A41" s="30"/>
      <c r="B41" s="68"/>
      <c r="C41" s="44"/>
      <c r="D41" s="27"/>
      <c r="E41" s="39"/>
      <c r="F41" s="29"/>
      <c r="G41" s="29">
        <f t="shared" si="0"/>
        <v>0</v>
      </c>
    </row>
    <row r="42" spans="1:8" x14ac:dyDescent="0.2">
      <c r="A42" s="30"/>
      <c r="B42" s="68"/>
      <c r="C42" s="48"/>
      <c r="D42" s="27"/>
      <c r="E42" s="39"/>
      <c r="F42" s="29"/>
      <c r="G42" s="29">
        <f t="shared" si="0"/>
        <v>0</v>
      </c>
    </row>
    <row r="43" spans="1:8" ht="13.5" thickBot="1" x14ac:dyDescent="0.25">
      <c r="A43" s="30" t="s">
        <v>21</v>
      </c>
      <c r="B43" s="68">
        <v>5000</v>
      </c>
      <c r="C43" s="29">
        <f>SUM(C37:C42)</f>
        <v>1250</v>
      </c>
      <c r="D43" s="29">
        <f>SUM(D37:D42)</f>
        <v>1250</v>
      </c>
      <c r="E43" s="29">
        <f>SUM(E37:E42)</f>
        <v>1250</v>
      </c>
      <c r="F43" s="29">
        <f>SUM(F37:F42)</f>
        <v>1250</v>
      </c>
      <c r="G43" s="29">
        <f>SUM(G37:G42)</f>
        <v>5000</v>
      </c>
      <c r="H43" s="29"/>
    </row>
    <row r="44" spans="1:8" ht="13.5" thickBot="1" x14ac:dyDescent="0.25">
      <c r="A44" s="40" t="s">
        <v>9</v>
      </c>
      <c r="B44" s="66"/>
      <c r="C44" s="39"/>
      <c r="D44" s="39"/>
      <c r="E44" s="39"/>
      <c r="F44" s="29"/>
      <c r="G44" s="29"/>
    </row>
    <row r="45" spans="1:8" x14ac:dyDescent="0.2">
      <c r="A45" s="41" t="s">
        <v>20</v>
      </c>
      <c r="B45" s="66"/>
      <c r="C45" s="39"/>
      <c r="D45" s="39"/>
      <c r="E45" s="39"/>
      <c r="F45" s="29"/>
      <c r="G45" s="29">
        <f>SUM(C45:F45)</f>
        <v>0</v>
      </c>
    </row>
    <row r="46" spans="1:8" x14ac:dyDescent="0.2">
      <c r="A46" s="30"/>
      <c r="B46" s="68"/>
      <c r="C46" s="39"/>
      <c r="D46" s="39"/>
      <c r="E46" s="39"/>
      <c r="F46" s="29"/>
      <c r="G46" s="29">
        <f>SUM(C46:F46)</f>
        <v>0</v>
      </c>
    </row>
    <row r="47" spans="1:8" x14ac:dyDescent="0.2">
      <c r="A47" s="30"/>
      <c r="B47" s="68"/>
      <c r="C47" s="42"/>
      <c r="D47" s="39"/>
      <c r="E47" s="39"/>
      <c r="F47" s="29"/>
      <c r="G47" s="29">
        <f>SUM(C47:F47)</f>
        <v>0</v>
      </c>
    </row>
    <row r="48" spans="1:8" ht="13.5" thickBot="1" x14ac:dyDescent="0.25">
      <c r="A48" s="30" t="s">
        <v>21</v>
      </c>
      <c r="B48" s="68"/>
      <c r="C48" s="29">
        <f>SUM(C45:C47)</f>
        <v>0</v>
      </c>
      <c r="D48" s="29">
        <f>SUM(D45:D47)</f>
        <v>0</v>
      </c>
      <c r="E48" s="29">
        <f>SUM(E45:E47)</f>
        <v>0</v>
      </c>
      <c r="F48" s="29">
        <f>SUM(F45:F47)</f>
        <v>0</v>
      </c>
      <c r="G48" s="29">
        <f>SUM(G45:G47)</f>
        <v>0</v>
      </c>
      <c r="H48" s="29"/>
    </row>
    <row r="49" spans="1:8" ht="13.5" thickBot="1" x14ac:dyDescent="0.25">
      <c r="A49" s="40" t="s">
        <v>8</v>
      </c>
      <c r="B49" s="66"/>
      <c r="C49" s="39"/>
      <c r="D49" s="39"/>
      <c r="E49" s="39"/>
      <c r="F49" s="29"/>
      <c r="G49" s="29"/>
    </row>
    <row r="50" spans="1:8" x14ac:dyDescent="0.2">
      <c r="A50" s="41" t="s">
        <v>20</v>
      </c>
      <c r="B50" s="66"/>
      <c r="C50" s="39"/>
      <c r="D50" s="39"/>
      <c r="E50" s="39"/>
      <c r="F50" s="29"/>
      <c r="G50" s="29">
        <f t="shared" ref="G50:G53" si="1">SUM(C50:F50)</f>
        <v>0</v>
      </c>
    </row>
    <row r="51" spans="1:8" x14ac:dyDescent="0.2">
      <c r="A51" s="30"/>
      <c r="B51" s="68"/>
      <c r="C51" s="89"/>
      <c r="D51" s="89"/>
      <c r="E51" s="91"/>
      <c r="F51" s="90"/>
      <c r="G51" s="29">
        <f t="shared" si="1"/>
        <v>0</v>
      </c>
    </row>
    <row r="52" spans="1:8" x14ac:dyDescent="0.2">
      <c r="A52" s="30"/>
      <c r="B52" s="68"/>
      <c r="C52" s="39"/>
      <c r="D52" s="39"/>
      <c r="E52" s="39"/>
      <c r="F52" s="29"/>
      <c r="G52" s="29">
        <f t="shared" si="1"/>
        <v>0</v>
      </c>
    </row>
    <row r="53" spans="1:8" x14ac:dyDescent="0.2">
      <c r="A53" s="30"/>
      <c r="B53" s="68"/>
      <c r="C53" s="42"/>
      <c r="D53" s="39"/>
      <c r="E53" s="39"/>
      <c r="F53" s="29"/>
      <c r="G53" s="29">
        <f t="shared" si="1"/>
        <v>0</v>
      </c>
    </row>
    <row r="54" spans="1:8" ht="13.5" thickBot="1" x14ac:dyDescent="0.25">
      <c r="A54" s="30" t="s">
        <v>21</v>
      </c>
      <c r="B54" s="68"/>
      <c r="C54" s="29">
        <f>SUM(C50:C53)</f>
        <v>0</v>
      </c>
      <c r="D54" s="29">
        <f>SUM(D50:D53)</f>
        <v>0</v>
      </c>
      <c r="E54" s="29">
        <f>SUM(E50:E53)</f>
        <v>0</v>
      </c>
      <c r="F54" s="29">
        <f>SUM(F50:F53)</f>
        <v>0</v>
      </c>
      <c r="G54" s="29">
        <f>SUM(G50:G53)</f>
        <v>0</v>
      </c>
    </row>
    <row r="55" spans="1:8" ht="13.5" thickBot="1" x14ac:dyDescent="0.25">
      <c r="A55" s="40" t="s">
        <v>10</v>
      </c>
      <c r="B55" s="66"/>
      <c r="C55" s="39"/>
      <c r="D55" s="39"/>
      <c r="E55" s="39"/>
      <c r="F55" s="29"/>
      <c r="G55" s="29"/>
    </row>
    <row r="56" spans="1:8" x14ac:dyDescent="0.2">
      <c r="A56" s="41" t="s">
        <v>20</v>
      </c>
      <c r="B56" s="66"/>
      <c r="C56" s="47"/>
      <c r="D56" s="39"/>
      <c r="E56" s="39"/>
      <c r="F56" s="29"/>
      <c r="G56" s="29"/>
    </row>
    <row r="57" spans="1:8" x14ac:dyDescent="0.2">
      <c r="A57" s="41"/>
      <c r="B57" s="66"/>
      <c r="C57" s="47">
        <v>1250</v>
      </c>
      <c r="D57" s="39">
        <v>1250</v>
      </c>
      <c r="E57" s="39">
        <v>1250</v>
      </c>
      <c r="F57" s="29">
        <v>1250</v>
      </c>
      <c r="G57" s="29">
        <f>SUM(C57:F57)</f>
        <v>5000</v>
      </c>
    </row>
    <row r="58" spans="1:8" x14ac:dyDescent="0.2">
      <c r="A58" s="30"/>
      <c r="B58" s="68"/>
      <c r="C58" s="47"/>
      <c r="D58" s="39"/>
      <c r="E58" s="39"/>
      <c r="F58" s="29"/>
      <c r="G58" s="29">
        <f t="shared" ref="G58:G59" si="2">SUM(C58:F58)</f>
        <v>0</v>
      </c>
    </row>
    <row r="59" spans="1:8" x14ac:dyDescent="0.2">
      <c r="C59" s="39"/>
      <c r="D59" s="39"/>
      <c r="E59" s="39"/>
      <c r="F59" s="29"/>
      <c r="G59" s="29">
        <f t="shared" si="2"/>
        <v>0</v>
      </c>
    </row>
    <row r="60" spans="1:8" ht="13.5" thickBot="1" x14ac:dyDescent="0.25">
      <c r="A60" s="30" t="s">
        <v>21</v>
      </c>
      <c r="B60" s="68">
        <v>5000</v>
      </c>
      <c r="C60" s="29">
        <f>SUM(C57:C59)</f>
        <v>1250</v>
      </c>
      <c r="D60" s="29">
        <f>SUM(D57:D59)</f>
        <v>1250</v>
      </c>
      <c r="E60" s="29">
        <f>SUM(E57:E59)</f>
        <v>1250</v>
      </c>
      <c r="F60" s="29">
        <f>SUM(F57:F59)</f>
        <v>1250</v>
      </c>
      <c r="G60" s="29">
        <f>SUM(G57:G59)</f>
        <v>5000</v>
      </c>
      <c r="H60" s="29"/>
    </row>
    <row r="61" spans="1:8" ht="13.5" thickBot="1" x14ac:dyDescent="0.25">
      <c r="A61" s="40" t="s">
        <v>11</v>
      </c>
      <c r="B61" s="66"/>
      <c r="C61" s="39"/>
      <c r="D61" s="39"/>
      <c r="E61" s="39"/>
      <c r="F61" s="29"/>
      <c r="G61" s="29"/>
    </row>
    <row r="62" spans="1:8" x14ac:dyDescent="0.2">
      <c r="A62" s="41" t="s">
        <v>20</v>
      </c>
      <c r="B62" s="66"/>
      <c r="C62" s="47"/>
      <c r="D62" s="49"/>
      <c r="E62" s="39"/>
      <c r="F62" s="29"/>
      <c r="G62" s="29"/>
    </row>
    <row r="63" spans="1:8" x14ac:dyDescent="0.2">
      <c r="A63" s="41"/>
      <c r="B63" s="66"/>
      <c r="C63" s="47"/>
      <c r="D63" s="49"/>
      <c r="E63" s="39"/>
      <c r="F63" s="29"/>
      <c r="G63" s="29">
        <f>SUM(C63:F63)</f>
        <v>0</v>
      </c>
    </row>
    <row r="64" spans="1:8" x14ac:dyDescent="0.2">
      <c r="A64" s="41"/>
      <c r="B64" s="66"/>
      <c r="C64" s="47"/>
      <c r="D64" s="49"/>
      <c r="E64" s="39"/>
      <c r="F64" s="29"/>
      <c r="G64" s="29">
        <f t="shared" ref="G64:G66" si="3">SUM(C64:F64)</f>
        <v>0</v>
      </c>
    </row>
    <row r="65" spans="1:8" x14ac:dyDescent="0.2">
      <c r="A65" s="30"/>
      <c r="B65" s="68"/>
      <c r="C65" s="47"/>
      <c r="D65" s="49"/>
      <c r="E65" s="39"/>
      <c r="F65" s="29"/>
      <c r="G65" s="29">
        <f t="shared" si="3"/>
        <v>0</v>
      </c>
    </row>
    <row r="66" spans="1:8" x14ac:dyDescent="0.2">
      <c r="A66" s="30" t="s">
        <v>14</v>
      </c>
      <c r="B66" s="68"/>
      <c r="C66" s="48"/>
      <c r="D66" s="49"/>
      <c r="E66" s="39"/>
      <c r="F66" s="29"/>
      <c r="G66" s="29">
        <f t="shared" si="3"/>
        <v>0</v>
      </c>
    </row>
    <row r="67" spans="1:8" x14ac:dyDescent="0.2">
      <c r="A67" s="30" t="s">
        <v>21</v>
      </c>
      <c r="B67" s="68"/>
      <c r="C67" s="43">
        <f>SUM(C63:C66)</f>
        <v>0</v>
      </c>
      <c r="D67" s="43">
        <f>SUM(D63:D66)</f>
        <v>0</v>
      </c>
      <c r="E67" s="43">
        <f>SUM(E63:E66)</f>
        <v>0</v>
      </c>
      <c r="F67" s="43">
        <f>SUM(F63:F66)</f>
        <v>0</v>
      </c>
      <c r="G67" s="43">
        <f>SUM(G63:G66)</f>
        <v>0</v>
      </c>
      <c r="H67" s="29"/>
    </row>
    <row r="68" spans="1:8" x14ac:dyDescent="0.2">
      <c r="A68" s="34" t="s">
        <v>12</v>
      </c>
      <c r="B68" s="62"/>
      <c r="C68" s="48"/>
      <c r="D68" s="49"/>
      <c r="E68" s="39"/>
      <c r="F68" s="29"/>
      <c r="G68" s="29"/>
    </row>
    <row r="69" spans="1:8" x14ac:dyDescent="0.2">
      <c r="A69" s="41"/>
      <c r="B69" s="66"/>
      <c r="C69" s="47"/>
      <c r="D69" s="39"/>
      <c r="E69" s="39"/>
      <c r="F69" s="29"/>
      <c r="G69" s="29"/>
    </row>
    <row r="70" spans="1:8" x14ac:dyDescent="0.2">
      <c r="A70" s="30"/>
      <c r="B70" s="68"/>
      <c r="C70" s="50"/>
      <c r="D70" s="39"/>
      <c r="E70" s="39"/>
      <c r="F70" s="29"/>
      <c r="G70" s="29">
        <f>SUM(C70:F70)</f>
        <v>0</v>
      </c>
    </row>
    <row r="71" spans="1:8" x14ac:dyDescent="0.2">
      <c r="A71" s="30" t="s">
        <v>21</v>
      </c>
      <c r="B71" s="68"/>
      <c r="C71" s="43">
        <f>SUM(C70:C70)</f>
        <v>0</v>
      </c>
      <c r="D71" s="43">
        <f>SUM(D70:D70)</f>
        <v>0</v>
      </c>
      <c r="E71" s="43">
        <f>SUM(E70:E70)</f>
        <v>0</v>
      </c>
      <c r="F71" s="43">
        <f>SUM(F70:F70)</f>
        <v>0</v>
      </c>
      <c r="G71" s="43">
        <f>SUM(G70:G70)</f>
        <v>0</v>
      </c>
      <c r="H71" s="29"/>
    </row>
    <row r="72" spans="1:8" x14ac:dyDescent="0.2">
      <c r="A72" s="51" t="s">
        <v>13</v>
      </c>
      <c r="B72" s="66"/>
      <c r="C72" s="27"/>
      <c r="D72" s="32"/>
      <c r="E72" s="42"/>
      <c r="F72" s="29"/>
      <c r="G72" s="29"/>
    </row>
    <row r="73" spans="1:8" x14ac:dyDescent="0.2">
      <c r="A73" s="41" t="s">
        <v>20</v>
      </c>
      <c r="B73" s="66"/>
      <c r="C73" s="27"/>
      <c r="D73" s="49"/>
      <c r="E73" s="27"/>
      <c r="F73" s="29"/>
      <c r="G73" s="29"/>
    </row>
    <row r="74" spans="1:8" s="26" customFormat="1" x14ac:dyDescent="0.2">
      <c r="B74" s="63"/>
      <c r="C74" s="52">
        <v>1250</v>
      </c>
      <c r="D74" s="28">
        <v>1250</v>
      </c>
      <c r="E74" s="52">
        <v>1250</v>
      </c>
      <c r="F74" s="53">
        <v>1250</v>
      </c>
      <c r="G74" s="53">
        <f>SUM(C74:F74)</f>
        <v>5000</v>
      </c>
    </row>
    <row r="75" spans="1:8" s="26" customFormat="1" x14ac:dyDescent="0.2">
      <c r="B75" s="63"/>
      <c r="C75" s="52"/>
      <c r="D75" s="28"/>
      <c r="E75" s="52"/>
      <c r="F75" s="53"/>
      <c r="G75" s="53">
        <f t="shared" ref="G75:G77" si="4">SUM(C75:F75)</f>
        <v>0</v>
      </c>
    </row>
    <row r="76" spans="1:8" s="26" customFormat="1" x14ac:dyDescent="0.2">
      <c r="A76" s="31"/>
      <c r="B76" s="64"/>
      <c r="C76" s="38"/>
      <c r="D76" s="28"/>
      <c r="E76" s="54"/>
      <c r="F76" s="53"/>
      <c r="G76" s="53">
        <f t="shared" si="4"/>
        <v>0</v>
      </c>
    </row>
    <row r="77" spans="1:8" s="26" customFormat="1" x14ac:dyDescent="0.2">
      <c r="A77" s="31"/>
      <c r="B77" s="64"/>
      <c r="C77" s="38"/>
      <c r="D77" s="28"/>
      <c r="E77" s="54"/>
      <c r="F77" s="53"/>
      <c r="G77" s="53">
        <f t="shared" si="4"/>
        <v>0</v>
      </c>
    </row>
    <row r="78" spans="1:8" s="1" customFormat="1" x14ac:dyDescent="0.2">
      <c r="A78" s="30" t="s">
        <v>21</v>
      </c>
      <c r="B78" s="68">
        <v>5000</v>
      </c>
      <c r="C78" s="43">
        <f>SUM(C74:C77)</f>
        <v>1250</v>
      </c>
      <c r="D78" s="43">
        <f>SUM(D74:D77)</f>
        <v>1250</v>
      </c>
      <c r="E78" s="43">
        <f>SUM(E74:E77)</f>
        <v>1250</v>
      </c>
      <c r="F78" s="43">
        <f>SUM(F74:F77)</f>
        <v>1250</v>
      </c>
      <c r="G78" s="43">
        <f>SUM(G74:G77)</f>
        <v>5000</v>
      </c>
      <c r="H78" s="43"/>
    </row>
    <row r="79" spans="1:8" s="1" customFormat="1" ht="13.5" thickBot="1" x14ac:dyDescent="0.25">
      <c r="A79" s="30"/>
      <c r="B79" s="68"/>
      <c r="C79" s="43"/>
      <c r="D79" s="43"/>
      <c r="E79" s="43"/>
      <c r="F79" s="43"/>
      <c r="G79" s="43"/>
      <c r="H79" s="43"/>
    </row>
    <row r="80" spans="1:8" ht="16.5" thickBot="1" x14ac:dyDescent="0.3">
      <c r="A80" s="17" t="s">
        <v>23</v>
      </c>
      <c r="B80" s="69">
        <f t="shared" ref="B80:G80" si="5">B78+B71+B67+B60+B54+B48+B43</f>
        <v>15000</v>
      </c>
      <c r="C80" s="38">
        <f t="shared" si="5"/>
        <v>3750</v>
      </c>
      <c r="D80" s="38">
        <f t="shared" si="5"/>
        <v>3750</v>
      </c>
      <c r="E80" s="38">
        <f t="shared" si="5"/>
        <v>3750</v>
      </c>
      <c r="F80" s="38">
        <f t="shared" si="5"/>
        <v>3750</v>
      </c>
      <c r="G80" s="38">
        <f t="shared" si="5"/>
        <v>15000</v>
      </c>
      <c r="H80" s="29"/>
    </row>
    <row r="81" spans="1:8" s="1" customFormat="1" x14ac:dyDescent="0.2">
      <c r="A81" s="30"/>
      <c r="B81" s="68"/>
      <c r="C81" s="43"/>
      <c r="D81" s="43"/>
      <c r="E81" s="43"/>
      <c r="F81" s="43"/>
      <c r="G81" s="43"/>
      <c r="H81" s="43"/>
    </row>
    <row r="82" spans="1:8" ht="18" x14ac:dyDescent="0.25">
      <c r="A82" s="55" t="s">
        <v>136</v>
      </c>
      <c r="B82" s="70">
        <f t="shared" ref="B82:G82" si="6">B80+B31</f>
        <v>1531918.32</v>
      </c>
      <c r="C82" s="56">
        <f t="shared" si="6"/>
        <v>382979.58</v>
      </c>
      <c r="D82" s="56">
        <f t="shared" si="6"/>
        <v>382979.58</v>
      </c>
      <c r="E82" s="56">
        <f t="shared" si="6"/>
        <v>382979.58</v>
      </c>
      <c r="F82" s="56">
        <f t="shared" si="6"/>
        <v>382979.58</v>
      </c>
      <c r="G82" s="57">
        <f t="shared" si="6"/>
        <v>1531918.32</v>
      </c>
    </row>
    <row r="86" spans="1:8" x14ac:dyDescent="0.2">
      <c r="A86" s="30"/>
      <c r="B86" s="68"/>
      <c r="C86" s="24"/>
      <c r="D86" s="24"/>
    </row>
  </sheetData>
  <pageMargins left="0.7" right="0.7" top="0.75" bottom="0.75" header="0.3" footer="0.3"/>
  <pageSetup scale="80" fitToHeight="2" orientation="landscape" r:id="rId1"/>
  <headerFooter>
    <oddFooter>&amp;L&amp;Z&amp;F&amp;R&amp;D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2"/>
  <sheetViews>
    <sheetView zoomScale="110" zoomScaleNormal="110" workbookViewId="0">
      <pane xSplit="1" ySplit="4" topLeftCell="D119" activePane="bottomRight" state="frozen"/>
      <selection activeCell="G123" sqref="G123"/>
      <selection pane="topRight" activeCell="G123" sqref="G123"/>
      <selection pane="bottomLeft" activeCell="G123" sqref="G123"/>
      <selection pane="bottomRight" activeCell="I153" sqref="I153"/>
    </sheetView>
  </sheetViews>
  <sheetFormatPr defaultColWidth="9.140625" defaultRowHeight="12.75" x14ac:dyDescent="0.2"/>
  <cols>
    <col min="1" max="1" width="47.28515625" style="4" customWidth="1"/>
    <col min="2" max="2" width="28.42578125" style="67" customWidth="1"/>
    <col min="3" max="4" width="18" style="2" bestFit="1" customWidth="1"/>
    <col min="5" max="5" width="18" style="3" bestFit="1" customWidth="1"/>
    <col min="6" max="6" width="18" style="4" bestFit="1" customWidth="1"/>
    <col min="7" max="7" width="19.5703125" style="4" bestFit="1" customWidth="1"/>
    <col min="8" max="8" width="12.85546875" style="4" bestFit="1" customWidth="1"/>
    <col min="9" max="9" width="14.5703125" style="4" customWidth="1"/>
    <col min="10" max="10" width="14.7109375" style="4" bestFit="1" customWidth="1"/>
    <col min="11" max="11" width="17.85546875" style="4" hidden="1" customWidth="1"/>
    <col min="12" max="14" width="17.85546875" style="4" customWidth="1"/>
    <col min="15" max="15" width="14.5703125" style="4" bestFit="1" customWidth="1"/>
    <col min="16" max="16" width="9.140625" style="4"/>
    <col min="17" max="17" width="14.5703125" style="4" bestFit="1" customWidth="1"/>
    <col min="18" max="18" width="9.140625" style="4"/>
    <col min="19" max="19" width="11.28515625" style="4" bestFit="1" customWidth="1"/>
    <col min="20" max="16384" width="9.140625" style="4"/>
  </cols>
  <sheetData>
    <row r="1" spans="1:7" x14ac:dyDescent="0.2">
      <c r="A1" s="1" t="s">
        <v>151</v>
      </c>
      <c r="B1" s="74"/>
    </row>
    <row r="2" spans="1:7" x14ac:dyDescent="0.2">
      <c r="A2" s="1"/>
      <c r="B2" s="74"/>
    </row>
    <row r="3" spans="1:7" s="8" customFormat="1" ht="20.25" customHeight="1" thickBot="1" x14ac:dyDescent="0.35">
      <c r="A3" s="5" t="s">
        <v>94</v>
      </c>
      <c r="B3" s="75"/>
      <c r="C3" s="6"/>
      <c r="D3" s="6"/>
      <c r="E3" s="7"/>
    </row>
    <row r="4" spans="1:7" s="9" customFormat="1" ht="26.25" thickBot="1" x14ac:dyDescent="0.25">
      <c r="B4" s="76" t="s">
        <v>24</v>
      </c>
      <c r="C4" s="10" t="s">
        <v>15</v>
      </c>
      <c r="D4" s="11" t="s">
        <v>16</v>
      </c>
      <c r="E4" s="12" t="s">
        <v>17</v>
      </c>
      <c r="F4" s="13" t="s">
        <v>18</v>
      </c>
      <c r="G4" s="13" t="s">
        <v>19</v>
      </c>
    </row>
    <row r="5" spans="1:7" s="9" customFormat="1" ht="13.5" thickBot="1" x14ac:dyDescent="0.25">
      <c r="B5" s="59"/>
      <c r="C5" s="15"/>
      <c r="D5" s="15"/>
      <c r="E5" s="16"/>
      <c r="F5" s="16"/>
      <c r="G5" s="16"/>
    </row>
    <row r="6" spans="1:7" s="9" customFormat="1" ht="16.5" thickBot="1" x14ac:dyDescent="0.3">
      <c r="A6" s="17" t="s">
        <v>6</v>
      </c>
      <c r="B6" s="60"/>
      <c r="C6" s="19"/>
      <c r="D6" s="19"/>
      <c r="E6" s="20"/>
    </row>
    <row r="7" spans="1:7" s="9" customFormat="1" ht="16.5" thickBot="1" x14ac:dyDescent="0.3">
      <c r="A7" s="21"/>
      <c r="B7" s="61"/>
    </row>
    <row r="8" spans="1:7" s="25" customFormat="1" ht="13.5" thickBot="1" x14ac:dyDescent="0.25">
      <c r="A8" s="22" t="s">
        <v>0</v>
      </c>
      <c r="B8" s="62">
        <v>25844547.43</v>
      </c>
      <c r="C8" s="24"/>
      <c r="D8" s="24"/>
      <c r="E8" s="3"/>
    </row>
    <row r="9" spans="1:7" x14ac:dyDescent="0.2">
      <c r="B9" s="63"/>
      <c r="C9" s="27"/>
      <c r="D9" s="28"/>
      <c r="E9" s="27"/>
      <c r="F9" s="29"/>
      <c r="G9" s="29"/>
    </row>
    <row r="10" spans="1:7" x14ac:dyDescent="0.2">
      <c r="A10" s="127" t="s">
        <v>163</v>
      </c>
      <c r="B10" s="173">
        <f>'AMP-14'!G12</f>
        <v>7186636.1100000003</v>
      </c>
      <c r="C10" s="27">
        <f>B10/4</f>
        <v>1796659.0275000001</v>
      </c>
      <c r="D10" s="28">
        <v>1796659</v>
      </c>
      <c r="E10" s="27">
        <v>1796659</v>
      </c>
      <c r="F10" s="29">
        <v>1796659</v>
      </c>
      <c r="G10" s="29">
        <f>SUM(C10:F10)</f>
        <v>7186636.0274999999</v>
      </c>
    </row>
    <row r="11" spans="1:7" x14ac:dyDescent="0.2">
      <c r="A11" s="127" t="s">
        <v>164</v>
      </c>
      <c r="B11" s="173">
        <f>'IPMA-14'!G12</f>
        <v>1123988.3050000002</v>
      </c>
      <c r="C11" s="27">
        <f t="shared" ref="C11:C17" si="0">B11/4</f>
        <v>280997.07625000004</v>
      </c>
      <c r="D11" s="28">
        <v>280997</v>
      </c>
      <c r="E11" s="27">
        <v>280997</v>
      </c>
      <c r="F11" s="29">
        <v>280997</v>
      </c>
      <c r="G11" s="29">
        <f t="shared" ref="G11:G17" si="1">SUM(C11:F11)</f>
        <v>1123988.0762499999</v>
      </c>
    </row>
    <row r="12" spans="1:7" x14ac:dyDescent="0.2">
      <c r="A12" s="129" t="s">
        <v>165</v>
      </c>
      <c r="B12" s="173">
        <f>'PTSA-14'!G12</f>
        <v>1074872.175</v>
      </c>
      <c r="C12" s="27">
        <f t="shared" si="0"/>
        <v>268718.04375000001</v>
      </c>
      <c r="D12" s="28">
        <v>268718</v>
      </c>
      <c r="E12" s="27">
        <v>268718</v>
      </c>
      <c r="F12" s="29">
        <v>268718</v>
      </c>
      <c r="G12" s="29">
        <f t="shared" si="1"/>
        <v>1074872.04375</v>
      </c>
    </row>
    <row r="13" spans="1:7" x14ac:dyDescent="0.2">
      <c r="A13" s="129" t="s">
        <v>166</v>
      </c>
      <c r="B13" s="173">
        <f>'PPSA-14'!G12</f>
        <v>2241231.23</v>
      </c>
      <c r="C13" s="27">
        <f t="shared" si="0"/>
        <v>560307.8075</v>
      </c>
      <c r="D13" s="28">
        <v>560308</v>
      </c>
      <c r="E13" s="27">
        <v>560308</v>
      </c>
      <c r="F13" s="29">
        <v>560307</v>
      </c>
      <c r="G13" s="29">
        <f t="shared" si="1"/>
        <v>2241230.8075000001</v>
      </c>
    </row>
    <row r="14" spans="1:7" x14ac:dyDescent="0.2">
      <c r="A14" s="129" t="s">
        <v>167</v>
      </c>
      <c r="B14" s="173">
        <f>'TOA-14'!G12</f>
        <v>8535077.5350000001</v>
      </c>
      <c r="C14" s="27">
        <f t="shared" si="0"/>
        <v>2133769.38375</v>
      </c>
      <c r="D14" s="28">
        <v>2133769</v>
      </c>
      <c r="E14" s="27">
        <v>2133769</v>
      </c>
      <c r="F14" s="29">
        <v>2133771</v>
      </c>
      <c r="G14" s="29">
        <f t="shared" si="1"/>
        <v>8535078.3837499991</v>
      </c>
    </row>
    <row r="15" spans="1:7" x14ac:dyDescent="0.2">
      <c r="A15" s="129" t="s">
        <v>168</v>
      </c>
      <c r="B15" s="173">
        <f>'UFA-14'!G12</f>
        <v>670175.84000000008</v>
      </c>
      <c r="C15" s="27">
        <f t="shared" si="0"/>
        <v>167543.96000000002</v>
      </c>
      <c r="D15" s="28">
        <v>167544</v>
      </c>
      <c r="E15" s="27">
        <v>167544</v>
      </c>
      <c r="F15" s="29">
        <v>167544</v>
      </c>
      <c r="G15" s="29">
        <f t="shared" si="1"/>
        <v>670175.96</v>
      </c>
    </row>
    <row r="16" spans="1:7" x14ac:dyDescent="0.2">
      <c r="A16" s="127" t="s">
        <v>169</v>
      </c>
      <c r="B16" s="173">
        <f>'PSRA-14'!G12</f>
        <v>3789245.25</v>
      </c>
      <c r="C16" s="27">
        <f t="shared" si="0"/>
        <v>947311.3125</v>
      </c>
      <c r="D16" s="28">
        <v>947311</v>
      </c>
      <c r="E16" s="27">
        <v>947311</v>
      </c>
      <c r="F16" s="29">
        <v>947311</v>
      </c>
      <c r="G16" s="29">
        <f t="shared" si="1"/>
        <v>3789244.3125</v>
      </c>
    </row>
    <row r="17" spans="1:19" x14ac:dyDescent="0.2">
      <c r="A17" s="30" t="s">
        <v>170</v>
      </c>
      <c r="B17" s="33">
        <f>'OCFO-14'!G12</f>
        <v>1223321.24</v>
      </c>
      <c r="C17" s="27">
        <f t="shared" si="0"/>
        <v>305830.31</v>
      </c>
      <c r="D17" s="33">
        <v>305830</v>
      </c>
      <c r="E17" s="27">
        <v>305831</v>
      </c>
      <c r="F17" s="29">
        <v>305830</v>
      </c>
      <c r="G17" s="29">
        <f t="shared" si="1"/>
        <v>1223321.31</v>
      </c>
    </row>
    <row r="18" spans="1:19" x14ac:dyDescent="0.2">
      <c r="A18" s="127"/>
      <c r="B18" s="33"/>
      <c r="C18" s="27"/>
      <c r="D18" s="33"/>
      <c r="E18" s="27"/>
      <c r="F18" s="29"/>
      <c r="G18" s="29"/>
    </row>
    <row r="19" spans="1:19" x14ac:dyDescent="0.2">
      <c r="A19" s="30" t="s">
        <v>21</v>
      </c>
      <c r="B19" s="64">
        <f>SUM(B9:B17)</f>
        <v>25844547.685000002</v>
      </c>
      <c r="C19" s="85">
        <f>SUM(C10:C17)</f>
        <v>6461136.9212500006</v>
      </c>
      <c r="D19" s="85">
        <f t="shared" ref="D19:F19" si="2">SUM(D10:D17)</f>
        <v>6461136</v>
      </c>
      <c r="E19" s="85">
        <f t="shared" si="2"/>
        <v>6461137</v>
      </c>
      <c r="F19" s="85">
        <f t="shared" si="2"/>
        <v>6461137</v>
      </c>
      <c r="G19" s="85">
        <f>SUM(C19:F19)</f>
        <v>25844546.921250001</v>
      </c>
      <c r="H19" s="29"/>
    </row>
    <row r="20" spans="1:19" x14ac:dyDescent="0.2">
      <c r="A20" s="34" t="s">
        <v>1</v>
      </c>
      <c r="B20" s="62">
        <v>4500462.59</v>
      </c>
      <c r="C20" s="24"/>
      <c r="D20" s="35"/>
      <c r="E20" s="36"/>
    </row>
    <row r="21" spans="1:19" x14ac:dyDescent="0.2">
      <c r="B21" s="63"/>
      <c r="C21" s="27"/>
      <c r="D21" s="28"/>
      <c r="E21" s="27"/>
      <c r="F21" s="29"/>
      <c r="G21" s="29"/>
      <c r="I21" s="150"/>
      <c r="J21" s="16"/>
      <c r="K21" s="150"/>
      <c r="L21" s="150"/>
      <c r="M21" s="150"/>
      <c r="N21" s="16"/>
      <c r="O21" s="150"/>
      <c r="P21" s="150"/>
      <c r="Q21" s="150"/>
      <c r="R21" s="150"/>
      <c r="S21" s="150"/>
    </row>
    <row r="22" spans="1:19" x14ac:dyDescent="0.2">
      <c r="A22" s="127" t="s">
        <v>163</v>
      </c>
      <c r="B22" s="173">
        <f>'AMP-14'!G17</f>
        <v>343301.74</v>
      </c>
      <c r="C22" s="27">
        <f t="shared" ref="C22:C29" si="3">B22/4</f>
        <v>85825.434999999998</v>
      </c>
      <c r="D22" s="28">
        <v>85825</v>
      </c>
      <c r="E22" s="27">
        <v>85825</v>
      </c>
      <c r="F22" s="29">
        <v>85827</v>
      </c>
      <c r="G22" s="29">
        <f>SUM(C22:F22)</f>
        <v>343302.435</v>
      </c>
      <c r="I22" s="150"/>
      <c r="J22" s="16"/>
      <c r="K22" s="150"/>
      <c r="L22" s="150"/>
      <c r="M22" s="150"/>
      <c r="N22" s="16"/>
      <c r="O22" s="150"/>
      <c r="P22" s="150"/>
      <c r="Q22" s="150"/>
      <c r="R22" s="150"/>
      <c r="S22" s="150"/>
    </row>
    <row r="23" spans="1:19" x14ac:dyDescent="0.2">
      <c r="A23" s="127" t="s">
        <v>164</v>
      </c>
      <c r="B23" s="173">
        <f>'IPMA-14'!G17</f>
        <v>24781.4</v>
      </c>
      <c r="C23" s="27">
        <f t="shared" si="3"/>
        <v>6195.35</v>
      </c>
      <c r="D23" s="28">
        <v>6195</v>
      </c>
      <c r="E23" s="27">
        <v>6195</v>
      </c>
      <c r="F23" s="29">
        <v>6196</v>
      </c>
      <c r="G23" s="29">
        <f t="shared" ref="G23:G29" si="4">SUM(C23:F23)</f>
        <v>24781.35</v>
      </c>
      <c r="I23" s="150"/>
      <c r="J23" s="16"/>
      <c r="K23" s="150"/>
      <c r="L23" s="150"/>
      <c r="M23" s="150"/>
      <c r="N23" s="16"/>
      <c r="O23" s="150"/>
      <c r="P23" s="150"/>
      <c r="Q23" s="150"/>
      <c r="R23" s="150"/>
      <c r="S23" s="150"/>
    </row>
    <row r="24" spans="1:19" x14ac:dyDescent="0.2">
      <c r="A24" s="129" t="s">
        <v>165</v>
      </c>
      <c r="B24" s="173">
        <f>'PTSA-14'!G17</f>
        <v>0</v>
      </c>
      <c r="C24" s="27">
        <f t="shared" si="3"/>
        <v>0</v>
      </c>
      <c r="D24" s="28">
        <v>0</v>
      </c>
      <c r="E24" s="27">
        <v>0</v>
      </c>
      <c r="F24" s="29">
        <v>0</v>
      </c>
      <c r="G24" s="29">
        <f t="shared" si="4"/>
        <v>0</v>
      </c>
      <c r="I24" s="150"/>
      <c r="J24" s="16"/>
      <c r="K24" s="150"/>
      <c r="L24" s="150"/>
      <c r="M24" s="150"/>
      <c r="N24" s="16"/>
      <c r="O24" s="150"/>
      <c r="P24" s="150"/>
      <c r="Q24" s="150"/>
      <c r="R24" s="150"/>
      <c r="S24" s="150"/>
    </row>
    <row r="25" spans="1:19" x14ac:dyDescent="0.2">
      <c r="A25" s="129" t="s">
        <v>166</v>
      </c>
      <c r="B25" s="173">
        <f>'PPSA-14'!G17</f>
        <v>0</v>
      </c>
      <c r="C25" s="27">
        <f t="shared" si="3"/>
        <v>0</v>
      </c>
      <c r="D25" s="28">
        <v>0</v>
      </c>
      <c r="E25" s="27">
        <v>0</v>
      </c>
      <c r="F25" s="29">
        <v>0</v>
      </c>
      <c r="G25" s="29">
        <f t="shared" si="4"/>
        <v>0</v>
      </c>
      <c r="I25" s="150"/>
      <c r="J25" s="16"/>
      <c r="K25" s="150"/>
      <c r="L25" s="150"/>
      <c r="M25" s="150"/>
      <c r="N25" s="16"/>
      <c r="O25" s="150"/>
      <c r="P25" s="150"/>
      <c r="Q25" s="150"/>
      <c r="R25" s="150"/>
      <c r="S25" s="150"/>
    </row>
    <row r="26" spans="1:19" x14ac:dyDescent="0.2">
      <c r="A26" s="129" t="s">
        <v>167</v>
      </c>
      <c r="B26" s="173">
        <f>'TOA-14'!G17</f>
        <v>4132379.8624999998</v>
      </c>
      <c r="C26" s="27">
        <f t="shared" si="3"/>
        <v>1033094.965625</v>
      </c>
      <c r="D26" s="28">
        <v>1033095</v>
      </c>
      <c r="E26" s="27">
        <v>1033095</v>
      </c>
      <c r="F26" s="29">
        <v>1033095</v>
      </c>
      <c r="G26" s="29">
        <f t="shared" si="4"/>
        <v>4132379.9656250002</v>
      </c>
      <c r="I26" s="150"/>
      <c r="J26" s="16"/>
      <c r="K26" s="150"/>
      <c r="L26" s="150"/>
      <c r="M26" s="150"/>
      <c r="N26" s="16"/>
      <c r="O26" s="150"/>
      <c r="P26" s="150"/>
      <c r="Q26" s="150"/>
      <c r="R26" s="150"/>
      <c r="S26" s="150"/>
    </row>
    <row r="27" spans="1:19" x14ac:dyDescent="0.2">
      <c r="A27" s="129" t="s">
        <v>168</v>
      </c>
      <c r="B27" s="173">
        <f>'UFA-14'!G17</f>
        <v>0</v>
      </c>
      <c r="C27" s="27">
        <f t="shared" si="3"/>
        <v>0</v>
      </c>
      <c r="D27" s="28">
        <v>0</v>
      </c>
      <c r="E27" s="27">
        <v>0</v>
      </c>
      <c r="F27" s="29">
        <v>0</v>
      </c>
      <c r="G27" s="29">
        <f t="shared" si="4"/>
        <v>0</v>
      </c>
      <c r="I27" s="150"/>
      <c r="J27" s="16"/>
      <c r="K27" s="150"/>
      <c r="L27" s="150"/>
      <c r="M27" s="150"/>
      <c r="N27" s="16"/>
      <c r="O27" s="150"/>
      <c r="P27" s="150"/>
      <c r="Q27" s="150"/>
      <c r="R27" s="150"/>
      <c r="S27" s="150"/>
    </row>
    <row r="28" spans="1:19" x14ac:dyDescent="0.2">
      <c r="A28" s="127" t="s">
        <v>169</v>
      </c>
      <c r="B28" s="173">
        <f>'PSRA-14'!G17</f>
        <v>0</v>
      </c>
      <c r="C28" s="27">
        <f t="shared" si="3"/>
        <v>0</v>
      </c>
      <c r="D28" s="28">
        <v>0</v>
      </c>
      <c r="E28" s="27">
        <v>0</v>
      </c>
      <c r="F28" s="29">
        <v>0</v>
      </c>
      <c r="G28" s="29">
        <f t="shared" si="4"/>
        <v>0</v>
      </c>
      <c r="I28" s="150"/>
      <c r="J28" s="16"/>
      <c r="K28" s="150"/>
      <c r="L28" s="150"/>
      <c r="M28" s="150"/>
      <c r="N28" s="16"/>
      <c r="O28" s="150"/>
      <c r="P28" s="150"/>
      <c r="Q28" s="150"/>
      <c r="R28" s="150"/>
      <c r="S28" s="150"/>
    </row>
    <row r="29" spans="1:19" x14ac:dyDescent="0.2">
      <c r="A29" s="127" t="s">
        <v>170</v>
      </c>
      <c r="B29" s="173">
        <f>'OCFO-14'!G17</f>
        <v>0</v>
      </c>
      <c r="C29" s="27">
        <f t="shared" si="3"/>
        <v>0</v>
      </c>
      <c r="D29" s="28">
        <v>0</v>
      </c>
      <c r="E29" s="27">
        <v>0</v>
      </c>
      <c r="F29" s="29">
        <v>0</v>
      </c>
      <c r="G29" s="29">
        <f t="shared" si="4"/>
        <v>0</v>
      </c>
      <c r="I29" s="150"/>
      <c r="J29" s="16"/>
      <c r="K29" s="150"/>
      <c r="L29" s="150"/>
      <c r="M29" s="150"/>
      <c r="N29" s="16"/>
      <c r="O29" s="150"/>
      <c r="P29" s="150"/>
      <c r="Q29" s="150"/>
      <c r="R29" s="150"/>
      <c r="S29" s="150"/>
    </row>
    <row r="30" spans="1:19" x14ac:dyDescent="0.2">
      <c r="B30" s="63"/>
      <c r="C30" s="80"/>
      <c r="D30" s="33"/>
      <c r="E30" s="80"/>
      <c r="F30" s="85"/>
      <c r="G30" s="85"/>
      <c r="I30" s="151"/>
      <c r="J30" s="152"/>
      <c r="K30" s="152"/>
      <c r="L30" s="152"/>
      <c r="M30" s="152"/>
      <c r="N30" s="152"/>
      <c r="O30" s="152"/>
      <c r="P30" s="152"/>
      <c r="Q30" s="152"/>
      <c r="R30" s="150"/>
      <c r="S30" s="150"/>
    </row>
    <row r="31" spans="1:19" x14ac:dyDescent="0.2">
      <c r="A31" s="127" t="s">
        <v>21</v>
      </c>
      <c r="B31" s="65">
        <f>SUM(B22:B29)</f>
        <v>4500463.0024999995</v>
      </c>
      <c r="C31" s="85">
        <f>SUM(C22:C30)</f>
        <v>1125115.7506249999</v>
      </c>
      <c r="D31" s="85">
        <f t="shared" ref="D31:F31" si="5">SUM(D22:D30)</f>
        <v>1125115</v>
      </c>
      <c r="E31" s="85">
        <f t="shared" si="5"/>
        <v>1125115</v>
      </c>
      <c r="F31" s="85">
        <f t="shared" si="5"/>
        <v>1125118</v>
      </c>
      <c r="G31" s="85">
        <f>SUM(C31:F31)</f>
        <v>4500463.7506249994</v>
      </c>
      <c r="I31" s="153"/>
      <c r="J31" s="152"/>
      <c r="K31" s="152"/>
      <c r="L31" s="152"/>
      <c r="M31" s="152"/>
      <c r="N31" s="152"/>
      <c r="O31" s="152"/>
      <c r="P31" s="152"/>
      <c r="Q31" s="152"/>
      <c r="R31" s="150"/>
      <c r="S31" s="150"/>
    </row>
    <row r="32" spans="1:19" x14ac:dyDescent="0.2">
      <c r="A32" s="34" t="s">
        <v>2</v>
      </c>
      <c r="B32" s="62">
        <v>365000</v>
      </c>
      <c r="C32" s="80"/>
      <c r="D32" s="33"/>
      <c r="E32" s="80"/>
      <c r="F32" s="85"/>
      <c r="G32" s="85"/>
      <c r="I32" s="154"/>
      <c r="J32" s="155"/>
      <c r="K32" s="155"/>
      <c r="L32" s="155"/>
      <c r="M32" s="155"/>
      <c r="N32" s="155"/>
      <c r="O32" s="155"/>
      <c r="P32" s="155"/>
      <c r="Q32" s="155"/>
      <c r="R32" s="150"/>
      <c r="S32" s="156"/>
    </row>
    <row r="33" spans="1:19" x14ac:dyDescent="0.2">
      <c r="B33" s="63"/>
      <c r="C33" s="80"/>
      <c r="D33" s="33"/>
      <c r="E33" s="80"/>
      <c r="F33" s="85"/>
      <c r="G33" s="85"/>
      <c r="I33" s="153"/>
      <c r="J33" s="152"/>
      <c r="K33" s="157"/>
      <c r="L33" s="157"/>
      <c r="M33" s="157"/>
      <c r="N33" s="157"/>
      <c r="O33" s="152"/>
      <c r="P33" s="152"/>
      <c r="Q33" s="152"/>
      <c r="R33" s="150"/>
      <c r="S33" s="150"/>
    </row>
    <row r="34" spans="1:19" x14ac:dyDescent="0.2">
      <c r="A34" s="127" t="s">
        <v>163</v>
      </c>
      <c r="B34" s="173">
        <f>'AMP-14'!G23</f>
        <v>0</v>
      </c>
      <c r="C34" s="27">
        <f t="shared" ref="C34:C41" si="6">B34/4</f>
        <v>0</v>
      </c>
      <c r="D34" s="131">
        <v>0</v>
      </c>
      <c r="E34" s="89">
        <v>0</v>
      </c>
      <c r="F34" s="90">
        <v>0</v>
      </c>
      <c r="G34" s="90">
        <f>SUM(C34:F34)</f>
        <v>0</v>
      </c>
      <c r="I34" s="153"/>
      <c r="J34" s="152"/>
      <c r="K34" s="157"/>
      <c r="L34" s="157"/>
      <c r="M34" s="157"/>
      <c r="N34" s="157"/>
      <c r="O34" s="152"/>
      <c r="P34" s="152"/>
      <c r="Q34" s="152"/>
      <c r="R34" s="150"/>
      <c r="S34" s="150"/>
    </row>
    <row r="35" spans="1:19" x14ac:dyDescent="0.2">
      <c r="A35" s="127" t="s">
        <v>164</v>
      </c>
      <c r="B35" s="173">
        <f>'IPMA-14'!G23</f>
        <v>0</v>
      </c>
      <c r="C35" s="27">
        <f t="shared" si="6"/>
        <v>0</v>
      </c>
      <c r="D35" s="131">
        <v>0</v>
      </c>
      <c r="E35" s="89">
        <v>0</v>
      </c>
      <c r="F35" s="90">
        <v>0</v>
      </c>
      <c r="G35" s="90">
        <f t="shared" ref="G35:G41" si="7">SUM(C35:F35)</f>
        <v>0</v>
      </c>
      <c r="I35" s="153"/>
      <c r="J35" s="152"/>
      <c r="K35" s="157"/>
      <c r="L35" s="157"/>
      <c r="M35" s="157"/>
      <c r="N35" s="157"/>
      <c r="O35" s="152"/>
      <c r="P35" s="152"/>
      <c r="Q35" s="152"/>
      <c r="R35" s="150"/>
      <c r="S35" s="150"/>
    </row>
    <row r="36" spans="1:19" x14ac:dyDescent="0.2">
      <c r="A36" s="129" t="s">
        <v>165</v>
      </c>
      <c r="B36" s="173">
        <f>'PTSA-14'!G23</f>
        <v>0</v>
      </c>
      <c r="C36" s="27">
        <f t="shared" si="6"/>
        <v>0</v>
      </c>
      <c r="D36" s="131">
        <v>0</v>
      </c>
      <c r="E36" s="89">
        <v>0</v>
      </c>
      <c r="F36" s="90">
        <v>0</v>
      </c>
      <c r="G36" s="90">
        <f t="shared" si="7"/>
        <v>0</v>
      </c>
      <c r="I36" s="153"/>
      <c r="J36" s="152"/>
      <c r="K36" s="157"/>
      <c r="L36" s="157"/>
      <c r="M36" s="157"/>
      <c r="N36" s="157"/>
      <c r="O36" s="152"/>
      <c r="P36" s="152"/>
      <c r="Q36" s="152"/>
      <c r="R36" s="150"/>
      <c r="S36" s="150"/>
    </row>
    <row r="37" spans="1:19" x14ac:dyDescent="0.2">
      <c r="A37" s="129" t="s">
        <v>166</v>
      </c>
      <c r="B37" s="173">
        <f>'PPSA-14'!G23</f>
        <v>0</v>
      </c>
      <c r="C37" s="27">
        <f t="shared" si="6"/>
        <v>0</v>
      </c>
      <c r="D37" s="131">
        <v>0</v>
      </c>
      <c r="E37" s="89">
        <v>0</v>
      </c>
      <c r="F37" s="90">
        <v>0</v>
      </c>
      <c r="G37" s="90">
        <f t="shared" si="7"/>
        <v>0</v>
      </c>
      <c r="I37" s="153"/>
      <c r="J37" s="152"/>
      <c r="K37" s="157"/>
      <c r="L37" s="157"/>
      <c r="M37" s="157"/>
      <c r="N37" s="157"/>
      <c r="O37" s="152"/>
      <c r="P37" s="152"/>
      <c r="Q37" s="152"/>
      <c r="R37" s="150"/>
      <c r="S37" s="150"/>
    </row>
    <row r="38" spans="1:19" x14ac:dyDescent="0.2">
      <c r="A38" s="129" t="s">
        <v>167</v>
      </c>
      <c r="B38" s="173">
        <f>'TOA-14'!G23</f>
        <v>365000</v>
      </c>
      <c r="C38" s="27">
        <f t="shared" si="6"/>
        <v>91250</v>
      </c>
      <c r="D38" s="131">
        <v>91250</v>
      </c>
      <c r="E38" s="89">
        <v>91250</v>
      </c>
      <c r="F38" s="90">
        <v>91250</v>
      </c>
      <c r="G38" s="90">
        <f t="shared" si="7"/>
        <v>365000</v>
      </c>
      <c r="I38" s="153"/>
      <c r="J38" s="152"/>
      <c r="K38" s="157"/>
      <c r="L38" s="157"/>
      <c r="M38" s="157"/>
      <c r="N38" s="157"/>
      <c r="O38" s="152"/>
      <c r="P38" s="152"/>
      <c r="Q38" s="152"/>
      <c r="R38" s="150"/>
      <c r="S38" s="150"/>
    </row>
    <row r="39" spans="1:19" x14ac:dyDescent="0.2">
      <c r="A39" s="129" t="s">
        <v>168</v>
      </c>
      <c r="B39" s="173">
        <f>'UFA-14'!G23</f>
        <v>0</v>
      </c>
      <c r="C39" s="27">
        <f t="shared" si="6"/>
        <v>0</v>
      </c>
      <c r="D39" s="131">
        <v>0</v>
      </c>
      <c r="E39" s="89">
        <v>0</v>
      </c>
      <c r="F39" s="90">
        <v>0</v>
      </c>
      <c r="G39" s="90">
        <f t="shared" si="7"/>
        <v>0</v>
      </c>
      <c r="I39" s="153"/>
      <c r="J39" s="152"/>
      <c r="K39" s="157"/>
      <c r="L39" s="157"/>
      <c r="M39" s="157"/>
      <c r="N39" s="157"/>
      <c r="O39" s="152"/>
      <c r="P39" s="152"/>
      <c r="Q39" s="152"/>
      <c r="R39" s="150"/>
      <c r="S39" s="150"/>
    </row>
    <row r="40" spans="1:19" x14ac:dyDescent="0.2">
      <c r="A40" s="127" t="s">
        <v>169</v>
      </c>
      <c r="B40" s="173">
        <f>'PSRA-14'!G23</f>
        <v>0</v>
      </c>
      <c r="C40" s="27">
        <f t="shared" si="6"/>
        <v>0</v>
      </c>
      <c r="D40" s="131">
        <v>0</v>
      </c>
      <c r="E40" s="89">
        <v>0</v>
      </c>
      <c r="F40" s="90">
        <v>0</v>
      </c>
      <c r="G40" s="90">
        <f t="shared" si="7"/>
        <v>0</v>
      </c>
      <c r="I40" s="153"/>
      <c r="J40" s="152"/>
      <c r="K40" s="157"/>
      <c r="L40" s="157"/>
      <c r="M40" s="157"/>
      <c r="N40" s="157"/>
      <c r="O40" s="152"/>
      <c r="P40" s="152"/>
      <c r="Q40" s="152"/>
      <c r="R40" s="150"/>
      <c r="S40" s="150"/>
    </row>
    <row r="41" spans="1:19" x14ac:dyDescent="0.2">
      <c r="A41" s="127" t="s">
        <v>170</v>
      </c>
      <c r="B41" s="173">
        <f>'OCFO-14'!G23</f>
        <v>0</v>
      </c>
      <c r="C41" s="27">
        <f t="shared" si="6"/>
        <v>0</v>
      </c>
      <c r="D41" s="131">
        <v>0</v>
      </c>
      <c r="E41" s="89">
        <v>0</v>
      </c>
      <c r="F41" s="90">
        <v>0</v>
      </c>
      <c r="G41" s="90">
        <f t="shared" si="7"/>
        <v>0</v>
      </c>
      <c r="I41" s="153"/>
      <c r="J41" s="152"/>
      <c r="K41" s="157"/>
      <c r="L41" s="157"/>
      <c r="M41" s="157"/>
      <c r="N41" s="157"/>
      <c r="O41" s="152"/>
      <c r="P41" s="152"/>
      <c r="Q41" s="152"/>
      <c r="R41" s="150"/>
      <c r="S41" s="150"/>
    </row>
    <row r="42" spans="1:19" x14ac:dyDescent="0.2">
      <c r="A42" s="30"/>
      <c r="B42" s="64"/>
      <c r="C42" s="38"/>
      <c r="D42" s="33"/>
      <c r="E42" s="84"/>
      <c r="F42" s="85"/>
      <c r="G42" s="90"/>
      <c r="I42" s="151"/>
      <c r="J42" s="152"/>
      <c r="K42" s="152"/>
      <c r="L42" s="152"/>
      <c r="M42" s="152"/>
      <c r="N42" s="152"/>
      <c r="O42" s="152"/>
      <c r="P42" s="152"/>
      <c r="Q42" s="152"/>
      <c r="R42" s="150"/>
      <c r="S42" s="150"/>
    </row>
    <row r="43" spans="1:19" ht="13.5" thickBot="1" x14ac:dyDescent="0.25">
      <c r="A43" s="30" t="s">
        <v>21</v>
      </c>
      <c r="B43" s="33">
        <f>SUM(B34:B42)</f>
        <v>365000</v>
      </c>
      <c r="C43" s="85">
        <f>SUM(C34:C42)</f>
        <v>91250</v>
      </c>
      <c r="D43" s="85">
        <f t="shared" ref="D43:F43" si="8">SUM(D34:D42)</f>
        <v>91250</v>
      </c>
      <c r="E43" s="85">
        <f t="shared" si="8"/>
        <v>91250</v>
      </c>
      <c r="F43" s="85">
        <f t="shared" si="8"/>
        <v>91250</v>
      </c>
      <c r="G43" s="85">
        <f>SUM(C43:F43)</f>
        <v>365000</v>
      </c>
      <c r="I43" s="154"/>
      <c r="J43" s="158"/>
      <c r="K43" s="152"/>
      <c r="L43" s="152"/>
      <c r="M43" s="152"/>
      <c r="N43" s="152"/>
      <c r="O43" s="152"/>
      <c r="P43" s="152"/>
      <c r="Q43" s="152"/>
      <c r="R43" s="150"/>
      <c r="S43" s="150"/>
    </row>
    <row r="44" spans="1:19" s="1" customFormat="1" ht="13.5" thickBot="1" x14ac:dyDescent="0.25">
      <c r="A44" s="40" t="s">
        <v>4</v>
      </c>
      <c r="B44" s="66">
        <v>7374249.9299999997</v>
      </c>
      <c r="C44" s="84"/>
      <c r="D44" s="80"/>
      <c r="E44" s="84"/>
      <c r="F44" s="85"/>
      <c r="G44" s="85"/>
      <c r="I44" s="16"/>
      <c r="J44" s="158"/>
      <c r="K44" s="157"/>
      <c r="L44" s="157"/>
      <c r="M44" s="158"/>
      <c r="N44" s="158"/>
      <c r="O44" s="158"/>
      <c r="P44" s="158"/>
      <c r="Q44" s="158"/>
      <c r="R44" s="159"/>
      <c r="S44" s="159"/>
    </row>
    <row r="45" spans="1:19" s="1" customFormat="1" x14ac:dyDescent="0.2">
      <c r="A45" s="4"/>
      <c r="B45" s="63"/>
      <c r="C45" s="85"/>
      <c r="D45" s="80"/>
      <c r="E45" s="84"/>
      <c r="F45" s="85"/>
      <c r="G45" s="85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</row>
    <row r="46" spans="1:19" s="1" customFormat="1" x14ac:dyDescent="0.2">
      <c r="A46" s="127" t="s">
        <v>163</v>
      </c>
      <c r="B46" s="173">
        <f>'AMP-14'!G26</f>
        <v>1807185.08</v>
      </c>
      <c r="C46" s="27">
        <f t="shared" ref="C46:C53" si="9">B46/4</f>
        <v>451796.27</v>
      </c>
      <c r="D46" s="89">
        <v>451796</v>
      </c>
      <c r="E46" s="91">
        <v>451796</v>
      </c>
      <c r="F46" s="90">
        <v>451796</v>
      </c>
      <c r="G46" s="90">
        <f>SUM(C46:F46)</f>
        <v>1807184.27</v>
      </c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</row>
    <row r="47" spans="1:19" s="1" customFormat="1" x14ac:dyDescent="0.2">
      <c r="A47" s="127" t="s">
        <v>164</v>
      </c>
      <c r="B47" s="173">
        <f>'IPMA-14'!G26</f>
        <v>269399.78000000003</v>
      </c>
      <c r="C47" s="27">
        <f t="shared" si="9"/>
        <v>67349.945000000007</v>
      </c>
      <c r="D47" s="89">
        <v>67350</v>
      </c>
      <c r="E47" s="91">
        <v>67350</v>
      </c>
      <c r="F47" s="90">
        <v>67350</v>
      </c>
      <c r="G47" s="90">
        <f t="shared" ref="G47:G53" si="10">SUM(C47:F47)</f>
        <v>269399.94500000001</v>
      </c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</row>
    <row r="48" spans="1:19" s="1" customFormat="1" x14ac:dyDescent="0.2">
      <c r="A48" s="129" t="s">
        <v>165</v>
      </c>
      <c r="B48" s="173">
        <f>'PTSA-14'!G26</f>
        <v>257969.34</v>
      </c>
      <c r="C48" s="27">
        <f t="shared" si="9"/>
        <v>64492.334999999999</v>
      </c>
      <c r="D48" s="89">
        <v>64492</v>
      </c>
      <c r="E48" s="91">
        <v>64492</v>
      </c>
      <c r="F48" s="90">
        <v>64493</v>
      </c>
      <c r="G48" s="90">
        <f t="shared" si="10"/>
        <v>257969.33499999999</v>
      </c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</row>
    <row r="49" spans="1:19" s="1" customFormat="1" x14ac:dyDescent="0.2">
      <c r="A49" s="129" t="s">
        <v>166</v>
      </c>
      <c r="B49" s="173">
        <f>'PPSA-14'!G26</f>
        <v>638337.5</v>
      </c>
      <c r="C49" s="27">
        <f t="shared" si="9"/>
        <v>159584.375</v>
      </c>
      <c r="D49" s="89">
        <v>159584</v>
      </c>
      <c r="E49" s="91">
        <v>159584</v>
      </c>
      <c r="F49" s="90">
        <v>159585</v>
      </c>
      <c r="G49" s="90">
        <f t="shared" si="10"/>
        <v>638337.375</v>
      </c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</row>
    <row r="50" spans="1:19" s="1" customFormat="1" x14ac:dyDescent="0.2">
      <c r="A50" s="129" t="s">
        <v>167</v>
      </c>
      <c r="B50" s="173">
        <f>'TOA-14'!G26</f>
        <v>3037499.9224999999</v>
      </c>
      <c r="C50" s="27">
        <f t="shared" si="9"/>
        <v>759374.98062499997</v>
      </c>
      <c r="D50" s="89">
        <v>759375</v>
      </c>
      <c r="E50" s="91">
        <v>759375</v>
      </c>
      <c r="F50" s="90">
        <v>759375</v>
      </c>
      <c r="G50" s="90">
        <f t="shared" si="10"/>
        <v>3037499.9806249999</v>
      </c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</row>
    <row r="51" spans="1:19" s="1" customFormat="1" x14ac:dyDescent="0.2">
      <c r="A51" s="129" t="s">
        <v>168</v>
      </c>
      <c r="B51" s="173">
        <f>'UFA-14'!G26</f>
        <v>160841.54</v>
      </c>
      <c r="C51" s="27">
        <f t="shared" si="9"/>
        <v>40210.385000000002</v>
      </c>
      <c r="D51" s="89">
        <v>40210</v>
      </c>
      <c r="E51" s="91">
        <v>40210</v>
      </c>
      <c r="F51" s="90">
        <v>40212</v>
      </c>
      <c r="G51" s="90">
        <f t="shared" si="10"/>
        <v>160842.38500000001</v>
      </c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</row>
    <row r="52" spans="1:19" s="1" customFormat="1" x14ac:dyDescent="0.2">
      <c r="A52" s="127" t="s">
        <v>169</v>
      </c>
      <c r="B52" s="173">
        <f>'PSRA-14'!G27</f>
        <v>909418.75</v>
      </c>
      <c r="C52" s="27">
        <f t="shared" si="9"/>
        <v>227354.6875</v>
      </c>
      <c r="D52" s="89">
        <v>227355</v>
      </c>
      <c r="E52" s="91">
        <v>227355</v>
      </c>
      <c r="F52" s="90">
        <v>227355</v>
      </c>
      <c r="G52" s="90">
        <f t="shared" si="10"/>
        <v>909419.6875</v>
      </c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</row>
    <row r="53" spans="1:19" s="1" customFormat="1" x14ac:dyDescent="0.2">
      <c r="A53" s="127" t="s">
        <v>170</v>
      </c>
      <c r="B53" s="173">
        <f>'OCFO-14'!G26</f>
        <v>293597.08</v>
      </c>
      <c r="C53" s="27">
        <f t="shared" si="9"/>
        <v>73399.27</v>
      </c>
      <c r="D53" s="89">
        <v>73399</v>
      </c>
      <c r="E53" s="91">
        <v>73399</v>
      </c>
      <c r="F53" s="90">
        <v>73399</v>
      </c>
      <c r="G53" s="90">
        <f t="shared" si="10"/>
        <v>293596.27</v>
      </c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</row>
    <row r="54" spans="1:19" s="1" customFormat="1" x14ac:dyDescent="0.2">
      <c r="A54" s="4"/>
      <c r="B54" s="63"/>
      <c r="C54" s="85"/>
      <c r="D54" s="89"/>
      <c r="E54" s="84"/>
      <c r="F54" s="85"/>
      <c r="G54" s="85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</row>
    <row r="55" spans="1:19" s="1" customFormat="1" x14ac:dyDescent="0.2">
      <c r="A55" s="30" t="s">
        <v>21</v>
      </c>
      <c r="B55" s="64">
        <f>SUM(B46:B53)</f>
        <v>7374248.9925000006</v>
      </c>
      <c r="C55" s="85">
        <f>SUM(C46:C54)</f>
        <v>1843562.2481250002</v>
      </c>
      <c r="D55" s="85">
        <f t="shared" ref="D55:F55" si="11">SUM(D46:D54)</f>
        <v>1843561</v>
      </c>
      <c r="E55" s="85">
        <f t="shared" si="11"/>
        <v>1843561</v>
      </c>
      <c r="F55" s="85">
        <f t="shared" si="11"/>
        <v>1843565</v>
      </c>
      <c r="G55" s="85">
        <f>SUM(C55:F55)</f>
        <v>7374249.2481249999</v>
      </c>
      <c r="I55" s="159"/>
      <c r="J55" s="159"/>
      <c r="K55" s="159"/>
      <c r="L55" s="159"/>
      <c r="M55" s="159"/>
      <c r="N55" s="159"/>
      <c r="O55" s="159"/>
      <c r="P55" s="159"/>
      <c r="Q55" s="160"/>
      <c r="R55" s="159"/>
      <c r="S55" s="159"/>
    </row>
    <row r="56" spans="1:19" s="1" customFormat="1" x14ac:dyDescent="0.2">
      <c r="A56" s="34" t="s">
        <v>3</v>
      </c>
      <c r="B56" s="62">
        <v>755000</v>
      </c>
      <c r="C56" s="44"/>
      <c r="D56" s="27"/>
      <c r="E56" s="42"/>
      <c r="F56" s="43"/>
      <c r="G56" s="43"/>
    </row>
    <row r="57" spans="1:19" x14ac:dyDescent="0.2">
      <c r="B57" s="63"/>
      <c r="C57" s="29"/>
      <c r="D57" s="29"/>
      <c r="E57" s="39"/>
      <c r="F57" s="29"/>
      <c r="G57" s="29"/>
    </row>
    <row r="58" spans="1:19" x14ac:dyDescent="0.2">
      <c r="A58" s="127" t="s">
        <v>163</v>
      </c>
      <c r="B58" s="173">
        <f>'AMP-14'!G29</f>
        <v>0</v>
      </c>
      <c r="C58" s="29">
        <f>B58/4</f>
        <v>0</v>
      </c>
      <c r="D58" s="29">
        <v>0</v>
      </c>
      <c r="E58" s="39">
        <v>0</v>
      </c>
      <c r="F58" s="29">
        <v>0</v>
      </c>
      <c r="G58" s="90">
        <f t="shared" ref="G58:G65" si="12">SUM(C58:F58)</f>
        <v>0</v>
      </c>
    </row>
    <row r="59" spans="1:19" x14ac:dyDescent="0.2">
      <c r="A59" s="127" t="s">
        <v>164</v>
      </c>
      <c r="B59" s="173">
        <f>'IPMA-14'!G29</f>
        <v>0</v>
      </c>
      <c r="C59" s="29">
        <f t="shared" ref="C59:C65" si="13">B59/4</f>
        <v>0</v>
      </c>
      <c r="D59" s="29">
        <v>0</v>
      </c>
      <c r="E59" s="39">
        <v>0</v>
      </c>
      <c r="F59" s="29">
        <v>0</v>
      </c>
      <c r="G59" s="90">
        <f t="shared" si="12"/>
        <v>0</v>
      </c>
    </row>
    <row r="60" spans="1:19" x14ac:dyDescent="0.2">
      <c r="A60" s="129" t="s">
        <v>165</v>
      </c>
      <c r="B60" s="173">
        <f>'PTSA-14'!G29</f>
        <v>0</v>
      </c>
      <c r="C60" s="29">
        <f t="shared" si="13"/>
        <v>0</v>
      </c>
      <c r="D60" s="29">
        <v>0</v>
      </c>
      <c r="E60" s="39">
        <v>0</v>
      </c>
      <c r="F60" s="29">
        <v>0</v>
      </c>
      <c r="G60" s="90">
        <f t="shared" si="12"/>
        <v>0</v>
      </c>
    </row>
    <row r="61" spans="1:19" x14ac:dyDescent="0.2">
      <c r="A61" s="129" t="s">
        <v>166</v>
      </c>
      <c r="B61" s="173">
        <f>'PPSA-14'!G29</f>
        <v>0</v>
      </c>
      <c r="C61" s="29">
        <f t="shared" si="13"/>
        <v>0</v>
      </c>
      <c r="D61" s="29">
        <v>0</v>
      </c>
      <c r="E61" s="39">
        <v>0</v>
      </c>
      <c r="F61" s="29">
        <v>0</v>
      </c>
      <c r="G61" s="90">
        <f t="shared" si="12"/>
        <v>0</v>
      </c>
    </row>
    <row r="62" spans="1:19" x14ac:dyDescent="0.2">
      <c r="A62" s="129" t="s">
        <v>167</v>
      </c>
      <c r="B62" s="173">
        <f>'TOA-14'!G29</f>
        <v>755000</v>
      </c>
      <c r="C62" s="29">
        <f t="shared" si="13"/>
        <v>188750</v>
      </c>
      <c r="D62" s="29">
        <v>188750</v>
      </c>
      <c r="E62" s="39">
        <v>188750</v>
      </c>
      <c r="F62" s="29">
        <v>188750</v>
      </c>
      <c r="G62" s="90">
        <f t="shared" si="12"/>
        <v>755000</v>
      </c>
    </row>
    <row r="63" spans="1:19" x14ac:dyDescent="0.2">
      <c r="A63" s="129" t="s">
        <v>168</v>
      </c>
      <c r="B63" s="173">
        <f>'UFA-14'!G29</f>
        <v>0</v>
      </c>
      <c r="C63" s="29">
        <f t="shared" si="13"/>
        <v>0</v>
      </c>
      <c r="D63" s="29">
        <v>0</v>
      </c>
      <c r="E63" s="39">
        <v>0</v>
      </c>
      <c r="F63" s="29">
        <v>0</v>
      </c>
      <c r="G63" s="90">
        <f t="shared" si="12"/>
        <v>0</v>
      </c>
    </row>
    <row r="64" spans="1:19" x14ac:dyDescent="0.2">
      <c r="A64" s="127" t="s">
        <v>169</v>
      </c>
      <c r="B64" s="173">
        <f>'PSRA-14'!G30</f>
        <v>0</v>
      </c>
      <c r="C64" s="29">
        <f t="shared" si="13"/>
        <v>0</v>
      </c>
      <c r="D64" s="29">
        <v>0</v>
      </c>
      <c r="E64" s="39">
        <v>0</v>
      </c>
      <c r="F64" s="29">
        <v>0</v>
      </c>
      <c r="G64" s="90">
        <f t="shared" si="12"/>
        <v>0</v>
      </c>
    </row>
    <row r="65" spans="1:9" x14ac:dyDescent="0.2">
      <c r="A65" s="127" t="s">
        <v>170</v>
      </c>
      <c r="B65" s="173">
        <f>'OCFO-14'!G29</f>
        <v>0</v>
      </c>
      <c r="C65" s="29">
        <f t="shared" si="13"/>
        <v>0</v>
      </c>
      <c r="D65" s="29">
        <v>0</v>
      </c>
      <c r="E65" s="39">
        <v>0</v>
      </c>
      <c r="F65" s="29">
        <v>0</v>
      </c>
      <c r="G65" s="90">
        <f t="shared" si="12"/>
        <v>0</v>
      </c>
    </row>
    <row r="66" spans="1:9" x14ac:dyDescent="0.2">
      <c r="B66" s="63"/>
      <c r="C66" s="29"/>
      <c r="D66" s="29"/>
      <c r="E66" s="39"/>
      <c r="F66" s="29"/>
      <c r="G66" s="29"/>
    </row>
    <row r="67" spans="1:9" ht="13.5" thickBot="1" x14ac:dyDescent="0.25">
      <c r="A67" s="30" t="s">
        <v>21</v>
      </c>
      <c r="B67" s="64">
        <f>SUM(B58:B65)</f>
        <v>755000</v>
      </c>
      <c r="C67" s="85">
        <f>SUM(C58:C66)</f>
        <v>188750</v>
      </c>
      <c r="D67" s="85">
        <f t="shared" ref="D67:F67" si="14">SUM(D58:D66)</f>
        <v>188750</v>
      </c>
      <c r="E67" s="85">
        <f t="shared" si="14"/>
        <v>188750</v>
      </c>
      <c r="F67" s="85">
        <f t="shared" si="14"/>
        <v>188750</v>
      </c>
      <c r="G67" s="85">
        <f>SUM(C67:F67)</f>
        <v>755000</v>
      </c>
    </row>
    <row r="68" spans="1:9" ht="16.5" thickBot="1" x14ac:dyDescent="0.3">
      <c r="A68" s="17" t="s">
        <v>22</v>
      </c>
      <c r="B68" s="38">
        <f t="shared" ref="B68:G68" si="15">B67+B55+B43+B31+B19</f>
        <v>38839259.68</v>
      </c>
      <c r="C68" s="38">
        <f t="shared" si="15"/>
        <v>9709814.9199999999</v>
      </c>
      <c r="D68" s="38">
        <f t="shared" si="15"/>
        <v>9709812</v>
      </c>
      <c r="E68" s="38">
        <f t="shared" si="15"/>
        <v>9709813</v>
      </c>
      <c r="F68" s="38">
        <f t="shared" si="15"/>
        <v>9709820</v>
      </c>
      <c r="G68" s="38">
        <f t="shared" si="15"/>
        <v>38839259.920000002</v>
      </c>
      <c r="I68" s="29"/>
    </row>
    <row r="69" spans="1:9" ht="13.5" thickBot="1" x14ac:dyDescent="0.25">
      <c r="A69" s="30"/>
      <c r="B69" s="64"/>
      <c r="C69" s="29"/>
      <c r="D69" s="29"/>
      <c r="E69" s="29"/>
      <c r="F69" s="29"/>
      <c r="G69" s="29"/>
    </row>
    <row r="70" spans="1:9" ht="16.5" thickBot="1" x14ac:dyDescent="0.3">
      <c r="A70" s="17" t="s">
        <v>5</v>
      </c>
      <c r="B70" s="60"/>
      <c r="C70" s="4"/>
      <c r="D70" s="4"/>
      <c r="E70" s="4"/>
    </row>
    <row r="71" spans="1:9" ht="16.5" thickBot="1" x14ac:dyDescent="0.3">
      <c r="A71" s="46"/>
      <c r="B71" s="60"/>
      <c r="C71" s="44"/>
      <c r="D71" s="27"/>
      <c r="E71" s="39"/>
      <c r="F71" s="29"/>
      <c r="G71" s="29"/>
    </row>
    <row r="72" spans="1:9" ht="13.5" thickBot="1" x14ac:dyDescent="0.25">
      <c r="A72" s="40" t="s">
        <v>7</v>
      </c>
      <c r="B72" s="66">
        <v>975975</v>
      </c>
      <c r="C72" s="27"/>
      <c r="D72" s="27"/>
      <c r="E72" s="39"/>
      <c r="F72" s="29"/>
      <c r="G72" s="29"/>
    </row>
    <row r="73" spans="1:9" x14ac:dyDescent="0.2">
      <c r="A73" s="41" t="s">
        <v>20</v>
      </c>
      <c r="B73" s="66"/>
      <c r="C73" s="27"/>
      <c r="D73" s="39"/>
      <c r="E73" s="47"/>
      <c r="F73" s="29"/>
      <c r="G73" s="29"/>
    </row>
    <row r="74" spans="1:9" x14ac:dyDescent="0.2">
      <c r="C74" s="27"/>
      <c r="D74" s="27"/>
      <c r="E74" s="39"/>
      <c r="F74" s="29"/>
      <c r="G74" s="29"/>
    </row>
    <row r="75" spans="1:9" x14ac:dyDescent="0.2">
      <c r="A75" s="127" t="s">
        <v>163</v>
      </c>
      <c r="B75" s="174">
        <f>'AMP-14'!G42</f>
        <v>223010</v>
      </c>
      <c r="C75" s="27">
        <f>B75/4</f>
        <v>55752.5</v>
      </c>
      <c r="D75" s="27">
        <v>55753</v>
      </c>
      <c r="E75" s="39">
        <v>55753</v>
      </c>
      <c r="F75" s="29">
        <v>55752</v>
      </c>
      <c r="G75" s="90">
        <f t="shared" ref="G75:G82" si="16">SUM(C75:F75)</f>
        <v>223010.5</v>
      </c>
    </row>
    <row r="76" spans="1:9" x14ac:dyDescent="0.2">
      <c r="A76" s="127" t="s">
        <v>164</v>
      </c>
      <c r="B76" s="174">
        <f>'IPMA-14'!G42</f>
        <v>43860</v>
      </c>
      <c r="C76" s="27">
        <f t="shared" ref="C76:C82" si="17">B76/4</f>
        <v>10965</v>
      </c>
      <c r="D76" s="27">
        <v>10965</v>
      </c>
      <c r="E76" s="39">
        <v>10965</v>
      </c>
      <c r="F76" s="29">
        <v>10965</v>
      </c>
      <c r="G76" s="90">
        <f t="shared" si="16"/>
        <v>43860</v>
      </c>
    </row>
    <row r="77" spans="1:9" x14ac:dyDescent="0.2">
      <c r="A77" s="129" t="s">
        <v>165</v>
      </c>
      <c r="B77" s="174">
        <f>'PTSA-14'!G42</f>
        <v>13957.25</v>
      </c>
      <c r="C77" s="27">
        <f t="shared" si="17"/>
        <v>3489.3125</v>
      </c>
      <c r="D77" s="27">
        <v>3489</v>
      </c>
      <c r="E77" s="39">
        <v>3489</v>
      </c>
      <c r="F77" s="29">
        <v>3489</v>
      </c>
      <c r="G77" s="90">
        <f t="shared" si="16"/>
        <v>13956.3125</v>
      </c>
    </row>
    <row r="78" spans="1:9" x14ac:dyDescent="0.2">
      <c r="A78" s="129" t="s">
        <v>166</v>
      </c>
      <c r="B78" s="174">
        <f>'PPSA-14'!G43</f>
        <v>169880</v>
      </c>
      <c r="C78" s="27">
        <f t="shared" si="17"/>
        <v>42470</v>
      </c>
      <c r="D78" s="27">
        <v>42470</v>
      </c>
      <c r="E78" s="39">
        <v>42470</v>
      </c>
      <c r="F78" s="29">
        <v>42470</v>
      </c>
      <c r="G78" s="90">
        <f t="shared" si="16"/>
        <v>169880</v>
      </c>
    </row>
    <row r="79" spans="1:9" x14ac:dyDescent="0.2">
      <c r="A79" s="129" t="s">
        <v>167</v>
      </c>
      <c r="B79" s="174">
        <f>'TOA-14'!G41</f>
        <v>364204</v>
      </c>
      <c r="C79" s="27">
        <f t="shared" si="17"/>
        <v>91051</v>
      </c>
      <c r="D79" s="27">
        <v>91051</v>
      </c>
      <c r="E79" s="39">
        <v>91051</v>
      </c>
      <c r="F79" s="29">
        <v>91051</v>
      </c>
      <c r="G79" s="90">
        <f t="shared" si="16"/>
        <v>364204</v>
      </c>
    </row>
    <row r="80" spans="1:9" x14ac:dyDescent="0.2">
      <c r="A80" s="129" t="s">
        <v>168</v>
      </c>
      <c r="B80" s="174">
        <f>'UFA-14'!G43</f>
        <v>44583.25</v>
      </c>
      <c r="C80" s="27">
        <f t="shared" si="17"/>
        <v>11145.8125</v>
      </c>
      <c r="D80" s="27">
        <v>11146</v>
      </c>
      <c r="E80" s="39">
        <v>11146</v>
      </c>
      <c r="F80" s="29">
        <v>11146</v>
      </c>
      <c r="G80" s="90">
        <f t="shared" si="16"/>
        <v>44583.8125</v>
      </c>
    </row>
    <row r="81" spans="1:8" x14ac:dyDescent="0.2">
      <c r="A81" s="127" t="s">
        <v>169</v>
      </c>
      <c r="B81" s="174">
        <f>'PSRA-14'!G45</f>
        <v>111480</v>
      </c>
      <c r="C81" s="27">
        <f t="shared" si="17"/>
        <v>27870</v>
      </c>
      <c r="D81" s="27">
        <v>27870</v>
      </c>
      <c r="E81" s="39">
        <v>27870</v>
      </c>
      <c r="F81" s="29">
        <v>27870</v>
      </c>
      <c r="G81" s="90">
        <f t="shared" si="16"/>
        <v>111480</v>
      </c>
    </row>
    <row r="82" spans="1:8" x14ac:dyDescent="0.2">
      <c r="A82" s="127" t="s">
        <v>170</v>
      </c>
      <c r="B82" s="81">
        <f>'OCFO-14'!G43</f>
        <v>5000</v>
      </c>
      <c r="C82" s="27">
        <f t="shared" si="17"/>
        <v>1250</v>
      </c>
      <c r="D82" s="27">
        <v>1250</v>
      </c>
      <c r="E82" s="39">
        <v>1250</v>
      </c>
      <c r="F82" s="29">
        <v>1250</v>
      </c>
      <c r="G82" s="90">
        <f t="shared" si="16"/>
        <v>5000</v>
      </c>
    </row>
    <row r="83" spans="1:8" x14ac:dyDescent="0.2">
      <c r="A83" s="30"/>
      <c r="B83" s="68"/>
      <c r="C83" s="48"/>
      <c r="D83" s="27"/>
      <c r="E83" s="39"/>
      <c r="F83" s="29"/>
      <c r="G83" s="29"/>
    </row>
    <row r="84" spans="1:8" ht="13.5" thickBot="1" x14ac:dyDescent="0.25">
      <c r="A84" s="30" t="s">
        <v>21</v>
      </c>
      <c r="B84" s="148">
        <f>SUM(B75:B83)</f>
        <v>975974.5</v>
      </c>
      <c r="C84" s="85">
        <f>SUM(C75:C83)</f>
        <v>243993.625</v>
      </c>
      <c r="D84" s="85">
        <f>SUM(D75:D83)</f>
        <v>243994</v>
      </c>
      <c r="E84" s="85">
        <f>SUM(E75:E83)</f>
        <v>243994</v>
      </c>
      <c r="F84" s="85">
        <f>SUM(F75:F83)</f>
        <v>243993</v>
      </c>
      <c r="G84" s="85">
        <f>SUM(C84:F84)</f>
        <v>975974.625</v>
      </c>
      <c r="H84" s="29"/>
    </row>
    <row r="85" spans="1:8" ht="13.5" thickBot="1" x14ac:dyDescent="0.25">
      <c r="A85" s="112" t="s">
        <v>60</v>
      </c>
      <c r="B85" s="66">
        <v>9525488.75</v>
      </c>
      <c r="C85" s="39"/>
      <c r="D85" s="39"/>
      <c r="E85" s="39"/>
      <c r="F85" s="29"/>
      <c r="G85" s="29"/>
    </row>
    <row r="86" spans="1:8" x14ac:dyDescent="0.2">
      <c r="A86" s="41" t="s">
        <v>20</v>
      </c>
      <c r="B86" s="66"/>
      <c r="C86" s="39"/>
      <c r="D86" s="39"/>
      <c r="E86" s="39"/>
      <c r="F86" s="29"/>
      <c r="G86" s="29"/>
    </row>
    <row r="87" spans="1:8" x14ac:dyDescent="0.2">
      <c r="A87" s="41"/>
      <c r="B87" s="66"/>
      <c r="C87" s="39"/>
      <c r="D87" s="39"/>
      <c r="E87" s="39"/>
      <c r="F87" s="29"/>
      <c r="G87" s="29"/>
    </row>
    <row r="88" spans="1:8" x14ac:dyDescent="0.2">
      <c r="A88" s="127" t="s">
        <v>163</v>
      </c>
      <c r="B88" s="175">
        <f>'AMP-14'!G47</f>
        <v>18596</v>
      </c>
      <c r="C88" s="39">
        <v>18596</v>
      </c>
      <c r="D88" s="39">
        <v>0</v>
      </c>
      <c r="E88" s="39">
        <v>0</v>
      </c>
      <c r="F88" s="29">
        <v>0</v>
      </c>
      <c r="G88" s="29">
        <f t="shared" ref="G88:G91" si="18">SUM(C88:F88)</f>
        <v>18596</v>
      </c>
    </row>
    <row r="89" spans="1:8" x14ac:dyDescent="0.2">
      <c r="A89" s="127" t="s">
        <v>164</v>
      </c>
      <c r="B89" s="175">
        <f>'IPMA-14'!G47</f>
        <v>0</v>
      </c>
      <c r="C89" s="39">
        <v>0</v>
      </c>
      <c r="D89" s="39">
        <v>0</v>
      </c>
      <c r="E89" s="39">
        <v>0</v>
      </c>
      <c r="F89" s="29">
        <v>0</v>
      </c>
      <c r="G89" s="29">
        <f t="shared" si="18"/>
        <v>0</v>
      </c>
    </row>
    <row r="90" spans="1:8" x14ac:dyDescent="0.2">
      <c r="A90" s="129" t="s">
        <v>165</v>
      </c>
      <c r="B90" s="175">
        <f>'PTSA-14'!G47</f>
        <v>0</v>
      </c>
      <c r="C90" s="39">
        <v>0</v>
      </c>
      <c r="D90" s="39">
        <v>0</v>
      </c>
      <c r="E90" s="39">
        <v>0</v>
      </c>
      <c r="F90" s="29">
        <v>0</v>
      </c>
      <c r="G90" s="29">
        <f t="shared" si="18"/>
        <v>0</v>
      </c>
    </row>
    <row r="91" spans="1:8" x14ac:dyDescent="0.2">
      <c r="A91" s="129" t="s">
        <v>166</v>
      </c>
      <c r="B91" s="175">
        <f>'PPSA-14'!G48</f>
        <v>0</v>
      </c>
      <c r="C91" s="39">
        <v>0</v>
      </c>
      <c r="D91" s="39">
        <v>0</v>
      </c>
      <c r="E91" s="39">
        <v>0</v>
      </c>
      <c r="F91" s="29">
        <v>0</v>
      </c>
      <c r="G91" s="29">
        <f t="shared" si="18"/>
        <v>0</v>
      </c>
    </row>
    <row r="92" spans="1:8" x14ac:dyDescent="0.2">
      <c r="A92" s="129" t="s">
        <v>167</v>
      </c>
      <c r="B92" s="175">
        <f>'TOA-14'!G48</f>
        <v>9506892.1875</v>
      </c>
      <c r="C92" s="176">
        <f>B92/4</f>
        <v>2376723.046875</v>
      </c>
      <c r="D92" s="39">
        <v>2376723</v>
      </c>
      <c r="E92" s="39">
        <v>2376723</v>
      </c>
      <c r="F92" s="29">
        <v>2376723</v>
      </c>
      <c r="G92" s="29">
        <f>SUM(C92:F92)</f>
        <v>9506892.046875</v>
      </c>
    </row>
    <row r="93" spans="1:8" x14ac:dyDescent="0.2">
      <c r="A93" s="129" t="s">
        <v>168</v>
      </c>
      <c r="B93" s="175">
        <f>'UFA-14'!G48</f>
        <v>0</v>
      </c>
      <c r="C93" s="39">
        <v>0</v>
      </c>
      <c r="D93" s="39">
        <v>0</v>
      </c>
      <c r="E93" s="39">
        <v>0</v>
      </c>
      <c r="F93" s="29">
        <v>0</v>
      </c>
      <c r="G93" s="29">
        <f t="shared" ref="G93:G95" si="19">SUM(C93:F93)</f>
        <v>0</v>
      </c>
    </row>
    <row r="94" spans="1:8" x14ac:dyDescent="0.2">
      <c r="A94" s="127" t="s">
        <v>169</v>
      </c>
      <c r="B94" s="175">
        <f>'PSRA-14'!G50</f>
        <v>0</v>
      </c>
      <c r="C94" s="39">
        <v>0</v>
      </c>
      <c r="D94" s="39">
        <v>0</v>
      </c>
      <c r="E94" s="39">
        <v>0</v>
      </c>
      <c r="F94" s="29">
        <v>0</v>
      </c>
      <c r="G94" s="29">
        <f t="shared" si="19"/>
        <v>0</v>
      </c>
    </row>
    <row r="95" spans="1:8" x14ac:dyDescent="0.2">
      <c r="A95" s="127" t="s">
        <v>170</v>
      </c>
      <c r="B95" s="175">
        <f>'OCFO-14'!G48</f>
        <v>0</v>
      </c>
      <c r="C95" s="39">
        <v>0</v>
      </c>
      <c r="D95" s="39">
        <v>0</v>
      </c>
      <c r="E95" s="39">
        <v>0</v>
      </c>
      <c r="F95" s="29">
        <v>0</v>
      </c>
      <c r="G95" s="29">
        <f t="shared" si="19"/>
        <v>0</v>
      </c>
    </row>
    <row r="96" spans="1:8" x14ac:dyDescent="0.2">
      <c r="A96" s="111"/>
      <c r="B96" s="68"/>
      <c r="C96" s="39"/>
      <c r="D96" s="39"/>
      <c r="E96" s="39"/>
      <c r="F96" s="29"/>
      <c r="G96" s="29"/>
    </row>
    <row r="97" spans="1:8" ht="13.5" thickBot="1" x14ac:dyDescent="0.25">
      <c r="A97" s="127" t="s">
        <v>21</v>
      </c>
      <c r="B97" s="68">
        <f>B85</f>
        <v>9525488.75</v>
      </c>
      <c r="C97" s="85">
        <f>SUM(C88:C95)</f>
        <v>2395319.046875</v>
      </c>
      <c r="D97" s="85">
        <f t="shared" ref="D97:F97" si="20">SUM(D88:D95)</f>
        <v>2376723</v>
      </c>
      <c r="E97" s="85">
        <f t="shared" si="20"/>
        <v>2376723</v>
      </c>
      <c r="F97" s="85">
        <f t="shared" si="20"/>
        <v>2376723</v>
      </c>
      <c r="G97" s="85">
        <f>SUM(C97:F97)</f>
        <v>9525488.046875</v>
      </c>
      <c r="H97" s="29"/>
    </row>
    <row r="98" spans="1:8" ht="13.5" thickBot="1" x14ac:dyDescent="0.25">
      <c r="A98" s="40" t="s">
        <v>9</v>
      </c>
      <c r="B98" s="66">
        <v>0</v>
      </c>
      <c r="C98" s="39"/>
      <c r="D98" s="39"/>
      <c r="E98" s="39"/>
      <c r="F98" s="29"/>
      <c r="G98" s="29"/>
    </row>
    <row r="99" spans="1:8" x14ac:dyDescent="0.2">
      <c r="A99" s="41" t="s">
        <v>20</v>
      </c>
      <c r="B99" s="66"/>
      <c r="C99" s="39"/>
      <c r="D99" s="39"/>
      <c r="E99" s="39"/>
      <c r="F99" s="29"/>
      <c r="G99" s="29"/>
    </row>
    <row r="100" spans="1:8" x14ac:dyDescent="0.2">
      <c r="A100" s="30"/>
      <c r="B100" s="68"/>
      <c r="C100" s="39"/>
      <c r="D100" s="39"/>
      <c r="E100" s="39"/>
      <c r="F100" s="29"/>
      <c r="G100" s="29"/>
    </row>
    <row r="101" spans="1:8" x14ac:dyDescent="0.2">
      <c r="A101" s="127" t="s">
        <v>163</v>
      </c>
      <c r="B101" s="68">
        <v>0</v>
      </c>
      <c r="C101" s="39">
        <v>0</v>
      </c>
      <c r="D101" s="39">
        <v>0</v>
      </c>
      <c r="E101" s="39">
        <v>0</v>
      </c>
      <c r="F101" s="39">
        <v>0</v>
      </c>
      <c r="G101" s="29">
        <f>SUM(C101:F101)</f>
        <v>0</v>
      </c>
    </row>
    <row r="102" spans="1:8" x14ac:dyDescent="0.2">
      <c r="A102" s="127" t="s">
        <v>164</v>
      </c>
      <c r="B102" s="68">
        <v>0</v>
      </c>
      <c r="C102" s="39">
        <v>0</v>
      </c>
      <c r="D102" s="39">
        <v>0</v>
      </c>
      <c r="E102" s="39">
        <v>0</v>
      </c>
      <c r="F102" s="39">
        <v>0</v>
      </c>
      <c r="G102" s="29">
        <f t="shared" ref="G102:G108" si="21">SUM(C102:F102)</f>
        <v>0</v>
      </c>
    </row>
    <row r="103" spans="1:8" x14ac:dyDescent="0.2">
      <c r="A103" s="129" t="s">
        <v>165</v>
      </c>
      <c r="B103" s="68">
        <v>0</v>
      </c>
      <c r="C103" s="39">
        <v>0</v>
      </c>
      <c r="D103" s="39">
        <v>0</v>
      </c>
      <c r="E103" s="39">
        <v>0</v>
      </c>
      <c r="F103" s="39">
        <v>0</v>
      </c>
      <c r="G103" s="29">
        <f t="shared" si="21"/>
        <v>0</v>
      </c>
    </row>
    <row r="104" spans="1:8" x14ac:dyDescent="0.2">
      <c r="A104" s="129" t="s">
        <v>166</v>
      </c>
      <c r="B104" s="68">
        <v>0</v>
      </c>
      <c r="C104" s="39">
        <v>0</v>
      </c>
      <c r="D104" s="39">
        <v>0</v>
      </c>
      <c r="E104" s="39">
        <v>0</v>
      </c>
      <c r="F104" s="39">
        <v>0</v>
      </c>
      <c r="G104" s="29">
        <f t="shared" si="21"/>
        <v>0</v>
      </c>
    </row>
    <row r="105" spans="1:8" x14ac:dyDescent="0.2">
      <c r="A105" s="129" t="s">
        <v>167</v>
      </c>
      <c r="B105" s="68">
        <v>0</v>
      </c>
      <c r="C105" s="39">
        <v>0</v>
      </c>
      <c r="D105" s="39">
        <v>0</v>
      </c>
      <c r="E105" s="39">
        <v>0</v>
      </c>
      <c r="F105" s="39">
        <v>0</v>
      </c>
      <c r="G105" s="29">
        <f t="shared" si="21"/>
        <v>0</v>
      </c>
    </row>
    <row r="106" spans="1:8" x14ac:dyDescent="0.2">
      <c r="A106" s="129" t="s">
        <v>168</v>
      </c>
      <c r="B106" s="68">
        <v>0</v>
      </c>
      <c r="C106" s="39">
        <v>0</v>
      </c>
      <c r="D106" s="39">
        <v>0</v>
      </c>
      <c r="E106" s="39">
        <v>0</v>
      </c>
      <c r="F106" s="39">
        <v>0</v>
      </c>
      <c r="G106" s="29">
        <f t="shared" si="21"/>
        <v>0</v>
      </c>
    </row>
    <row r="107" spans="1:8" x14ac:dyDescent="0.2">
      <c r="A107" s="127" t="s">
        <v>169</v>
      </c>
      <c r="B107" s="68">
        <v>0</v>
      </c>
      <c r="C107" s="39">
        <v>0</v>
      </c>
      <c r="D107" s="39">
        <v>0</v>
      </c>
      <c r="E107" s="39">
        <v>0</v>
      </c>
      <c r="F107" s="39">
        <v>0</v>
      </c>
      <c r="G107" s="29">
        <f t="shared" si="21"/>
        <v>0</v>
      </c>
    </row>
    <row r="108" spans="1:8" x14ac:dyDescent="0.2">
      <c r="A108" s="127" t="s">
        <v>170</v>
      </c>
      <c r="B108" s="68">
        <v>0</v>
      </c>
      <c r="C108" s="39">
        <v>0</v>
      </c>
      <c r="D108" s="39">
        <v>0</v>
      </c>
      <c r="E108" s="39">
        <v>0</v>
      </c>
      <c r="F108" s="39">
        <v>0</v>
      </c>
      <c r="G108" s="29">
        <f t="shared" si="21"/>
        <v>0</v>
      </c>
    </row>
    <row r="109" spans="1:8" x14ac:dyDescent="0.2">
      <c r="A109" s="30"/>
      <c r="B109" s="68"/>
      <c r="C109" s="42"/>
      <c r="D109" s="39"/>
      <c r="E109" s="39"/>
      <c r="F109" s="29"/>
      <c r="G109" s="29"/>
    </row>
    <row r="110" spans="1:8" ht="13.5" thickBot="1" x14ac:dyDescent="0.25">
      <c r="A110" s="30" t="s">
        <v>21</v>
      </c>
      <c r="B110" s="68">
        <f>SUM(B101:B108)</f>
        <v>0</v>
      </c>
      <c r="C110" s="85">
        <f>SUM(C101:C107)</f>
        <v>0</v>
      </c>
      <c r="D110" s="85">
        <f t="shared" ref="D110:F110" si="22">SUM(D101:D107)</f>
        <v>0</v>
      </c>
      <c r="E110" s="85">
        <f t="shared" si="22"/>
        <v>0</v>
      </c>
      <c r="F110" s="85">
        <f t="shared" si="22"/>
        <v>0</v>
      </c>
      <c r="G110" s="85">
        <f>SUM(C110:F110)</f>
        <v>0</v>
      </c>
      <c r="H110" s="29"/>
    </row>
    <row r="111" spans="1:8" ht="13.5" thickBot="1" x14ac:dyDescent="0.25">
      <c r="A111" s="40" t="s">
        <v>8</v>
      </c>
      <c r="B111" s="66"/>
      <c r="C111" s="39"/>
      <c r="D111" s="39"/>
      <c r="E111" s="39"/>
      <c r="F111" s="29"/>
      <c r="G111" s="29"/>
    </row>
    <row r="112" spans="1:8" x14ac:dyDescent="0.2">
      <c r="A112" s="41" t="s">
        <v>20</v>
      </c>
      <c r="B112" s="66"/>
      <c r="C112" s="39"/>
      <c r="D112" s="39"/>
      <c r="E112" s="39"/>
      <c r="F112" s="29"/>
      <c r="G112" s="29"/>
    </row>
    <row r="113" spans="1:7" x14ac:dyDescent="0.2">
      <c r="A113" s="30"/>
      <c r="B113" s="68"/>
      <c r="C113" s="39"/>
      <c r="D113" s="39"/>
      <c r="E113" s="39"/>
      <c r="F113" s="29"/>
      <c r="G113" s="29"/>
    </row>
    <row r="114" spans="1:7" x14ac:dyDescent="0.2">
      <c r="A114" s="127" t="s">
        <v>163</v>
      </c>
      <c r="B114" s="68">
        <v>0</v>
      </c>
      <c r="C114" s="39">
        <v>0</v>
      </c>
      <c r="D114" s="39">
        <v>0</v>
      </c>
      <c r="E114" s="39">
        <v>0</v>
      </c>
      <c r="F114" s="39">
        <v>0</v>
      </c>
      <c r="G114" s="29">
        <f>SUM(C114:F114)</f>
        <v>0</v>
      </c>
    </row>
    <row r="115" spans="1:7" x14ac:dyDescent="0.2">
      <c r="A115" s="127" t="s">
        <v>164</v>
      </c>
      <c r="B115" s="68">
        <v>0</v>
      </c>
      <c r="C115" s="39">
        <v>0</v>
      </c>
      <c r="D115" s="39">
        <v>0</v>
      </c>
      <c r="E115" s="39">
        <v>0</v>
      </c>
      <c r="F115" s="39">
        <v>0</v>
      </c>
      <c r="G115" s="29">
        <f t="shared" ref="G115:G121" si="23">SUM(C115:F115)</f>
        <v>0</v>
      </c>
    </row>
    <row r="116" spans="1:7" x14ac:dyDescent="0.2">
      <c r="A116" s="129" t="s">
        <v>165</v>
      </c>
      <c r="B116" s="68">
        <v>0</v>
      </c>
      <c r="C116" s="39">
        <v>0</v>
      </c>
      <c r="D116" s="39">
        <v>0</v>
      </c>
      <c r="E116" s="39">
        <v>0</v>
      </c>
      <c r="F116" s="39">
        <v>0</v>
      </c>
      <c r="G116" s="29">
        <f t="shared" si="23"/>
        <v>0</v>
      </c>
    </row>
    <row r="117" spans="1:7" x14ac:dyDescent="0.2">
      <c r="A117" s="129" t="s">
        <v>166</v>
      </c>
      <c r="B117" s="68">
        <v>0</v>
      </c>
      <c r="C117" s="39">
        <v>0</v>
      </c>
      <c r="D117" s="39">
        <v>0</v>
      </c>
      <c r="E117" s="39">
        <v>0</v>
      </c>
      <c r="F117" s="39">
        <v>0</v>
      </c>
      <c r="G117" s="29">
        <f t="shared" si="23"/>
        <v>0</v>
      </c>
    </row>
    <row r="118" spans="1:7" x14ac:dyDescent="0.2">
      <c r="A118" s="129" t="s">
        <v>167</v>
      </c>
      <c r="B118" s="68">
        <v>0</v>
      </c>
      <c r="C118" s="39">
        <v>0</v>
      </c>
      <c r="D118" s="39">
        <v>0</v>
      </c>
      <c r="E118" s="39">
        <v>0</v>
      </c>
      <c r="F118" s="39">
        <v>0</v>
      </c>
      <c r="G118" s="29">
        <f t="shared" si="23"/>
        <v>0</v>
      </c>
    </row>
    <row r="119" spans="1:7" x14ac:dyDescent="0.2">
      <c r="A119" s="129" t="s">
        <v>168</v>
      </c>
      <c r="B119" s="68">
        <v>0</v>
      </c>
      <c r="C119" s="39">
        <v>0</v>
      </c>
      <c r="D119" s="39">
        <v>0</v>
      </c>
      <c r="E119" s="39">
        <v>0</v>
      </c>
      <c r="F119" s="39">
        <v>0</v>
      </c>
      <c r="G119" s="29">
        <f t="shared" si="23"/>
        <v>0</v>
      </c>
    </row>
    <row r="120" spans="1:7" x14ac:dyDescent="0.2">
      <c r="A120" s="127" t="s">
        <v>169</v>
      </c>
      <c r="B120" s="68">
        <v>0</v>
      </c>
      <c r="C120" s="39">
        <v>0</v>
      </c>
      <c r="D120" s="39">
        <v>0</v>
      </c>
      <c r="E120" s="39">
        <v>0</v>
      </c>
      <c r="F120" s="39">
        <v>0</v>
      </c>
      <c r="G120" s="29">
        <f t="shared" si="23"/>
        <v>0</v>
      </c>
    </row>
    <row r="121" spans="1:7" x14ac:dyDescent="0.2">
      <c r="A121" s="127" t="s">
        <v>170</v>
      </c>
      <c r="B121" s="68">
        <v>0</v>
      </c>
      <c r="C121" s="39">
        <v>0</v>
      </c>
      <c r="D121" s="39">
        <v>0</v>
      </c>
      <c r="E121" s="39">
        <v>0</v>
      </c>
      <c r="F121" s="39">
        <v>0</v>
      </c>
      <c r="G121" s="29">
        <f t="shared" si="23"/>
        <v>0</v>
      </c>
    </row>
    <row r="122" spans="1:7" x14ac:dyDescent="0.2">
      <c r="A122" s="30"/>
      <c r="B122" s="68"/>
      <c r="C122" s="42"/>
      <c r="D122" s="39"/>
      <c r="E122" s="39"/>
      <c r="F122" s="29"/>
      <c r="G122" s="29"/>
    </row>
    <row r="123" spans="1:7" ht="13.5" thickBot="1" x14ac:dyDescent="0.25">
      <c r="A123" s="30" t="s">
        <v>21</v>
      </c>
      <c r="B123" s="68">
        <f>SUM(B114:B122)</f>
        <v>0</v>
      </c>
      <c r="C123" s="85">
        <f>SUM(C114:C122)</f>
        <v>0</v>
      </c>
      <c r="D123" s="85">
        <f t="shared" ref="D123:F123" si="24">SUM(D114:D122)</f>
        <v>0</v>
      </c>
      <c r="E123" s="85">
        <f t="shared" si="24"/>
        <v>0</v>
      </c>
      <c r="F123" s="85">
        <f t="shared" si="24"/>
        <v>0</v>
      </c>
      <c r="G123" s="85">
        <f>SUM(C123:F123)</f>
        <v>0</v>
      </c>
    </row>
    <row r="124" spans="1:7" ht="13.5" thickBot="1" x14ac:dyDescent="0.25">
      <c r="A124" s="40" t="s">
        <v>10</v>
      </c>
      <c r="B124" s="66">
        <v>7844437.2999999998</v>
      </c>
      <c r="C124" s="39"/>
      <c r="D124" s="39"/>
      <c r="E124" s="39"/>
      <c r="F124" s="29"/>
      <c r="G124" s="29"/>
    </row>
    <row r="125" spans="1:7" x14ac:dyDescent="0.2">
      <c r="A125" s="41" t="s">
        <v>20</v>
      </c>
      <c r="B125" s="66"/>
      <c r="C125" s="47"/>
      <c r="D125" s="39"/>
      <c r="E125" s="39"/>
      <c r="F125" s="29"/>
      <c r="G125" s="29"/>
    </row>
    <row r="126" spans="1:7" x14ac:dyDescent="0.2">
      <c r="A126" s="41"/>
      <c r="B126" s="66"/>
      <c r="C126" s="47"/>
      <c r="D126" s="39"/>
      <c r="E126" s="39"/>
      <c r="F126" s="29"/>
      <c r="G126" s="29"/>
    </row>
    <row r="127" spans="1:7" x14ac:dyDescent="0.2">
      <c r="A127" s="127" t="s">
        <v>163</v>
      </c>
      <c r="B127" s="175">
        <f>'AMP-14'!G79</f>
        <v>4859709</v>
      </c>
      <c r="C127" s="47">
        <f>B127/4</f>
        <v>1214927.25</v>
      </c>
      <c r="D127" s="39">
        <v>1214927</v>
      </c>
      <c r="E127" s="39">
        <v>1214927</v>
      </c>
      <c r="F127" s="39">
        <v>1214928</v>
      </c>
      <c r="G127" s="29">
        <f t="shared" ref="G127:G134" si="25">SUM(C127:F127)</f>
        <v>4859709.25</v>
      </c>
    </row>
    <row r="128" spans="1:7" x14ac:dyDescent="0.2">
      <c r="A128" s="127" t="s">
        <v>164</v>
      </c>
      <c r="B128" s="175">
        <f>'IPMA-14'!G63</f>
        <v>17340</v>
      </c>
      <c r="C128" s="47">
        <f t="shared" ref="C128:C134" si="26">B128/4</f>
        <v>4335</v>
      </c>
      <c r="D128" s="39">
        <v>4335</v>
      </c>
      <c r="E128" s="39">
        <v>4335</v>
      </c>
      <c r="F128" s="39">
        <v>4335</v>
      </c>
      <c r="G128" s="29">
        <f t="shared" si="25"/>
        <v>17340</v>
      </c>
    </row>
    <row r="129" spans="1:8" x14ac:dyDescent="0.2">
      <c r="A129" s="129" t="s">
        <v>165</v>
      </c>
      <c r="B129" s="175">
        <f>'PTSA-14'!G63</f>
        <v>1431637.25</v>
      </c>
      <c r="C129" s="47">
        <f t="shared" si="26"/>
        <v>357909.3125</v>
      </c>
      <c r="D129" s="39">
        <v>357909</v>
      </c>
      <c r="E129" s="39">
        <v>357909</v>
      </c>
      <c r="F129" s="39">
        <v>357910</v>
      </c>
      <c r="G129" s="29">
        <f t="shared" si="25"/>
        <v>1431637.3125</v>
      </c>
    </row>
    <row r="130" spans="1:8" x14ac:dyDescent="0.2">
      <c r="A130" s="129" t="s">
        <v>166</v>
      </c>
      <c r="B130" s="175">
        <f>'PPSA-14'!G67</f>
        <v>559289.5</v>
      </c>
      <c r="C130" s="47">
        <f t="shared" si="26"/>
        <v>139822.375</v>
      </c>
      <c r="D130" s="39">
        <v>139822</v>
      </c>
      <c r="E130" s="39">
        <v>139822</v>
      </c>
      <c r="F130" s="39">
        <v>139824</v>
      </c>
      <c r="G130" s="29">
        <f t="shared" si="25"/>
        <v>559290.375</v>
      </c>
    </row>
    <row r="131" spans="1:8" x14ac:dyDescent="0.2">
      <c r="A131" s="129" t="s">
        <v>167</v>
      </c>
      <c r="B131" s="175">
        <f>'TOA-14'!G64</f>
        <v>687708</v>
      </c>
      <c r="C131" s="47">
        <f t="shared" si="26"/>
        <v>171927</v>
      </c>
      <c r="D131" s="39">
        <v>171927</v>
      </c>
      <c r="E131" s="39">
        <v>171927</v>
      </c>
      <c r="F131" s="39">
        <v>171927</v>
      </c>
      <c r="G131" s="29">
        <f t="shared" si="25"/>
        <v>687708</v>
      </c>
    </row>
    <row r="132" spans="1:8" x14ac:dyDescent="0.2">
      <c r="A132" s="129" t="s">
        <v>168</v>
      </c>
      <c r="B132" s="175">
        <f>'UFA-14'!G62</f>
        <v>63752.65</v>
      </c>
      <c r="C132" s="47">
        <f t="shared" si="26"/>
        <v>15938.1625</v>
      </c>
      <c r="D132" s="39">
        <v>15938</v>
      </c>
      <c r="E132" s="39">
        <v>15938</v>
      </c>
      <c r="F132" s="39">
        <v>15938</v>
      </c>
      <c r="G132" s="29">
        <f t="shared" si="25"/>
        <v>63752.162499999999</v>
      </c>
    </row>
    <row r="133" spans="1:8" x14ac:dyDescent="0.2">
      <c r="A133" s="127" t="s">
        <v>169</v>
      </c>
      <c r="B133" s="81">
        <f>'PSRA-14'!G64</f>
        <v>219999.62</v>
      </c>
      <c r="C133" s="47">
        <f t="shared" si="26"/>
        <v>54999.904999999999</v>
      </c>
      <c r="D133" s="39">
        <v>55000</v>
      </c>
      <c r="E133" s="39">
        <v>55000</v>
      </c>
      <c r="F133" s="39">
        <v>55000</v>
      </c>
      <c r="G133" s="29">
        <f t="shared" si="25"/>
        <v>219999.905</v>
      </c>
    </row>
    <row r="134" spans="1:8" x14ac:dyDescent="0.2">
      <c r="A134" s="127" t="s">
        <v>170</v>
      </c>
      <c r="B134" s="174">
        <f>'OCFO-14'!G60</f>
        <v>5000</v>
      </c>
      <c r="C134" s="47">
        <f t="shared" si="26"/>
        <v>1250</v>
      </c>
      <c r="D134" s="39">
        <v>1250</v>
      </c>
      <c r="E134" s="39">
        <v>1250</v>
      </c>
      <c r="F134" s="39">
        <v>1250</v>
      </c>
      <c r="G134" s="29">
        <f t="shared" si="25"/>
        <v>5000</v>
      </c>
    </row>
    <row r="135" spans="1:8" x14ac:dyDescent="0.2">
      <c r="A135" s="127"/>
      <c r="C135" s="39"/>
      <c r="D135" s="39"/>
      <c r="E135" s="39"/>
      <c r="F135" s="29"/>
      <c r="G135" s="29"/>
    </row>
    <row r="136" spans="1:8" ht="13.5" thickBot="1" x14ac:dyDescent="0.25">
      <c r="A136" s="30" t="s">
        <v>21</v>
      </c>
      <c r="B136" s="68">
        <f>SUM(B127:B134)</f>
        <v>7844436.0200000005</v>
      </c>
      <c r="C136" s="85">
        <f>SUM(C127:C134)</f>
        <v>1961109.0050000001</v>
      </c>
      <c r="D136" s="85">
        <f t="shared" ref="D136:F136" si="27">SUM(D127:D134)</f>
        <v>1961108</v>
      </c>
      <c r="E136" s="85">
        <f t="shared" si="27"/>
        <v>1961108</v>
      </c>
      <c r="F136" s="85">
        <f t="shared" si="27"/>
        <v>1961112</v>
      </c>
      <c r="G136" s="85">
        <f>SUM(C136:F136)</f>
        <v>7844437.0049999999</v>
      </c>
      <c r="H136" s="29"/>
    </row>
    <row r="137" spans="1:8" ht="13.5" thickBot="1" x14ac:dyDescent="0.25">
      <c r="A137" s="40" t="s">
        <v>11</v>
      </c>
      <c r="B137" s="66">
        <v>35810767</v>
      </c>
      <c r="C137" s="39"/>
      <c r="D137" s="39"/>
      <c r="E137" s="39"/>
      <c r="F137" s="29"/>
      <c r="G137" s="29"/>
    </row>
    <row r="138" spans="1:8" x14ac:dyDescent="0.2">
      <c r="A138" s="41" t="s">
        <v>20</v>
      </c>
      <c r="B138" s="66"/>
      <c r="C138" s="47"/>
      <c r="D138" s="49"/>
      <c r="E138" s="39"/>
      <c r="F138" s="29"/>
      <c r="G138" s="29"/>
    </row>
    <row r="139" spans="1:8" x14ac:dyDescent="0.2">
      <c r="A139" s="41"/>
      <c r="B139" s="66"/>
      <c r="C139" s="47"/>
      <c r="D139" s="49"/>
      <c r="E139" s="39"/>
      <c r="F139" s="29"/>
      <c r="G139" s="29"/>
    </row>
    <row r="140" spans="1:8" x14ac:dyDescent="0.2">
      <c r="A140" s="127" t="s">
        <v>163</v>
      </c>
      <c r="B140" s="175">
        <f>'AMP-14'!G94</f>
        <v>793012</v>
      </c>
      <c r="C140" s="47">
        <f>B140/4</f>
        <v>198253</v>
      </c>
      <c r="D140" s="49">
        <v>198253</v>
      </c>
      <c r="E140" s="49">
        <v>198253</v>
      </c>
      <c r="F140" s="49">
        <v>198253</v>
      </c>
      <c r="G140" s="29">
        <f>SUM(C140:F140)</f>
        <v>793012</v>
      </c>
    </row>
    <row r="141" spans="1:8" x14ac:dyDescent="0.2">
      <c r="A141" s="127" t="s">
        <v>164</v>
      </c>
      <c r="B141" s="175">
        <f>'IPMA-14'!G71</f>
        <v>197500</v>
      </c>
      <c r="C141" s="47">
        <f t="shared" ref="C141:C147" si="28">B141/4</f>
        <v>49375</v>
      </c>
      <c r="D141" s="49">
        <v>49375</v>
      </c>
      <c r="E141" s="49">
        <v>49375</v>
      </c>
      <c r="F141" s="49">
        <v>49375</v>
      </c>
      <c r="G141" s="29">
        <f t="shared" ref="G141:G147" si="29">SUM(C141:F141)</f>
        <v>197500</v>
      </c>
    </row>
    <row r="142" spans="1:8" x14ac:dyDescent="0.2">
      <c r="A142" s="129" t="s">
        <v>165</v>
      </c>
      <c r="B142" s="175">
        <f>'PTSA-14'!G71</f>
        <v>8897382.75</v>
      </c>
      <c r="C142" s="47">
        <f t="shared" si="28"/>
        <v>2224345.6875</v>
      </c>
      <c r="D142" s="49">
        <v>2224346</v>
      </c>
      <c r="E142" s="49">
        <v>2224346</v>
      </c>
      <c r="F142" s="49">
        <v>2224345</v>
      </c>
      <c r="G142" s="29">
        <f t="shared" si="29"/>
        <v>8897382.6875</v>
      </c>
    </row>
    <row r="143" spans="1:8" x14ac:dyDescent="0.2">
      <c r="A143" s="129" t="s">
        <v>166</v>
      </c>
      <c r="B143" s="175">
        <f>'PPSA-14'!G76</f>
        <v>12180292</v>
      </c>
      <c r="C143" s="47">
        <f t="shared" si="28"/>
        <v>3045073</v>
      </c>
      <c r="D143" s="49">
        <v>3045073</v>
      </c>
      <c r="E143" s="49">
        <v>3045073</v>
      </c>
      <c r="F143" s="49">
        <v>3045073</v>
      </c>
      <c r="G143" s="29">
        <f t="shared" si="29"/>
        <v>12180292</v>
      </c>
    </row>
    <row r="144" spans="1:8" x14ac:dyDescent="0.2">
      <c r="A144" s="129" t="s">
        <v>167</v>
      </c>
      <c r="B144" s="175">
        <f>'TOA-14'!G76</f>
        <v>13211980</v>
      </c>
      <c r="C144" s="47">
        <f t="shared" si="28"/>
        <v>3302995</v>
      </c>
      <c r="D144" s="49">
        <v>3302995</v>
      </c>
      <c r="E144" s="49">
        <v>3302995</v>
      </c>
      <c r="F144" s="49">
        <v>3302995</v>
      </c>
      <c r="G144" s="29">
        <f t="shared" si="29"/>
        <v>13211980</v>
      </c>
    </row>
    <row r="145" spans="1:8" x14ac:dyDescent="0.2">
      <c r="A145" s="129" t="s">
        <v>168</v>
      </c>
      <c r="B145" s="175">
        <f>'UFA-14'!G70</f>
        <v>530599.99</v>
      </c>
      <c r="C145" s="47">
        <f t="shared" si="28"/>
        <v>132649.9975</v>
      </c>
      <c r="D145" s="49">
        <v>132650</v>
      </c>
      <c r="E145" s="49">
        <v>132650</v>
      </c>
      <c r="F145" s="49">
        <v>132650</v>
      </c>
      <c r="G145" s="29">
        <f t="shared" si="29"/>
        <v>530599.99750000006</v>
      </c>
    </row>
    <row r="146" spans="1:8" x14ac:dyDescent="0.2">
      <c r="A146" s="127" t="s">
        <v>169</v>
      </c>
      <c r="B146" s="175">
        <f>'PSRA-14'!G71</f>
        <v>0</v>
      </c>
      <c r="C146" s="47">
        <f t="shared" si="28"/>
        <v>0</v>
      </c>
      <c r="D146" s="49">
        <v>0</v>
      </c>
      <c r="E146" s="49">
        <v>0</v>
      </c>
      <c r="F146" s="49">
        <v>0</v>
      </c>
      <c r="G146" s="29">
        <f t="shared" si="29"/>
        <v>0</v>
      </c>
    </row>
    <row r="147" spans="1:8" x14ac:dyDescent="0.2">
      <c r="A147" s="127" t="s">
        <v>170</v>
      </c>
      <c r="B147" s="175">
        <f>'OCFO-14'!G67</f>
        <v>0</v>
      </c>
      <c r="C147" s="47">
        <f t="shared" si="28"/>
        <v>0</v>
      </c>
      <c r="D147" s="49">
        <v>0</v>
      </c>
      <c r="E147" s="49">
        <v>0</v>
      </c>
      <c r="F147" s="49">
        <v>0</v>
      </c>
      <c r="G147" s="29">
        <f t="shared" si="29"/>
        <v>0</v>
      </c>
    </row>
    <row r="148" spans="1:8" x14ac:dyDescent="0.2">
      <c r="A148" s="30" t="s">
        <v>14</v>
      </c>
      <c r="B148" s="68"/>
      <c r="C148" s="48"/>
      <c r="D148" s="49"/>
      <c r="E148" s="39"/>
      <c r="F148" s="29"/>
      <c r="G148" s="29"/>
    </row>
    <row r="149" spans="1:8" x14ac:dyDescent="0.2">
      <c r="A149" s="30" t="s">
        <v>21</v>
      </c>
      <c r="B149" s="68">
        <f>SUM(B140:B147)</f>
        <v>35810766.740000002</v>
      </c>
      <c r="C149" s="43">
        <f>SUM(C140:C148)</f>
        <v>8952691.6850000005</v>
      </c>
      <c r="D149" s="85">
        <f>SUM(D140:D147)</f>
        <v>8952692</v>
      </c>
      <c r="E149" s="85">
        <f t="shared" ref="E149:F149" si="30">SUM(E140:E147)</f>
        <v>8952692</v>
      </c>
      <c r="F149" s="85">
        <f t="shared" si="30"/>
        <v>8952691</v>
      </c>
      <c r="G149" s="43">
        <f>SUM(C149:F149)</f>
        <v>35810766.685000002</v>
      </c>
      <c r="H149" s="29"/>
    </row>
    <row r="150" spans="1:8" x14ac:dyDescent="0.2">
      <c r="A150" s="34" t="s">
        <v>12</v>
      </c>
      <c r="B150" s="62">
        <v>3358325</v>
      </c>
      <c r="C150" s="48"/>
      <c r="D150" s="49"/>
      <c r="E150" s="39"/>
      <c r="F150" s="29"/>
      <c r="G150" s="29"/>
    </row>
    <row r="151" spans="1:8" x14ac:dyDescent="0.2">
      <c r="A151" s="41"/>
      <c r="B151" s="66"/>
      <c r="C151" s="47"/>
      <c r="D151" s="39"/>
      <c r="E151" s="39"/>
      <c r="F151" s="29"/>
      <c r="G151" s="29"/>
    </row>
    <row r="152" spans="1:8" x14ac:dyDescent="0.2">
      <c r="A152" s="127" t="s">
        <v>163</v>
      </c>
      <c r="B152" s="148">
        <f>'AMP-14'!G102</f>
        <v>0</v>
      </c>
      <c r="C152" s="47">
        <f>B152/4</f>
        <v>0</v>
      </c>
      <c r="D152" s="39">
        <v>0</v>
      </c>
      <c r="E152" s="39">
        <v>0</v>
      </c>
      <c r="F152" s="39">
        <v>0</v>
      </c>
      <c r="G152" s="29">
        <f>SUM(C152:F152)</f>
        <v>0</v>
      </c>
    </row>
    <row r="153" spans="1:8" x14ac:dyDescent="0.2">
      <c r="A153" s="127" t="s">
        <v>164</v>
      </c>
      <c r="B153" s="148">
        <f>'IPMA-14'!G77</f>
        <v>743325</v>
      </c>
      <c r="C153" s="47">
        <f t="shared" ref="C153:C159" si="31">B153/4</f>
        <v>185831.25</v>
      </c>
      <c r="D153" s="39">
        <v>185831</v>
      </c>
      <c r="E153" s="39">
        <v>185831</v>
      </c>
      <c r="F153" s="39">
        <v>185832</v>
      </c>
      <c r="G153" s="29">
        <f t="shared" ref="G153:G160" si="32">SUM(C153:F153)</f>
        <v>743325.25</v>
      </c>
    </row>
    <row r="154" spans="1:8" x14ac:dyDescent="0.2">
      <c r="A154" s="129" t="s">
        <v>165</v>
      </c>
      <c r="B154" s="148">
        <f>'PTSA-14'!G77</f>
        <v>0</v>
      </c>
      <c r="C154" s="47">
        <f t="shared" si="31"/>
        <v>0</v>
      </c>
      <c r="D154" s="39">
        <v>0</v>
      </c>
      <c r="E154" s="39">
        <v>0</v>
      </c>
      <c r="F154" s="39">
        <v>0</v>
      </c>
      <c r="G154" s="29">
        <f t="shared" si="32"/>
        <v>0</v>
      </c>
    </row>
    <row r="155" spans="1:8" x14ac:dyDescent="0.2">
      <c r="A155" s="129" t="s">
        <v>166</v>
      </c>
      <c r="B155" s="148">
        <f>'PPSA-14'!G82</f>
        <v>2475000</v>
      </c>
      <c r="C155" s="47">
        <f t="shared" si="31"/>
        <v>618750</v>
      </c>
      <c r="D155" s="39">
        <v>618750</v>
      </c>
      <c r="E155" s="39">
        <v>618750</v>
      </c>
      <c r="F155" s="39">
        <v>618750</v>
      </c>
      <c r="G155" s="29">
        <f t="shared" si="32"/>
        <v>2475000</v>
      </c>
    </row>
    <row r="156" spans="1:8" x14ac:dyDescent="0.2">
      <c r="A156" s="129" t="s">
        <v>167</v>
      </c>
      <c r="B156" s="148">
        <f>'TOA-14'!G84</f>
        <v>0</v>
      </c>
      <c r="C156" s="47">
        <f t="shared" si="31"/>
        <v>0</v>
      </c>
      <c r="D156" s="39">
        <v>0</v>
      </c>
      <c r="E156" s="39">
        <v>0</v>
      </c>
      <c r="F156" s="39">
        <v>0</v>
      </c>
      <c r="G156" s="29">
        <f t="shared" si="32"/>
        <v>0</v>
      </c>
    </row>
    <row r="157" spans="1:8" x14ac:dyDescent="0.2">
      <c r="A157" s="129" t="s">
        <v>168</v>
      </c>
      <c r="B157" s="148">
        <f>'UFA-14'!G76</f>
        <v>140000</v>
      </c>
      <c r="C157" s="47">
        <f t="shared" si="31"/>
        <v>35000</v>
      </c>
      <c r="D157" s="39">
        <v>35000</v>
      </c>
      <c r="E157" s="39">
        <v>35000</v>
      </c>
      <c r="F157" s="39">
        <v>35000</v>
      </c>
      <c r="G157" s="29">
        <f t="shared" si="32"/>
        <v>140000</v>
      </c>
    </row>
    <row r="158" spans="1:8" x14ac:dyDescent="0.2">
      <c r="A158" s="127" t="s">
        <v>169</v>
      </c>
      <c r="B158" s="148">
        <f>'PSRA-14'!G75</f>
        <v>0</v>
      </c>
      <c r="C158" s="47">
        <f t="shared" si="31"/>
        <v>0</v>
      </c>
      <c r="D158" s="39">
        <v>0</v>
      </c>
      <c r="E158" s="39">
        <v>0</v>
      </c>
      <c r="F158" s="39">
        <v>0</v>
      </c>
      <c r="G158" s="29">
        <f t="shared" si="32"/>
        <v>0</v>
      </c>
    </row>
    <row r="159" spans="1:8" x14ac:dyDescent="0.2">
      <c r="A159" s="127" t="s">
        <v>170</v>
      </c>
      <c r="B159" s="148">
        <f>'OCFO-14'!G71</f>
        <v>0</v>
      </c>
      <c r="C159" s="47">
        <f t="shared" si="31"/>
        <v>0</v>
      </c>
      <c r="D159" s="39">
        <v>0</v>
      </c>
      <c r="E159" s="39">
        <v>0</v>
      </c>
      <c r="F159" s="39">
        <v>0</v>
      </c>
      <c r="G159" s="29">
        <f t="shared" si="32"/>
        <v>0</v>
      </c>
    </row>
    <row r="160" spans="1:8" x14ac:dyDescent="0.2">
      <c r="A160" s="30"/>
      <c r="B160" s="68"/>
      <c r="C160" s="47"/>
      <c r="D160" s="39"/>
      <c r="E160" s="39"/>
      <c r="F160" s="29"/>
      <c r="G160" s="29">
        <f t="shared" si="32"/>
        <v>0</v>
      </c>
    </row>
    <row r="161" spans="1:9" x14ac:dyDescent="0.2">
      <c r="A161" s="30" t="s">
        <v>21</v>
      </c>
      <c r="B161" s="68">
        <f>SUM(B152:B160)</f>
        <v>3358325</v>
      </c>
      <c r="C161" s="43">
        <f>SUM(C152:C160)</f>
        <v>839581.25</v>
      </c>
      <c r="D161" s="85">
        <f>SUM(D152:D159)</f>
        <v>839581</v>
      </c>
      <c r="E161" s="85">
        <f t="shared" ref="E161:F161" si="33">SUM(E152:E159)</f>
        <v>839581</v>
      </c>
      <c r="F161" s="85">
        <f t="shared" si="33"/>
        <v>839582</v>
      </c>
      <c r="G161" s="43">
        <f>SUM(C161:F161)</f>
        <v>3358325.25</v>
      </c>
      <c r="H161" s="29"/>
    </row>
    <row r="162" spans="1:9" x14ac:dyDescent="0.2">
      <c r="A162" s="51" t="s">
        <v>13</v>
      </c>
      <c r="B162" s="66">
        <v>703918</v>
      </c>
      <c r="C162" s="27"/>
      <c r="D162" s="32"/>
      <c r="E162" s="42"/>
      <c r="F162" s="29"/>
      <c r="G162" s="29"/>
    </row>
    <row r="163" spans="1:9" x14ac:dyDescent="0.2">
      <c r="A163" s="41" t="s">
        <v>20</v>
      </c>
      <c r="B163" s="66"/>
      <c r="C163" s="27"/>
      <c r="D163" s="49"/>
      <c r="E163" s="27"/>
      <c r="F163" s="29"/>
      <c r="G163" s="29"/>
    </row>
    <row r="164" spans="1:9" s="26" customFormat="1" x14ac:dyDescent="0.2">
      <c r="B164" s="63"/>
      <c r="C164" s="52"/>
      <c r="D164" s="28"/>
      <c r="E164" s="52"/>
      <c r="F164" s="53"/>
      <c r="G164" s="53"/>
    </row>
    <row r="165" spans="1:9" s="26" customFormat="1" x14ac:dyDescent="0.2">
      <c r="A165" s="127" t="s">
        <v>163</v>
      </c>
      <c r="B165" s="173">
        <v>71420</v>
      </c>
      <c r="C165" s="52">
        <f>B165/4</f>
        <v>17855</v>
      </c>
      <c r="D165" s="28">
        <v>17855</v>
      </c>
      <c r="E165" s="28">
        <v>17855</v>
      </c>
      <c r="F165" s="28">
        <v>17855</v>
      </c>
      <c r="G165" s="53">
        <f>SUM(C165:F165)</f>
        <v>71420</v>
      </c>
    </row>
    <row r="166" spans="1:9" s="26" customFormat="1" x14ac:dyDescent="0.2">
      <c r="A166" s="127" t="s">
        <v>164</v>
      </c>
      <c r="B166" s="173">
        <f>'IPMA-14'!G84</f>
        <v>10000</v>
      </c>
      <c r="C166" s="52">
        <f t="shared" ref="C166:C172" si="34">B166/4</f>
        <v>2500</v>
      </c>
      <c r="D166" s="28">
        <v>2500</v>
      </c>
      <c r="E166" s="28">
        <v>2500</v>
      </c>
      <c r="F166" s="28">
        <v>2500</v>
      </c>
      <c r="G166" s="53">
        <f t="shared" ref="G166:G172" si="35">SUM(C166:F166)</f>
        <v>10000</v>
      </c>
    </row>
    <row r="167" spans="1:9" s="26" customFormat="1" x14ac:dyDescent="0.2">
      <c r="A167" s="129" t="s">
        <v>165</v>
      </c>
      <c r="B167" s="173">
        <f>'PTSA-14'!G84</f>
        <v>100000</v>
      </c>
      <c r="C167" s="52">
        <f t="shared" si="34"/>
        <v>25000</v>
      </c>
      <c r="D167" s="28">
        <v>25000</v>
      </c>
      <c r="E167" s="28">
        <v>25000</v>
      </c>
      <c r="F167" s="28">
        <v>25000</v>
      </c>
      <c r="G167" s="53">
        <f t="shared" si="35"/>
        <v>100000</v>
      </c>
    </row>
    <row r="168" spans="1:9" s="26" customFormat="1" x14ac:dyDescent="0.2">
      <c r="A168" s="129" t="s">
        <v>166</v>
      </c>
      <c r="B168" s="173">
        <f>'PPSA-14'!G90</f>
        <v>507500</v>
      </c>
      <c r="C168" s="52">
        <f t="shared" si="34"/>
        <v>126875</v>
      </c>
      <c r="D168" s="28">
        <v>126875</v>
      </c>
      <c r="E168" s="28">
        <v>126875</v>
      </c>
      <c r="F168" s="28">
        <v>126875</v>
      </c>
      <c r="G168" s="53">
        <f t="shared" si="35"/>
        <v>507500</v>
      </c>
    </row>
    <row r="169" spans="1:9" s="26" customFormat="1" x14ac:dyDescent="0.2">
      <c r="A169" s="129" t="s">
        <v>167</v>
      </c>
      <c r="B169" s="173">
        <f>'TOA-14'!G91</f>
        <v>0</v>
      </c>
      <c r="C169" s="52">
        <f t="shared" si="34"/>
        <v>0</v>
      </c>
      <c r="D169" s="28">
        <v>0</v>
      </c>
      <c r="E169" s="28">
        <v>0</v>
      </c>
      <c r="F169" s="28">
        <v>0</v>
      </c>
      <c r="G169" s="53">
        <f t="shared" si="35"/>
        <v>0</v>
      </c>
    </row>
    <row r="170" spans="1:9" s="26" customFormat="1" x14ac:dyDescent="0.2">
      <c r="A170" s="129" t="s">
        <v>168</v>
      </c>
      <c r="B170" s="173">
        <f>'UFA-14'!G85</f>
        <v>10000</v>
      </c>
      <c r="C170" s="52">
        <f t="shared" si="34"/>
        <v>2500</v>
      </c>
      <c r="D170" s="28">
        <v>2500</v>
      </c>
      <c r="E170" s="28">
        <v>2500</v>
      </c>
      <c r="F170" s="28">
        <v>2500</v>
      </c>
      <c r="G170" s="53">
        <f t="shared" si="35"/>
        <v>10000</v>
      </c>
    </row>
    <row r="171" spans="1:9" s="26" customFormat="1" x14ac:dyDescent="0.2">
      <c r="A171" s="127" t="s">
        <v>169</v>
      </c>
      <c r="B171" s="173">
        <f>'PSRA-14'!G81</f>
        <v>0</v>
      </c>
      <c r="C171" s="52">
        <f t="shared" si="34"/>
        <v>0</v>
      </c>
      <c r="D171" s="28">
        <v>0</v>
      </c>
      <c r="E171" s="28">
        <v>0</v>
      </c>
      <c r="F171" s="28">
        <v>0</v>
      </c>
      <c r="G171" s="53">
        <f t="shared" si="35"/>
        <v>0</v>
      </c>
    </row>
    <row r="172" spans="1:9" s="26" customFormat="1" x14ac:dyDescent="0.2">
      <c r="A172" s="127" t="s">
        <v>170</v>
      </c>
      <c r="B172" s="173">
        <f>'OCFO-14'!G78</f>
        <v>5000</v>
      </c>
      <c r="C172" s="52">
        <f t="shared" si="34"/>
        <v>1250</v>
      </c>
      <c r="D172" s="28">
        <v>1250</v>
      </c>
      <c r="E172" s="28">
        <v>1250</v>
      </c>
      <c r="F172" s="28">
        <v>1250</v>
      </c>
      <c r="G172" s="53">
        <f t="shared" si="35"/>
        <v>5000</v>
      </c>
    </row>
    <row r="173" spans="1:9" s="26" customFormat="1" x14ac:dyDescent="0.2">
      <c r="B173" s="63"/>
      <c r="C173" s="52"/>
      <c r="D173" s="28"/>
      <c r="E173" s="28"/>
      <c r="F173" s="28"/>
      <c r="G173" s="53"/>
    </row>
    <row r="174" spans="1:9" s="1" customFormat="1" ht="13.5" thickBot="1" x14ac:dyDescent="0.25">
      <c r="A174" s="30" t="s">
        <v>21</v>
      </c>
      <c r="B174" s="68">
        <f>SUM(B165:B172)</f>
        <v>703920</v>
      </c>
      <c r="C174" s="43">
        <f>SUM(C165:C173)</f>
        <v>175980</v>
      </c>
      <c r="D174" s="85">
        <f>SUM(D165:D172)</f>
        <v>175980</v>
      </c>
      <c r="E174" s="85">
        <f>SUM(E165:E172)</f>
        <v>175980</v>
      </c>
      <c r="F174" s="85">
        <f>SUM(F165:F172)</f>
        <v>175980</v>
      </c>
      <c r="G174" s="43">
        <f>C174+D174+E174+F174</f>
        <v>703920</v>
      </c>
      <c r="H174" s="43"/>
    </row>
    <row r="175" spans="1:9" ht="16.5" thickBot="1" x14ac:dyDescent="0.3">
      <c r="A175" s="17" t="s">
        <v>23</v>
      </c>
      <c r="B175" s="38">
        <f t="shared" ref="B175:G175" si="36">B174+B161+B149+B136+B123+B110+B84+B97</f>
        <v>58218911.010000005</v>
      </c>
      <c r="C175" s="38">
        <f t="shared" si="36"/>
        <v>14568674.611875001</v>
      </c>
      <c r="D175" s="38">
        <f t="shared" si="36"/>
        <v>14550078</v>
      </c>
      <c r="E175" s="38">
        <f t="shared" si="36"/>
        <v>14550078</v>
      </c>
      <c r="F175" s="38">
        <f t="shared" si="36"/>
        <v>14550081</v>
      </c>
      <c r="G175" s="38">
        <f t="shared" si="36"/>
        <v>58218911.611875005</v>
      </c>
      <c r="H175" s="29"/>
      <c r="I175" s="29"/>
    </row>
    <row r="176" spans="1:9" s="1" customFormat="1" x14ac:dyDescent="0.2">
      <c r="A176" s="30"/>
      <c r="B176" s="68"/>
      <c r="C176" s="43"/>
      <c r="D176" s="43"/>
      <c r="E176" s="43"/>
      <c r="F176" s="43"/>
      <c r="G176" s="43"/>
      <c r="H176" s="43"/>
    </row>
    <row r="177" spans="1:14" ht="18" x14ac:dyDescent="0.25">
      <c r="A177" s="55" t="s">
        <v>137</v>
      </c>
      <c r="B177" s="57">
        <f t="shared" ref="B177:G177" si="37">B175+B68</f>
        <v>97058170.689999998</v>
      </c>
      <c r="C177" s="56">
        <f t="shared" si="37"/>
        <v>24278489.531874999</v>
      </c>
      <c r="D177" s="56">
        <f t="shared" si="37"/>
        <v>24259890</v>
      </c>
      <c r="E177" s="56">
        <f t="shared" si="37"/>
        <v>24259891</v>
      </c>
      <c r="F177" s="56">
        <f t="shared" si="37"/>
        <v>24259901</v>
      </c>
      <c r="G177" s="57">
        <f t="shared" si="37"/>
        <v>97058171.531875014</v>
      </c>
    </row>
    <row r="181" spans="1:14" x14ac:dyDescent="0.2">
      <c r="A181" s="30"/>
      <c r="B181" s="68"/>
      <c r="C181" s="24"/>
      <c r="D181" s="24"/>
      <c r="K181" s="4">
        <v>94845000</v>
      </c>
    </row>
    <row r="182" spans="1:14" x14ac:dyDescent="0.2">
      <c r="K182" s="29">
        <f>G177-K181</f>
        <v>2213171.5318750143</v>
      </c>
      <c r="L182" s="29"/>
      <c r="M182" s="29"/>
      <c r="N182" s="29"/>
    </row>
  </sheetData>
  <phoneticPr fontId="0" type="noConversion"/>
  <pageMargins left="0.7" right="0.7" top="0.75" bottom="0.75" header="0.3" footer="0.3"/>
  <pageSetup scale="42" fitToHeight="2" orientation="landscape" r:id="rId1"/>
  <headerFooter>
    <oddFooter>&amp;L&amp;Z&amp;F&amp;R&amp;D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AMP-14</vt:lpstr>
      <vt:lpstr>IPMA-14</vt:lpstr>
      <vt:lpstr>PTSA-14</vt:lpstr>
      <vt:lpstr>PPSA-14</vt:lpstr>
      <vt:lpstr>TOA-14</vt:lpstr>
      <vt:lpstr>UFA-14</vt:lpstr>
      <vt:lpstr>PSRA-14</vt:lpstr>
      <vt:lpstr>OCFO-14</vt:lpstr>
      <vt:lpstr>FY14</vt:lpstr>
      <vt:lpstr>AMP-15</vt:lpstr>
      <vt:lpstr>IPMA-15</vt:lpstr>
      <vt:lpstr>PTSA-15</vt:lpstr>
      <vt:lpstr>PPSA-15</vt:lpstr>
      <vt:lpstr>TOA-15</vt:lpstr>
      <vt:lpstr>UFA-15</vt:lpstr>
      <vt:lpstr>PSRA-15</vt:lpstr>
      <vt:lpstr>OCFO-15</vt:lpstr>
      <vt:lpstr>FY15</vt:lpstr>
      <vt:lpstr>'FY14'!Print_Area</vt:lpstr>
      <vt:lpstr>'FY15'!Print_Area</vt:lpstr>
      <vt:lpstr>'PPSA-14'!Print_Area</vt:lpstr>
      <vt:lpstr>'PTSA-14'!Print_Area</vt:lpstr>
      <vt:lpstr>'UFA-14'!Print_Area</vt:lpstr>
      <vt:lpstr>'UFA-15'!Print_Area</vt:lpstr>
      <vt:lpstr>'FY14'!Print_Titles</vt:lpstr>
      <vt:lpstr>'FY15'!Print_Titles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Punnett</dc:creator>
  <cp:lastModifiedBy>Powell, Randi (Council)</cp:lastModifiedBy>
  <cp:lastPrinted>2014-04-14T14:33:43Z</cp:lastPrinted>
  <dcterms:created xsi:type="dcterms:W3CDTF">2005-04-20T22:51:54Z</dcterms:created>
  <dcterms:modified xsi:type="dcterms:W3CDTF">2014-04-15T13:21:32Z</dcterms:modified>
</cp:coreProperties>
</file>