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620" windowHeight="9915" activeTab="1"/>
  </bookViews>
  <sheets>
    <sheet name="FY14" sheetId="2" r:id="rId1"/>
    <sheet name="FY13" sheetId="3" r:id="rId2"/>
  </sheets>
  <externalReferences>
    <externalReference r:id="rId3"/>
  </externalReferences>
  <definedNames>
    <definedName name="_xlnm.Print_Area" localSheetId="1">'FY13'!$A$1:$H$91</definedName>
    <definedName name="_xlnm.Print_Area" localSheetId="0">'FY14'!$A$1:$H$90</definedName>
    <definedName name="_xlnm.Print_Titles" localSheetId="1">'FY13'!$1:$4</definedName>
    <definedName name="_xlnm.Print_Titles" localSheetId="0">'FY14'!$1:$4</definedName>
  </definedNames>
  <calcPr calcId="145621"/>
</workbook>
</file>

<file path=xl/calcChain.xml><?xml version="1.0" encoding="utf-8"?>
<calcChain xmlns="http://schemas.openxmlformats.org/spreadsheetml/2006/main">
  <c r="D86" i="3" l="1"/>
  <c r="E86" i="3"/>
  <c r="F86" i="3"/>
  <c r="C86" i="3"/>
  <c r="G86" i="3"/>
  <c r="G46" i="3"/>
  <c r="G47" i="3"/>
  <c r="G48" i="3"/>
  <c r="G49" i="3"/>
  <c r="G49" i="2"/>
  <c r="D49" i="2"/>
  <c r="E49" i="2"/>
  <c r="F49" i="2"/>
  <c r="C49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C48" i="2"/>
  <c r="C47" i="2"/>
  <c r="C46" i="2"/>
  <c r="C45" i="2"/>
  <c r="C44" i="2"/>
  <c r="G46" i="2"/>
  <c r="G47" i="2"/>
  <c r="G48" i="2"/>
  <c r="C40" i="2"/>
  <c r="D40" i="2"/>
  <c r="E40" i="2"/>
  <c r="F40" i="2"/>
  <c r="G40" i="2"/>
  <c r="F39" i="2"/>
  <c r="E39" i="2"/>
  <c r="D39" i="2"/>
  <c r="C39" i="2"/>
  <c r="G39" i="2" s="1"/>
  <c r="F38" i="2"/>
  <c r="E38" i="2"/>
  <c r="D38" i="2"/>
  <c r="C38" i="2"/>
  <c r="G38" i="2" s="1"/>
  <c r="B40" i="3" l="1"/>
  <c r="B50" i="3"/>
  <c r="D75" i="3"/>
  <c r="E75" i="3"/>
  <c r="F75" i="3"/>
  <c r="C75" i="3"/>
  <c r="B87" i="3"/>
  <c r="F87" i="3"/>
  <c r="E87" i="3"/>
  <c r="D87" i="3"/>
  <c r="C87" i="3"/>
  <c r="B76" i="3"/>
  <c r="G45" i="3"/>
  <c r="B39" i="3"/>
  <c r="B38" i="3"/>
  <c r="F42" i="3"/>
  <c r="E42" i="3"/>
  <c r="D42" i="3"/>
  <c r="C42" i="3"/>
  <c r="B38" i="2"/>
  <c r="B36" i="2"/>
  <c r="B40" i="2" s="1"/>
  <c r="B37" i="2"/>
  <c r="B49" i="2"/>
  <c r="D76" i="2"/>
  <c r="E76" i="2"/>
  <c r="F76" i="2"/>
  <c r="C76" i="2"/>
  <c r="B77" i="2"/>
  <c r="D85" i="2"/>
  <c r="E85" i="2"/>
  <c r="F85" i="2"/>
  <c r="C85" i="2"/>
  <c r="B86" i="2"/>
  <c r="C86" i="2"/>
  <c r="F77" i="2"/>
  <c r="E77" i="2"/>
  <c r="D77" i="2"/>
  <c r="C77" i="2"/>
  <c r="H77" i="2" s="1"/>
  <c r="G76" i="2"/>
  <c r="G77" i="2" s="1"/>
  <c r="B42" i="3" l="1"/>
  <c r="H40" i="2"/>
  <c r="H42" i="3"/>
  <c r="G42" i="3"/>
  <c r="H87" i="3"/>
  <c r="G87" i="3"/>
  <c r="D86" i="2"/>
  <c r="B33" i="3"/>
  <c r="B82" i="3"/>
  <c r="D71" i="3"/>
  <c r="E71" i="3"/>
  <c r="F71" i="3"/>
  <c r="C71" i="3"/>
  <c r="B66" i="3"/>
  <c r="B72" i="3" s="1"/>
  <c r="G66" i="3"/>
  <c r="G70" i="3"/>
  <c r="G69" i="3"/>
  <c r="G68" i="3"/>
  <c r="G67" i="3"/>
  <c r="B62" i="3"/>
  <c r="B14" i="3"/>
  <c r="B23" i="3"/>
  <c r="G21" i="3"/>
  <c r="B20" i="3"/>
  <c r="G19" i="3"/>
  <c r="B10" i="3"/>
  <c r="G9" i="3"/>
  <c r="E76" i="3" l="1"/>
  <c r="F76" i="3"/>
  <c r="D76" i="3"/>
  <c r="E86" i="2"/>
  <c r="B25" i="3"/>
  <c r="B89" i="3" l="1"/>
  <c r="B91" i="3" s="1"/>
  <c r="C76" i="3"/>
  <c r="H76" i="3" s="1"/>
  <c r="G75" i="3"/>
  <c r="G76" i="3" s="1"/>
  <c r="F86" i="2"/>
  <c r="H86" i="2" s="1"/>
  <c r="G85" i="2"/>
  <c r="G86" i="2" s="1"/>
  <c r="B64" i="2"/>
  <c r="B32" i="2"/>
  <c r="B67" i="2"/>
  <c r="B73" i="2" s="1"/>
  <c r="B23" i="2"/>
  <c r="B19" i="2"/>
  <c r="B13" i="2"/>
  <c r="B10" i="2"/>
  <c r="D13" i="2"/>
  <c r="E13" i="2"/>
  <c r="F13" i="2"/>
  <c r="C13" i="2"/>
  <c r="B25" i="2" l="1"/>
  <c r="G8" i="2"/>
  <c r="G17" i="2"/>
  <c r="G21" i="2"/>
  <c r="G69" i="2"/>
  <c r="G72" i="2"/>
  <c r="C73" i="2"/>
  <c r="E73" i="2"/>
  <c r="G13" i="2"/>
  <c r="F73" i="2"/>
  <c r="G70" i="2"/>
  <c r="D73" i="2"/>
  <c r="H73" i="2" l="1"/>
  <c r="F82" i="3" l="1"/>
  <c r="E82" i="3"/>
  <c r="D82" i="3"/>
  <c r="C82" i="3"/>
  <c r="G81" i="3"/>
  <c r="F72" i="3"/>
  <c r="E72" i="3"/>
  <c r="D72" i="3"/>
  <c r="C72" i="3"/>
  <c r="G71" i="3"/>
  <c r="F62" i="3"/>
  <c r="E62" i="3"/>
  <c r="D62" i="3"/>
  <c r="C62" i="3"/>
  <c r="G61" i="3"/>
  <c r="F58" i="3"/>
  <c r="E58" i="3"/>
  <c r="D58" i="3"/>
  <c r="C58" i="3"/>
  <c r="G57" i="3"/>
  <c r="F54" i="3"/>
  <c r="E54" i="3"/>
  <c r="D54" i="3"/>
  <c r="C54" i="3"/>
  <c r="G53" i="3"/>
  <c r="G52" i="3"/>
  <c r="F50" i="3"/>
  <c r="E50" i="3"/>
  <c r="D50" i="3"/>
  <c r="C50" i="3"/>
  <c r="F33" i="3"/>
  <c r="E33" i="3"/>
  <c r="D33" i="3"/>
  <c r="C33" i="3"/>
  <c r="G32" i="3"/>
  <c r="G31" i="3"/>
  <c r="F23" i="3"/>
  <c r="E23" i="3"/>
  <c r="D23" i="3"/>
  <c r="C23" i="3"/>
  <c r="F20" i="3"/>
  <c r="E20" i="3"/>
  <c r="D20" i="3"/>
  <c r="C20" i="3"/>
  <c r="G13" i="3"/>
  <c r="G12" i="3"/>
  <c r="F10" i="3"/>
  <c r="E10" i="3"/>
  <c r="D10" i="3"/>
  <c r="C10" i="3"/>
  <c r="F82" i="2"/>
  <c r="E82" i="2"/>
  <c r="D82" i="2"/>
  <c r="C82" i="2"/>
  <c r="G81" i="2"/>
  <c r="G68" i="2"/>
  <c r="G71" i="2"/>
  <c r="G67" i="2"/>
  <c r="F64" i="2"/>
  <c r="E64" i="2"/>
  <c r="D64" i="2"/>
  <c r="C64" i="2"/>
  <c r="G63" i="2"/>
  <c r="G62" i="2"/>
  <c r="F59" i="2"/>
  <c r="E59" i="2"/>
  <c r="D59" i="2"/>
  <c r="C59" i="2"/>
  <c r="G58" i="2"/>
  <c r="G57" i="2"/>
  <c r="F54" i="2"/>
  <c r="E54" i="2"/>
  <c r="D54" i="2"/>
  <c r="C54" i="2"/>
  <c r="G51" i="2"/>
  <c r="G53" i="2"/>
  <c r="G52" i="2"/>
  <c r="F88" i="2"/>
  <c r="F90" i="2" s="1"/>
  <c r="E88" i="2"/>
  <c r="E90" i="2" s="1"/>
  <c r="D88" i="2"/>
  <c r="D90" i="2" s="1"/>
  <c r="C88" i="2"/>
  <c r="C90" i="2" s="1"/>
  <c r="G45" i="2"/>
  <c r="G44" i="2"/>
  <c r="G43" i="2"/>
  <c r="F32" i="2"/>
  <c r="E32" i="2"/>
  <c r="D32" i="2"/>
  <c r="C32" i="2"/>
  <c r="G31" i="2"/>
  <c r="F23" i="2"/>
  <c r="E23" i="2"/>
  <c r="D23" i="2"/>
  <c r="C23" i="2"/>
  <c r="F19" i="2"/>
  <c r="E19" i="2"/>
  <c r="D19" i="2"/>
  <c r="C19" i="2"/>
  <c r="G11" i="2"/>
  <c r="F10" i="2"/>
  <c r="E10" i="2"/>
  <c r="D10" i="2"/>
  <c r="C10" i="2"/>
  <c r="G9" i="2"/>
  <c r="H72" i="3" l="1"/>
  <c r="H33" i="3"/>
  <c r="G50" i="3"/>
  <c r="H82" i="3"/>
  <c r="G33" i="3"/>
  <c r="G72" i="3"/>
  <c r="G82" i="3"/>
  <c r="G14" i="3"/>
  <c r="H50" i="3"/>
  <c r="B82" i="2"/>
  <c r="G73" i="2"/>
  <c r="H59" i="2"/>
  <c r="G82" i="2"/>
  <c r="G64" i="2"/>
  <c r="G10" i="2"/>
  <c r="H49" i="2"/>
  <c r="G54" i="2"/>
  <c r="G23" i="2"/>
  <c r="C25" i="2"/>
  <c r="D25" i="2"/>
  <c r="F25" i="2"/>
  <c r="E25" i="2"/>
  <c r="G32" i="2"/>
  <c r="F25" i="3"/>
  <c r="F89" i="3" s="1"/>
  <c r="F91" i="3" s="1"/>
  <c r="D25" i="3"/>
  <c r="D89" i="3" s="1"/>
  <c r="D91" i="3" s="1"/>
  <c r="G54" i="3"/>
  <c r="G19" i="2"/>
  <c r="H32" i="2"/>
  <c r="G88" i="2"/>
  <c r="G90" i="2" s="1"/>
  <c r="G59" i="2"/>
  <c r="H64" i="2"/>
  <c r="H82" i="2"/>
  <c r="G10" i="3"/>
  <c r="G20" i="3"/>
  <c r="C25" i="3"/>
  <c r="C89" i="3" s="1"/>
  <c r="C91" i="3" s="1"/>
  <c r="E25" i="3"/>
  <c r="E89" i="3" s="1"/>
  <c r="E91" i="3" s="1"/>
  <c r="G58" i="3"/>
  <c r="G62" i="3"/>
  <c r="H62" i="3"/>
  <c r="G23" i="3"/>
  <c r="H58" i="3"/>
  <c r="B88" i="2" l="1"/>
  <c r="B90" i="2" s="1"/>
  <c r="H25" i="3"/>
  <c r="G25" i="3"/>
  <c r="G89" i="3" s="1"/>
  <c r="G91" i="3" s="1"/>
  <c r="H25" i="2"/>
  <c r="G25" i="2"/>
</calcChain>
</file>

<file path=xl/sharedStrings.xml><?xml version="1.0" encoding="utf-8"?>
<sst xmlns="http://schemas.openxmlformats.org/spreadsheetml/2006/main" count="147" uniqueCount="49">
  <si>
    <t>CSG 11: Regular Pay - Cont Full Time</t>
  </si>
  <si>
    <t>CSG 12: Regular Pay - Other</t>
  </si>
  <si>
    <t>CSG 13:Additional Gross Pay</t>
  </si>
  <si>
    <t>CSG 15: Overtime Pay</t>
  </si>
  <si>
    <t>CSG 14: Fringe</t>
  </si>
  <si>
    <t>Non-Personal Services (NPS)</t>
  </si>
  <si>
    <t>Personal Services (PS)</t>
  </si>
  <si>
    <t>CSG 20: Supplies and Materials</t>
  </si>
  <si>
    <t>CSG 32: Rentals</t>
  </si>
  <si>
    <t>CSG 31: Telephone, Telegraph, Telegram, Etc</t>
  </si>
  <si>
    <t>CSG 40: Other Services and Charges</t>
  </si>
  <si>
    <t>CSG 41: Contractual Services</t>
  </si>
  <si>
    <t>CSG 50: Subsidies and Transfers</t>
  </si>
  <si>
    <t>CSG 70: Equipment &amp; Equipment Rental</t>
  </si>
  <si>
    <t>Q1</t>
  </si>
  <si>
    <t>Q2</t>
  </si>
  <si>
    <t>Q3</t>
  </si>
  <si>
    <t>Q4</t>
  </si>
  <si>
    <t>Total</t>
  </si>
  <si>
    <t>List all contracts including vendor name, amount &amp; service provided. All bugeted funds must be accounted for.</t>
  </si>
  <si>
    <t>Subtotal</t>
  </si>
  <si>
    <t>Total Personal Services (PS)</t>
  </si>
  <si>
    <t>Total Non-Personal Services (NPS)</t>
  </si>
  <si>
    <t>Attachment II - Spending Plan</t>
  </si>
  <si>
    <t>Total FY 2014 Budget Request</t>
  </si>
  <si>
    <t>Total FY 2013 Approved Budget</t>
  </si>
  <si>
    <t>Various - see attached contracts Roster</t>
  </si>
  <si>
    <t>Sprint</t>
  </si>
  <si>
    <t>Verizon</t>
  </si>
  <si>
    <t xml:space="preserve">Destination DC                </t>
  </si>
  <si>
    <t xml:space="preserve">DC Chamber of Commerce        </t>
  </si>
  <si>
    <t xml:space="preserve">Ibero  Chamber of Commerce    </t>
  </si>
  <si>
    <t>Marketing Partnership Agreement- Various</t>
  </si>
  <si>
    <t>Department of General Services (DGS)</t>
  </si>
  <si>
    <t>Internal and International Marketing</t>
  </si>
  <si>
    <t>NA</t>
  </si>
  <si>
    <t>Washington Convention and Sports Authority t/a Events DC</t>
  </si>
  <si>
    <t>Program ES0 Budget Total for FY14</t>
  </si>
  <si>
    <t>Program ES0 Budget Total for FY13</t>
  </si>
  <si>
    <t>CSG 30: Energy, Comm, and  Bldg Rentals</t>
  </si>
  <si>
    <t>CSG 60: Land and Buildings</t>
  </si>
  <si>
    <t>CSG 80: Debt Service</t>
  </si>
  <si>
    <t>AT&amp;T</t>
  </si>
  <si>
    <t>Smart City</t>
  </si>
  <si>
    <t>XO Communication</t>
  </si>
  <si>
    <t>Washington Gas</t>
  </si>
  <si>
    <t>DC WASA</t>
  </si>
  <si>
    <t>Pepco</t>
  </si>
  <si>
    <t>Trigen Pepco Energy,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</si>
</sst>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2" xfId="2" applyNumberFormat="1" applyFont="1" applyBorder="1" applyAlignment="1">
      <alignment horizontal="center"/>
    </xf>
    <xf numFmtId="4" fontId="2" fillId="0" borderId="3" xfId="2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2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/>
    <xf numFmtId="6" fontId="3" fillId="0" borderId="0" xfId="2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6" fontId="2" fillId="0" borderId="0" xfId="2" applyNumberFormat="1" applyFont="1" applyAlignment="1">
      <alignment horizontal="right"/>
    </xf>
    <xf numFmtId="0" fontId="3" fillId="3" borderId="6" xfId="0" applyFont="1" applyFill="1" applyBorder="1" applyAlignment="1">
      <alignment horizontal="left"/>
    </xf>
    <xf numFmtId="4" fontId="3" fillId="0" borderId="0" xfId="1" applyNumberFormat="1" applyFont="1" applyFill="1" applyAlignment="1">
      <alignment horizontal="right"/>
    </xf>
    <xf numFmtId="164" fontId="3" fillId="0" borderId="0" xfId="2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3" borderId="1" xfId="0" applyFont="1" applyFill="1" applyBorder="1"/>
    <xf numFmtId="0" fontId="3" fillId="0" borderId="0" xfId="0" applyFont="1" applyFill="1" applyBorder="1"/>
    <xf numFmtId="6" fontId="2" fillId="0" borderId="0" xfId="0" applyNumberFormat="1" applyFont="1" applyAlignment="1">
      <alignment horizontal="right"/>
    </xf>
    <xf numFmtId="6" fontId="2" fillId="0" borderId="0" xfId="0" applyNumberFormat="1" applyFont="1"/>
    <xf numFmtId="6" fontId="3" fillId="0" borderId="0" xfId="2" applyNumberFormat="1" applyFont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6" fontId="3" fillId="0" borderId="0" xfId="3" applyNumberFormat="1" applyFont="1" applyAlignment="1">
      <alignment horizontal="right"/>
    </xf>
    <xf numFmtId="6" fontId="2" fillId="0" borderId="0" xfId="2" applyNumberFormat="1" applyFont="1" applyBorder="1" applyAlignment="1">
      <alignment horizontal="right"/>
    </xf>
    <xf numFmtId="6" fontId="3" fillId="0" borderId="0" xfId="1" applyNumberFormat="1" applyFont="1" applyAlignment="1">
      <alignment horizontal="right"/>
    </xf>
    <xf numFmtId="6" fontId="2" fillId="0" borderId="0" xfId="3" applyNumberFormat="1" applyFont="1" applyAlignment="1">
      <alignment horizontal="right"/>
    </xf>
    <xf numFmtId="0" fontId="3" fillId="3" borderId="6" xfId="0" applyFont="1" applyFill="1" applyBorder="1"/>
    <xf numFmtId="6" fontId="3" fillId="0" borderId="0" xfId="0" applyNumberFormat="1" applyFont="1" applyFill="1"/>
    <xf numFmtId="0" fontId="7" fillId="4" borderId="8" xfId="0" applyFont="1" applyFill="1" applyBorder="1"/>
    <xf numFmtId="0" fontId="2" fillId="0" borderId="1" xfId="0" applyFont="1" applyFill="1" applyBorder="1" applyAlignment="1">
      <alignment horizontal="center" wrapText="1"/>
    </xf>
    <xf numFmtId="165" fontId="2" fillId="0" borderId="0" xfId="1" applyNumberFormat="1" applyFont="1" applyFill="1" applyAlignment="1">
      <alignment horizontal="right"/>
    </xf>
    <xf numFmtId="165" fontId="2" fillId="0" borderId="0" xfId="0" applyNumberFormat="1" applyFont="1"/>
    <xf numFmtId="165" fontId="2" fillId="0" borderId="0" xfId="1" applyNumberFormat="1" applyFont="1"/>
    <xf numFmtId="165" fontId="4" fillId="0" borderId="0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left"/>
    </xf>
    <xf numFmtId="165" fontId="9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Fill="1"/>
    <xf numFmtId="165" fontId="3" fillId="0" borderId="0" xfId="1" applyNumberFormat="1" applyFont="1"/>
    <xf numFmtId="0" fontId="3" fillId="0" borderId="0" xfId="0" applyFont="1" applyFill="1" applyBorder="1" applyAlignment="1">
      <alignment wrapText="1"/>
    </xf>
    <xf numFmtId="0" fontId="1" fillId="0" borderId="0" xfId="0" applyFont="1"/>
    <xf numFmtId="43" fontId="3" fillId="0" borderId="0" xfId="0" applyNumberFormat="1" applyFont="1"/>
    <xf numFmtId="6" fontId="6" fillId="4" borderId="9" xfId="2" applyNumberFormat="1" applyFont="1" applyFill="1" applyBorder="1" applyAlignment="1">
      <alignment horizontal="right"/>
    </xf>
    <xf numFmtId="0" fontId="1" fillId="3" borderId="1" xfId="4" applyFont="1" applyFill="1" applyBorder="1"/>
    <xf numFmtId="6" fontId="1" fillId="0" borderId="0" xfId="2" applyNumberFormat="1" applyFont="1" applyAlignment="1">
      <alignment horizontal="right"/>
    </xf>
    <xf numFmtId="6" fontId="1" fillId="0" borderId="0" xfId="1" applyNumberFormat="1" applyFont="1" applyFill="1" applyAlignment="1">
      <alignment horizontal="right"/>
    </xf>
    <xf numFmtId="6" fontId="2" fillId="0" borderId="0" xfId="2" applyNumberFormat="1" applyFont="1" applyAlignment="1">
      <alignment horizontal="right"/>
    </xf>
    <xf numFmtId="6" fontId="2" fillId="0" borderId="0" xfId="2" applyNumberFormat="1" applyFont="1" applyFill="1" applyBorder="1" applyAlignment="1">
      <alignment horizontal="right"/>
    </xf>
    <xf numFmtId="0" fontId="1" fillId="3" borderId="1" xfId="4" applyFont="1" applyFill="1" applyBorder="1"/>
    <xf numFmtId="6" fontId="1" fillId="0" borderId="0" xfId="2" applyNumberFormat="1" applyFont="1" applyBorder="1" applyAlignment="1">
      <alignment horizontal="right"/>
    </xf>
    <xf numFmtId="6" fontId="1" fillId="0" borderId="0" xfId="3" applyNumberFormat="1" applyFont="1" applyAlignment="1">
      <alignment horizontal="right"/>
    </xf>
    <xf numFmtId="6" fontId="2" fillId="0" borderId="0" xfId="2" applyNumberFormat="1" applyFont="1" applyBorder="1" applyAlignment="1">
      <alignment horizontal="right"/>
    </xf>
    <xf numFmtId="6" fontId="1" fillId="0" borderId="0" xfId="1" applyNumberFormat="1" applyFont="1" applyAlignment="1">
      <alignment horizontal="right"/>
    </xf>
    <xf numFmtId="6" fontId="2" fillId="0" borderId="0" xfId="3" applyNumberFormat="1" applyFont="1" applyAlignment="1">
      <alignment horizontal="right"/>
    </xf>
    <xf numFmtId="6" fontId="1" fillId="0" borderId="0" xfId="2" applyNumberFormat="1" applyFont="1" applyFill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8" fillId="0" borderId="10" xfId="1" applyNumberFormat="1" applyFont="1" applyBorder="1" applyAlignment="1">
      <alignment horizontal="right" vertical="top"/>
    </xf>
    <xf numFmtId="165" fontId="1" fillId="0" borderId="0" xfId="1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0" applyNumberFormat="1" applyFont="1"/>
    <xf numFmtId="165" fontId="1" fillId="0" borderId="0" xfId="1" applyNumberFormat="1" applyFont="1" applyFill="1"/>
    <xf numFmtId="165" fontId="1" fillId="0" borderId="0" xfId="1" applyNumberFormat="1" applyFont="1" applyFill="1" applyAlignment="1">
      <alignment horizontal="right"/>
    </xf>
    <xf numFmtId="6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6" fontId="1" fillId="0" borderId="0" xfId="0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left"/>
    </xf>
    <xf numFmtId="165" fontId="1" fillId="0" borderId="0" xfId="1" applyNumberFormat="1" applyFont="1" applyFill="1" applyBorder="1"/>
    <xf numFmtId="165" fontId="1" fillId="0" borderId="0" xfId="1" applyNumberFormat="1" applyFont="1"/>
    <xf numFmtId="165" fontId="1" fillId="0" borderId="0" xfId="3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6" fontId="1" fillId="0" borderId="0" xfId="0" applyNumberFormat="1" applyFont="1" applyFill="1"/>
    <xf numFmtId="3" fontId="3" fillId="0" borderId="0" xfId="2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1" fillId="0" borderId="0" xfId="0" applyFont="1" applyFill="1" applyBorder="1"/>
    <xf numFmtId="43" fontId="1" fillId="0" borderId="0" xfId="0" applyNumberFormat="1" applyFont="1" applyAlignment="1">
      <alignment horizontal="right"/>
    </xf>
    <xf numFmtId="43" fontId="1" fillId="0" borderId="0" xfId="0" applyNumberFormat="1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5" fontId="9" fillId="0" borderId="0" xfId="0" applyNumberFormat="1" applyFont="1" applyFill="1" applyBorder="1" applyAlignment="1"/>
    <xf numFmtId="165" fontId="9" fillId="4" borderId="9" xfId="0" applyNumberFormat="1" applyFont="1" applyFill="1" applyBorder="1"/>
    <xf numFmtId="165" fontId="3" fillId="0" borderId="0" xfId="1" applyNumberFormat="1" applyFont="1" applyAlignment="1">
      <alignment horizontal="right"/>
    </xf>
    <xf numFmtId="165" fontId="9" fillId="0" borderId="0" xfId="0" applyNumberFormat="1" applyFont="1" applyFill="1" applyBorder="1" applyAlignment="1">
      <alignment horizontal="left"/>
    </xf>
    <xf numFmtId="43" fontId="2" fillId="0" borderId="0" xfId="0" applyNumberFormat="1" applyFont="1"/>
    <xf numFmtId="0" fontId="2" fillId="0" borderId="0" xfId="0" applyFont="1" applyFill="1"/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3%20MONTHLY%20EXPENSE%20BUDGET%20ALLOCATION%20to%20be%20used%20for%20vari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4 PS and NPS segregated"/>
      <sheetName val="Sheet1"/>
      <sheetName val="marketing"/>
      <sheetName val="Fy13 projection"/>
      <sheetName val="FY13 Marketing"/>
      <sheetName val="Sheet2"/>
    </sheetNames>
    <sheetDataSet>
      <sheetData sheetId="0"/>
      <sheetData sheetId="1" refreshError="1"/>
      <sheetData sheetId="2"/>
      <sheetData sheetId="3"/>
      <sheetData sheetId="4">
        <row r="4">
          <cell r="M4">
            <v>772348.13871079299</v>
          </cell>
        </row>
        <row r="17">
          <cell r="M17">
            <v>10663944.960000003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zoomScale="60" zoomScaleNormal="100" workbookViewId="0">
      <selection activeCell="C53" sqref="C53"/>
    </sheetView>
  </sheetViews>
  <sheetFormatPr defaultRowHeight="12.75" x14ac:dyDescent="0.2"/>
  <cols>
    <col min="1" max="1" width="62.85546875" style="4" bestFit="1" customWidth="1"/>
    <col min="2" max="2" width="20.7109375" style="62" bestFit="1" customWidth="1"/>
    <col min="3" max="3" width="17.140625" style="2" customWidth="1"/>
    <col min="4" max="4" width="16.42578125" style="2" customWidth="1"/>
    <col min="5" max="5" width="18" style="3" customWidth="1"/>
    <col min="6" max="6" width="17.28515625" style="4" customWidth="1"/>
    <col min="7" max="7" width="19" style="4" customWidth="1"/>
    <col min="8" max="8" width="13.140625" style="4" customWidth="1"/>
    <col min="9" max="9" width="11.28515625" style="4" bestFit="1" customWidth="1"/>
    <col min="10" max="16384" width="9.140625" style="4"/>
  </cols>
  <sheetData>
    <row r="1" spans="1:7" x14ac:dyDescent="0.2">
      <c r="A1" s="1" t="s">
        <v>23</v>
      </c>
      <c r="B1" s="53"/>
    </row>
    <row r="2" spans="1:7" x14ac:dyDescent="0.2">
      <c r="A2" s="1"/>
      <c r="B2" s="53"/>
    </row>
    <row r="3" spans="1:7" s="8" customFormat="1" ht="20.25" customHeight="1" thickBot="1" x14ac:dyDescent="0.35">
      <c r="A3" s="5" t="s">
        <v>36</v>
      </c>
      <c r="B3" s="54"/>
      <c r="C3" s="6"/>
      <c r="D3" s="6"/>
      <c r="E3" s="7"/>
    </row>
    <row r="4" spans="1:7" s="9" customFormat="1" ht="26.25" thickBot="1" x14ac:dyDescent="0.25">
      <c r="B4" s="55" t="s">
        <v>24</v>
      </c>
      <c r="C4" s="10" t="s">
        <v>14</v>
      </c>
      <c r="D4" s="11" t="s">
        <v>15</v>
      </c>
      <c r="E4" s="12" t="s">
        <v>16</v>
      </c>
      <c r="F4" s="13" t="s">
        <v>17</v>
      </c>
      <c r="G4" s="13" t="s">
        <v>18</v>
      </c>
    </row>
    <row r="5" spans="1:7" s="9" customFormat="1" ht="13.5" thickBot="1" x14ac:dyDescent="0.25">
      <c r="B5" s="56"/>
      <c r="C5" s="15"/>
      <c r="D5" s="15"/>
      <c r="E5" s="16"/>
      <c r="F5" s="16"/>
      <c r="G5" s="16"/>
    </row>
    <row r="6" spans="1:7" s="9" customFormat="1" ht="16.5" thickBot="1" x14ac:dyDescent="0.3">
      <c r="A6" s="17" t="s">
        <v>6</v>
      </c>
      <c r="B6" s="57"/>
      <c r="C6" s="19"/>
      <c r="D6" s="19"/>
      <c r="E6" s="20"/>
    </row>
    <row r="7" spans="1:7" s="9" customFormat="1" ht="16.5" thickBot="1" x14ac:dyDescent="0.3">
      <c r="A7" s="21"/>
      <c r="B7" s="58"/>
    </row>
    <row r="8" spans="1:7" s="25" customFormat="1" ht="13.5" thickBot="1" x14ac:dyDescent="0.25">
      <c r="A8" s="22" t="s">
        <v>0</v>
      </c>
      <c r="B8" s="83">
        <v>15411001.792400001</v>
      </c>
      <c r="C8" s="85">
        <v>4208389.0076923072</v>
      </c>
      <c r="D8" s="85">
        <v>3912023.5846153842</v>
      </c>
      <c r="E8" s="85">
        <v>3734204.3307692306</v>
      </c>
      <c r="F8" s="85">
        <v>3556385.076923077</v>
      </c>
      <c r="G8" s="86">
        <f>SUM(C8:F8)</f>
        <v>15411002</v>
      </c>
    </row>
    <row r="9" spans="1:7" x14ac:dyDescent="0.2">
      <c r="B9" s="87"/>
      <c r="C9" s="85"/>
      <c r="D9" s="88"/>
      <c r="E9" s="85"/>
      <c r="F9" s="86"/>
      <c r="G9" s="86">
        <f>SUM(C9:F9)</f>
        <v>0</v>
      </c>
    </row>
    <row r="10" spans="1:7" x14ac:dyDescent="0.2">
      <c r="A10" s="30" t="s">
        <v>20</v>
      </c>
      <c r="B10" s="51">
        <f>B8</f>
        <v>15411001.792400001</v>
      </c>
      <c r="C10" s="52">
        <f>SUM(C8:C9)</f>
        <v>4208389.0076923072</v>
      </c>
      <c r="D10" s="52">
        <f>SUM(D8:D9)</f>
        <v>3912023.5846153842</v>
      </c>
      <c r="E10" s="52">
        <f>SUM(E8:E9)</f>
        <v>3734204.3307692306</v>
      </c>
      <c r="F10" s="52">
        <f>SUM(F8:F9)</f>
        <v>3556385.076923077</v>
      </c>
      <c r="G10" s="52">
        <f>SUM(G8:G9)</f>
        <v>15411002</v>
      </c>
    </row>
    <row r="11" spans="1:7" x14ac:dyDescent="0.2">
      <c r="A11" s="33" t="s">
        <v>1</v>
      </c>
      <c r="B11" s="83">
        <v>1053102</v>
      </c>
      <c r="C11" s="68">
        <v>240097.84376192128</v>
      </c>
      <c r="D11" s="69">
        <v>238014.51311521238</v>
      </c>
      <c r="E11" s="68">
        <v>260584.006933742</v>
      </c>
      <c r="F11" s="89">
        <v>314405.67104974296</v>
      </c>
      <c r="G11" s="89">
        <f>SUM(C11:F11)</f>
        <v>1053102.0348606186</v>
      </c>
    </row>
    <row r="12" spans="1:7" x14ac:dyDescent="0.2">
      <c r="B12" s="87"/>
      <c r="C12" s="90"/>
      <c r="D12" s="90"/>
      <c r="E12" s="91"/>
      <c r="F12" s="64"/>
      <c r="G12" s="64"/>
    </row>
    <row r="13" spans="1:7" x14ac:dyDescent="0.2">
      <c r="A13" s="3" t="s">
        <v>20</v>
      </c>
      <c r="B13" s="51">
        <f>B11</f>
        <v>1053102</v>
      </c>
      <c r="C13" s="40">
        <f>$B$11/4</f>
        <v>263275.5</v>
      </c>
      <c r="D13" s="40">
        <f t="shared" ref="D13:F13" si="0">$B$11/4</f>
        <v>263275.5</v>
      </c>
      <c r="E13" s="40">
        <f t="shared" si="0"/>
        <v>263275.5</v>
      </c>
      <c r="F13" s="40">
        <f t="shared" si="0"/>
        <v>263275.5</v>
      </c>
      <c r="G13" s="40">
        <f>SUM(C13:F13)</f>
        <v>1053102</v>
      </c>
    </row>
    <row r="14" spans="1:7" x14ac:dyDescent="0.2">
      <c r="A14" s="33" t="s">
        <v>2</v>
      </c>
      <c r="B14" s="92" t="s">
        <v>35</v>
      </c>
      <c r="C14" s="68"/>
      <c r="D14" s="69"/>
      <c r="E14" s="68"/>
      <c r="F14" s="89"/>
      <c r="G14" s="89"/>
    </row>
    <row r="15" spans="1:7" x14ac:dyDescent="0.2">
      <c r="B15" s="87"/>
      <c r="C15" s="68"/>
      <c r="D15" s="69"/>
      <c r="E15" s="68"/>
      <c r="F15" s="89"/>
      <c r="G15" s="89"/>
    </row>
    <row r="16" spans="1:7" ht="13.5" thickBot="1" x14ac:dyDescent="0.25">
      <c r="A16" s="30" t="s">
        <v>20</v>
      </c>
      <c r="B16" s="51"/>
      <c r="C16" s="89">
        <v>0</v>
      </c>
      <c r="D16" s="89">
        <v>0</v>
      </c>
      <c r="E16" s="89">
        <v>0</v>
      </c>
      <c r="F16" s="89">
        <v>0</v>
      </c>
      <c r="G16" s="89">
        <v>0</v>
      </c>
    </row>
    <row r="17" spans="1:8" s="1" customFormat="1" ht="13.5" thickBot="1" x14ac:dyDescent="0.25">
      <c r="A17" s="37" t="s">
        <v>4</v>
      </c>
      <c r="B17" s="83">
        <v>4624206.3954906585</v>
      </c>
      <c r="C17" s="93">
        <v>1300735.5750508085</v>
      </c>
      <c r="D17" s="93">
        <v>1103574.630089954</v>
      </c>
      <c r="E17" s="93">
        <v>1161870.8772850074</v>
      </c>
      <c r="F17" s="93">
        <v>1058024.6311362956</v>
      </c>
      <c r="G17" s="89">
        <f>SUM(C17:F17)</f>
        <v>4624205.7135620657</v>
      </c>
    </row>
    <row r="18" spans="1:8" s="1" customFormat="1" x14ac:dyDescent="0.2">
      <c r="A18" s="38"/>
      <c r="B18" s="94"/>
    </row>
    <row r="19" spans="1:8" s="1" customFormat="1" x14ac:dyDescent="0.2">
      <c r="A19" s="30" t="s">
        <v>20</v>
      </c>
      <c r="B19" s="51">
        <f>B17</f>
        <v>4624206.3954906585</v>
      </c>
      <c r="C19" s="40">
        <f>SUM(C17:C18)</f>
        <v>1300735.5750508085</v>
      </c>
      <c r="D19" s="40">
        <f>SUM(D17:D18)</f>
        <v>1103574.630089954</v>
      </c>
      <c r="E19" s="40">
        <f>SUM(E17:E18)</f>
        <v>1161870.8772850074</v>
      </c>
      <c r="F19" s="40">
        <f>SUM(F17:F18)</f>
        <v>1058024.6311362956</v>
      </c>
      <c r="G19" s="40">
        <f>SUM(C19:F19)</f>
        <v>4624205.7135620657</v>
      </c>
    </row>
    <row r="20" spans="1:8" s="1" customFormat="1" x14ac:dyDescent="0.2">
      <c r="A20" s="30"/>
      <c r="B20" s="51"/>
      <c r="C20" s="89"/>
      <c r="D20" s="89"/>
      <c r="E20" s="89"/>
      <c r="F20" s="89"/>
      <c r="G20" s="89"/>
    </row>
    <row r="21" spans="1:8" s="1" customFormat="1" x14ac:dyDescent="0.2">
      <c r="A21" s="33" t="s">
        <v>3</v>
      </c>
      <c r="B21" s="83">
        <v>575900</v>
      </c>
      <c r="C21" s="89">
        <v>177501.98022413411</v>
      </c>
      <c r="D21" s="89">
        <v>137465.97234988754</v>
      </c>
      <c r="E21" s="89">
        <v>106214.66528776931</v>
      </c>
      <c r="F21" s="89">
        <v>154717.18489050856</v>
      </c>
      <c r="G21" s="89">
        <f>SUM(C21:F21)</f>
        <v>575899.80275229947</v>
      </c>
    </row>
    <row r="22" spans="1:8" x14ac:dyDescent="0.2">
      <c r="B22" s="87"/>
      <c r="C22" s="64"/>
      <c r="D22" s="64"/>
      <c r="E22" s="64"/>
      <c r="F22" s="64"/>
      <c r="G22" s="64"/>
    </row>
    <row r="23" spans="1:8" x14ac:dyDescent="0.2">
      <c r="A23" s="30" t="s">
        <v>20</v>
      </c>
      <c r="B23" s="51">
        <f>SUM(B21:B22)</f>
        <v>575900</v>
      </c>
      <c r="C23" s="40">
        <f>SUM(C21:C21)</f>
        <v>177501.98022413411</v>
      </c>
      <c r="D23" s="40">
        <f>SUM(D21:D21)</f>
        <v>137465.97234988754</v>
      </c>
      <c r="E23" s="40">
        <f>SUM(E21:E21)</f>
        <v>106214.66528776931</v>
      </c>
      <c r="F23" s="40">
        <f>SUM(F21:F21)</f>
        <v>154717.18489050856</v>
      </c>
      <c r="G23" s="40">
        <f>SUM(C23:F23)</f>
        <v>575899.80275229947</v>
      </c>
    </row>
    <row r="24" spans="1:8" ht="13.5" thickBot="1" x14ac:dyDescent="0.25">
      <c r="A24" s="30"/>
      <c r="B24" s="51"/>
      <c r="C24" s="89"/>
      <c r="D24" s="89"/>
      <c r="E24" s="89"/>
      <c r="F24" s="89"/>
      <c r="G24" s="89"/>
    </row>
    <row r="25" spans="1:8" ht="16.5" thickBot="1" x14ac:dyDescent="0.3">
      <c r="A25" s="17" t="s">
        <v>21</v>
      </c>
      <c r="B25" s="95">
        <f>B23+B19+B13+B10</f>
        <v>21664210.18789066</v>
      </c>
      <c r="C25" s="71">
        <f>C23+C19+C16+C13+C10</f>
        <v>5949902.0629672501</v>
      </c>
      <c r="D25" s="71">
        <f>D23+D19+D16+D13+D10</f>
        <v>5416339.6870552255</v>
      </c>
      <c r="E25" s="71">
        <f>E23+E19+E16+E13+E10</f>
        <v>5265565.3733420074</v>
      </c>
      <c r="F25" s="71">
        <f>F23+F19+F16+F13+F10</f>
        <v>5032402.392949881</v>
      </c>
      <c r="G25" s="71">
        <f>G23+G19+G16+G13+G10</f>
        <v>21664209.516314365</v>
      </c>
      <c r="H25" s="29">
        <f>SUM(C25:F25)</f>
        <v>21664209.516314365</v>
      </c>
    </row>
    <row r="26" spans="1:8" ht="13.5" thickBot="1" x14ac:dyDescent="0.25">
      <c r="A26" s="30"/>
      <c r="B26" s="51"/>
      <c r="C26" s="89"/>
      <c r="D26" s="89"/>
      <c r="E26" s="89"/>
      <c r="F26" s="89"/>
      <c r="G26" s="89"/>
    </row>
    <row r="27" spans="1:8" ht="16.5" thickBot="1" x14ac:dyDescent="0.3">
      <c r="A27" s="17" t="s">
        <v>5</v>
      </c>
      <c r="B27" s="95"/>
      <c r="C27" s="64"/>
      <c r="D27" s="64"/>
      <c r="E27" s="64"/>
      <c r="F27" s="64"/>
      <c r="G27" s="64"/>
    </row>
    <row r="28" spans="1:8" ht="16.5" thickBot="1" x14ac:dyDescent="0.3">
      <c r="A28" s="42"/>
      <c r="B28" s="95"/>
      <c r="C28" s="73"/>
      <c r="D28" s="68"/>
      <c r="E28" s="93"/>
      <c r="F28" s="89"/>
      <c r="G28" s="89"/>
    </row>
    <row r="29" spans="1:8" ht="13.5" thickBot="1" x14ac:dyDescent="0.25">
      <c r="A29" s="37" t="s">
        <v>7</v>
      </c>
      <c r="B29" s="64"/>
      <c r="C29" s="68"/>
      <c r="D29" s="68"/>
      <c r="E29" s="93"/>
      <c r="F29" s="89"/>
      <c r="G29" s="89"/>
    </row>
    <row r="30" spans="1:8" ht="25.5" x14ac:dyDescent="0.2">
      <c r="A30" s="63" t="s">
        <v>19</v>
      </c>
      <c r="B30" s="96"/>
      <c r="C30" s="68"/>
      <c r="D30" s="93"/>
      <c r="E30" s="74"/>
      <c r="F30" s="89"/>
      <c r="G30" s="89"/>
    </row>
    <row r="31" spans="1:8" x14ac:dyDescent="0.2">
      <c r="A31" s="82" t="s">
        <v>26</v>
      </c>
      <c r="B31" s="83">
        <v>587306</v>
      </c>
      <c r="C31" s="68">
        <v>63387.160942012553</v>
      </c>
      <c r="D31" s="68">
        <v>127893.46063299323</v>
      </c>
      <c r="E31" s="93">
        <v>151288.74707633822</v>
      </c>
      <c r="F31" s="89">
        <v>244736.63134865608</v>
      </c>
      <c r="G31" s="89">
        <f t="shared" ref="G31" si="1">SUM(C31:F31)</f>
        <v>587306</v>
      </c>
    </row>
    <row r="32" spans="1:8" ht="13.5" thickBot="1" x14ac:dyDescent="0.25">
      <c r="A32" s="30" t="s">
        <v>20</v>
      </c>
      <c r="B32" s="60">
        <f>SUM(B30:B31)</f>
        <v>587306</v>
      </c>
      <c r="C32" s="40">
        <f>SUM(C31:C31)</f>
        <v>63387.160942012553</v>
      </c>
      <c r="D32" s="40">
        <f>SUM(D31:D31)</f>
        <v>127893.46063299323</v>
      </c>
      <c r="E32" s="40">
        <f>SUM(E31:E31)</f>
        <v>151288.74707633822</v>
      </c>
      <c r="F32" s="40">
        <f>SUM(F31:F31)</f>
        <v>244736.63134865608</v>
      </c>
      <c r="G32" s="40">
        <f>SUM(G31:G31)</f>
        <v>587306</v>
      </c>
      <c r="H32" s="29">
        <f>SUM(C32:F32)</f>
        <v>587306</v>
      </c>
    </row>
    <row r="33" spans="1:9" ht="13.5" thickBot="1" x14ac:dyDescent="0.25">
      <c r="A33" s="110" t="s">
        <v>39</v>
      </c>
      <c r="B33" s="83"/>
      <c r="C33" s="93"/>
      <c r="D33" s="93"/>
      <c r="E33" s="93"/>
      <c r="F33" s="89"/>
      <c r="G33" s="89"/>
    </row>
    <row r="34" spans="1:9" ht="25.5" x14ac:dyDescent="0.2">
      <c r="A34" s="63" t="s">
        <v>19</v>
      </c>
      <c r="B34" s="96"/>
      <c r="C34" s="93"/>
      <c r="D34" s="93"/>
      <c r="E34" s="93"/>
      <c r="F34" s="89"/>
      <c r="G34" s="89"/>
    </row>
    <row r="35" spans="1:9" x14ac:dyDescent="0.2">
      <c r="B35" s="4"/>
      <c r="C35" s="93"/>
      <c r="D35" s="93"/>
      <c r="E35" s="93"/>
      <c r="F35" s="89"/>
      <c r="G35" s="89"/>
    </row>
    <row r="36" spans="1:9" x14ac:dyDescent="0.2">
      <c r="A36" s="115" t="s">
        <v>45</v>
      </c>
      <c r="B36" s="62">
        <f>94250+2000+148000+13000+31000</f>
        <v>288250</v>
      </c>
      <c r="C36" s="93">
        <v>67594.23</v>
      </c>
      <c r="D36" s="93">
        <v>57691</v>
      </c>
      <c r="E36" s="93">
        <v>78942</v>
      </c>
      <c r="F36" s="89">
        <v>84022.41</v>
      </c>
      <c r="G36" s="89">
        <v>288249.64</v>
      </c>
    </row>
    <row r="37" spans="1:9" x14ac:dyDescent="0.2">
      <c r="A37" s="115" t="s">
        <v>46</v>
      </c>
      <c r="B37" s="62">
        <f>170000+235291+36959</f>
        <v>442250</v>
      </c>
      <c r="C37" s="93">
        <v>120347.81</v>
      </c>
      <c r="D37" s="93">
        <v>100647</v>
      </c>
      <c r="E37" s="93">
        <v>104875</v>
      </c>
      <c r="F37" s="89">
        <v>116380.41</v>
      </c>
      <c r="G37" s="89">
        <v>442250.22</v>
      </c>
    </row>
    <row r="38" spans="1:9" x14ac:dyDescent="0.2">
      <c r="A38" s="116" t="s">
        <v>47</v>
      </c>
      <c r="B38" s="62">
        <f>2774522+900141+200000-15001</f>
        <v>3859662</v>
      </c>
      <c r="C38" s="113">
        <f>996703.85548-158426.25</f>
        <v>838277.60548000003</v>
      </c>
      <c r="D38" s="113">
        <f>1077442.73741-158426.25</f>
        <v>919016.48741000006</v>
      </c>
      <c r="E38" s="113">
        <f>1144980.64365-158426.25</f>
        <v>986554.39364999998</v>
      </c>
      <c r="F38" s="114">
        <f>1274239.7668-158426.25</f>
        <v>1115813.5168000001</v>
      </c>
      <c r="G38" s="114">
        <f>SUM(C38:F38)</f>
        <v>3859662.0033400003</v>
      </c>
      <c r="H38" s="65"/>
      <c r="I38" s="65"/>
    </row>
    <row r="39" spans="1:9" x14ac:dyDescent="0.2">
      <c r="A39" s="116" t="s">
        <v>48</v>
      </c>
      <c r="B39" s="62">
        <v>1519988</v>
      </c>
      <c r="C39" s="113">
        <f>440755.46-28146.5</f>
        <v>412608.96</v>
      </c>
      <c r="D39" s="113">
        <f>517423.41-28146.5</f>
        <v>489276.91</v>
      </c>
      <c r="E39" s="113">
        <f>345338.38-28146.5</f>
        <v>317191.88</v>
      </c>
      <c r="F39" s="114">
        <f>329056.75-28146.5</f>
        <v>300910.25</v>
      </c>
      <c r="G39" s="114">
        <f>SUM(C39:F39)</f>
        <v>1519988</v>
      </c>
      <c r="H39" s="29"/>
      <c r="I39" s="65"/>
    </row>
    <row r="40" spans="1:9" x14ac:dyDescent="0.2">
      <c r="A40" s="30" t="s">
        <v>20</v>
      </c>
      <c r="B40" s="60">
        <f>SUM(B35:B39)</f>
        <v>6110150</v>
      </c>
      <c r="C40" s="60">
        <f t="shared" ref="C40:G40" si="2">SUM(C35:C39)</f>
        <v>1438828.6054799999</v>
      </c>
      <c r="D40" s="60">
        <f t="shared" si="2"/>
        <v>1566631.39741</v>
      </c>
      <c r="E40" s="60">
        <f t="shared" si="2"/>
        <v>1487563.2736499999</v>
      </c>
      <c r="F40" s="60">
        <f t="shared" si="2"/>
        <v>1617126.5868000002</v>
      </c>
      <c r="G40" s="60">
        <f t="shared" si="2"/>
        <v>6110149.8633400006</v>
      </c>
      <c r="H40" s="29">
        <f>SUM(C40:F40)</f>
        <v>6110149.8633399997</v>
      </c>
    </row>
    <row r="41" spans="1:9" ht="13.5" thickBot="1" x14ac:dyDescent="0.25">
      <c r="A41" s="30"/>
      <c r="B41" s="60"/>
      <c r="C41" s="40"/>
      <c r="D41" s="40"/>
      <c r="E41" s="40"/>
      <c r="F41" s="40"/>
      <c r="G41" s="40"/>
      <c r="H41" s="29"/>
    </row>
    <row r="42" spans="1:9" ht="13.5" thickBot="1" x14ac:dyDescent="0.25">
      <c r="A42" s="37" t="s">
        <v>9</v>
      </c>
      <c r="B42" s="83"/>
      <c r="C42" s="93"/>
      <c r="D42" s="93"/>
      <c r="E42" s="93"/>
      <c r="F42" s="89"/>
      <c r="G42" s="89"/>
    </row>
    <row r="43" spans="1:9" ht="25.5" x14ac:dyDescent="0.2">
      <c r="A43" s="63" t="s">
        <v>19</v>
      </c>
      <c r="B43" s="96"/>
      <c r="C43" s="93"/>
      <c r="D43" s="93"/>
      <c r="E43" s="93"/>
      <c r="F43" s="89"/>
      <c r="G43" s="89">
        <f>SUM(C43:F43)</f>
        <v>0</v>
      </c>
    </row>
    <row r="44" spans="1:9" x14ac:dyDescent="0.2">
      <c r="A44" s="117" t="s">
        <v>28</v>
      </c>
      <c r="B44" s="84">
        <v>11927</v>
      </c>
      <c r="C44" s="93">
        <f>$B$44/4</f>
        <v>2981.75</v>
      </c>
      <c r="D44" s="93">
        <f t="shared" ref="D44:F44" si="3">$B$44/4</f>
        <v>2981.75</v>
      </c>
      <c r="E44" s="93">
        <f t="shared" si="3"/>
        <v>2981.75</v>
      </c>
      <c r="F44" s="93">
        <f t="shared" si="3"/>
        <v>2981.75</v>
      </c>
      <c r="G44" s="89">
        <f>SUM(C44:F44)</f>
        <v>11927</v>
      </c>
    </row>
    <row r="45" spans="1:9" x14ac:dyDescent="0.2">
      <c r="A45" s="117" t="s">
        <v>27</v>
      </c>
      <c r="B45" s="84">
        <v>56146</v>
      </c>
      <c r="C45" s="93">
        <f>$B$45/4</f>
        <v>14036.5</v>
      </c>
      <c r="D45" s="93">
        <f t="shared" ref="D45:F45" si="4">$B$45/4</f>
        <v>14036.5</v>
      </c>
      <c r="E45" s="93">
        <f t="shared" si="4"/>
        <v>14036.5</v>
      </c>
      <c r="F45" s="93">
        <f t="shared" si="4"/>
        <v>14036.5</v>
      </c>
      <c r="G45" s="89">
        <f>SUM(C45:F45)</f>
        <v>56146</v>
      </c>
    </row>
    <row r="46" spans="1:9" x14ac:dyDescent="0.2">
      <c r="A46" s="117" t="s">
        <v>42</v>
      </c>
      <c r="B46" s="84">
        <v>10586</v>
      </c>
      <c r="C46" s="93">
        <f>$B$46/4</f>
        <v>2646.5</v>
      </c>
      <c r="D46" s="93">
        <f t="shared" ref="D46:F46" si="5">$B$46/4</f>
        <v>2646.5</v>
      </c>
      <c r="E46" s="93">
        <f t="shared" si="5"/>
        <v>2646.5</v>
      </c>
      <c r="F46" s="93">
        <f t="shared" si="5"/>
        <v>2646.5</v>
      </c>
      <c r="G46" s="89">
        <f t="shared" ref="G46:G48" si="6">SUM(C46:F46)</f>
        <v>10586</v>
      </c>
    </row>
    <row r="47" spans="1:9" x14ac:dyDescent="0.2">
      <c r="A47" s="117" t="s">
        <v>44</v>
      </c>
      <c r="B47" s="84">
        <v>28000</v>
      </c>
      <c r="C47" s="93">
        <f>$B$47/4</f>
        <v>7000</v>
      </c>
      <c r="D47" s="93">
        <f t="shared" ref="D47:F47" si="7">$B$47/4</f>
        <v>7000</v>
      </c>
      <c r="E47" s="93">
        <f t="shared" si="7"/>
        <v>7000</v>
      </c>
      <c r="F47" s="93">
        <f t="shared" si="7"/>
        <v>7000</v>
      </c>
      <c r="G47" s="89">
        <f t="shared" si="6"/>
        <v>28000</v>
      </c>
    </row>
    <row r="48" spans="1:9" x14ac:dyDescent="0.2">
      <c r="A48" s="117" t="s">
        <v>43</v>
      </c>
      <c r="B48" s="84">
        <v>18000</v>
      </c>
      <c r="C48" s="93">
        <f>$B$48/4</f>
        <v>4500</v>
      </c>
      <c r="D48" s="93">
        <f t="shared" ref="D48:F48" si="8">$B$48/4</f>
        <v>4500</v>
      </c>
      <c r="E48" s="93">
        <f t="shared" si="8"/>
        <v>4500</v>
      </c>
      <c r="F48" s="93">
        <f t="shared" si="8"/>
        <v>4500</v>
      </c>
      <c r="G48" s="89">
        <f t="shared" si="6"/>
        <v>18000</v>
      </c>
    </row>
    <row r="49" spans="1:8" ht="13.5" thickBot="1" x14ac:dyDescent="0.25">
      <c r="A49" s="30" t="s">
        <v>20</v>
      </c>
      <c r="B49" s="60">
        <f>SUM(B44:B48)</f>
        <v>124659</v>
      </c>
      <c r="C49" s="89">
        <f>SUM(C44:C48)</f>
        <v>31164.75</v>
      </c>
      <c r="D49" s="89">
        <f t="shared" ref="D49:F49" si="9">SUM(D44:D48)</f>
        <v>31164.75</v>
      </c>
      <c r="E49" s="89">
        <f t="shared" si="9"/>
        <v>31164.75</v>
      </c>
      <c r="F49" s="89">
        <f t="shared" si="9"/>
        <v>31164.75</v>
      </c>
      <c r="G49" s="89">
        <f>SUM(G44:G48)</f>
        <v>124659</v>
      </c>
      <c r="H49" s="29">
        <f>SUM(C49:F49)</f>
        <v>124659</v>
      </c>
    </row>
    <row r="50" spans="1:8" ht="13.5" thickBot="1" x14ac:dyDescent="0.25">
      <c r="A50" s="67" t="s">
        <v>8</v>
      </c>
      <c r="B50" s="83" t="s">
        <v>35</v>
      </c>
      <c r="C50" s="93"/>
      <c r="D50" s="93"/>
      <c r="E50" s="93"/>
      <c r="F50" s="89"/>
      <c r="G50" s="89"/>
    </row>
    <row r="51" spans="1:8" ht="25.5" x14ac:dyDescent="0.2">
      <c r="A51" s="63" t="s">
        <v>19</v>
      </c>
      <c r="B51" s="96"/>
      <c r="C51" s="93"/>
      <c r="D51" s="93"/>
      <c r="E51" s="93"/>
      <c r="F51" s="89"/>
      <c r="G51" s="89">
        <f t="shared" ref="G51:G53" si="10">SUM(C51:F51)</f>
        <v>0</v>
      </c>
    </row>
    <row r="52" spans="1:8" x14ac:dyDescent="0.2">
      <c r="A52" s="30"/>
      <c r="B52" s="60"/>
      <c r="C52" s="93"/>
      <c r="D52" s="93"/>
      <c r="E52" s="93"/>
      <c r="F52" s="89"/>
      <c r="G52" s="89">
        <f t="shared" si="10"/>
        <v>0</v>
      </c>
    </row>
    <row r="53" spans="1:8" x14ac:dyDescent="0.2">
      <c r="A53" s="30"/>
      <c r="B53" s="60"/>
      <c r="C53" s="39"/>
      <c r="D53" s="93"/>
      <c r="E53" s="93"/>
      <c r="F53" s="89"/>
      <c r="G53" s="89">
        <f t="shared" si="10"/>
        <v>0</v>
      </c>
    </row>
    <row r="54" spans="1:8" ht="13.5" thickBot="1" x14ac:dyDescent="0.25">
      <c r="A54" s="30" t="s">
        <v>20</v>
      </c>
      <c r="B54" s="60"/>
      <c r="C54" s="89">
        <f>SUM(C51:C53)</f>
        <v>0</v>
      </c>
      <c r="D54" s="89">
        <f>SUM(D51:D53)</f>
        <v>0</v>
      </c>
      <c r="E54" s="89">
        <f>SUM(E51:E53)</f>
        <v>0</v>
      </c>
      <c r="F54" s="89">
        <f>SUM(F51:F53)</f>
        <v>0</v>
      </c>
      <c r="G54" s="89">
        <f>SUM(G51:G53)</f>
        <v>0</v>
      </c>
    </row>
    <row r="55" spans="1:8" ht="13.5" thickBot="1" x14ac:dyDescent="0.25">
      <c r="A55" s="37" t="s">
        <v>10</v>
      </c>
      <c r="B55" s="83" t="s">
        <v>35</v>
      </c>
      <c r="C55" s="93"/>
      <c r="D55" s="93"/>
      <c r="E55" s="93"/>
      <c r="F55" s="89"/>
      <c r="G55" s="89"/>
    </row>
    <row r="56" spans="1:8" ht="25.5" x14ac:dyDescent="0.2">
      <c r="A56" s="63" t="s">
        <v>19</v>
      </c>
      <c r="B56" s="96"/>
      <c r="C56" s="74"/>
      <c r="D56" s="93"/>
      <c r="E56" s="93"/>
      <c r="F56" s="89"/>
      <c r="G56" s="89"/>
    </row>
    <row r="57" spans="1:8" x14ac:dyDescent="0.2">
      <c r="A57" s="30"/>
      <c r="B57" s="60"/>
      <c r="C57" s="74"/>
      <c r="D57" s="93"/>
      <c r="E57" s="93"/>
      <c r="F57" s="89"/>
      <c r="G57" s="89">
        <f t="shared" ref="G57:G58" si="11">SUM(C57:F57)</f>
        <v>0</v>
      </c>
    </row>
    <row r="58" spans="1:8" x14ac:dyDescent="0.2">
      <c r="B58" s="97"/>
      <c r="C58" s="93"/>
      <c r="D58" s="93"/>
      <c r="E58" s="93"/>
      <c r="F58" s="89"/>
      <c r="G58" s="89">
        <f t="shared" si="11"/>
        <v>0</v>
      </c>
    </row>
    <row r="59" spans="1:8" ht="13.5" thickBot="1" x14ac:dyDescent="0.25">
      <c r="A59" s="30" t="s">
        <v>20</v>
      </c>
      <c r="B59" s="60"/>
      <c r="C59" s="89">
        <f>SUM(C57:C58)</f>
        <v>0</v>
      </c>
      <c r="D59" s="89">
        <f>SUM(D57:D58)</f>
        <v>0</v>
      </c>
      <c r="E59" s="89">
        <f>SUM(E57:E58)</f>
        <v>0</v>
      </c>
      <c r="F59" s="89">
        <f>SUM(F57:F58)</f>
        <v>0</v>
      </c>
      <c r="G59" s="89">
        <f>SUM(G57:G58)</f>
        <v>0</v>
      </c>
      <c r="H59" s="29">
        <f>SUM(C59:F59)</f>
        <v>0</v>
      </c>
    </row>
    <row r="60" spans="1:8" ht="13.5" thickBot="1" x14ac:dyDescent="0.25">
      <c r="A60" s="37" t="s">
        <v>11</v>
      </c>
      <c r="B60" s="64"/>
      <c r="C60" s="93"/>
      <c r="D60" s="93"/>
      <c r="E60" s="93"/>
      <c r="F60" s="89"/>
      <c r="G60" s="89"/>
    </row>
    <row r="61" spans="1:8" ht="25.5" x14ac:dyDescent="0.2">
      <c r="A61" s="63" t="s">
        <v>19</v>
      </c>
      <c r="B61" s="96"/>
      <c r="C61" s="74"/>
      <c r="D61" s="76"/>
      <c r="E61" s="93"/>
      <c r="F61" s="89"/>
      <c r="G61" s="89"/>
    </row>
    <row r="62" spans="1:8" x14ac:dyDescent="0.2">
      <c r="A62" s="82" t="s">
        <v>26</v>
      </c>
      <c r="B62" s="83">
        <v>14859518</v>
      </c>
      <c r="C62" s="74">
        <v>3430110.636850182</v>
      </c>
      <c r="D62" s="76">
        <v>3725861.9706553379</v>
      </c>
      <c r="E62" s="93">
        <v>3709015.7180008208</v>
      </c>
      <c r="F62" s="89">
        <v>3994529.6833281945</v>
      </c>
      <c r="G62" s="89">
        <f>SUM(C62:F62)</f>
        <v>14859518.008834535</v>
      </c>
    </row>
    <row r="63" spans="1:8" x14ac:dyDescent="0.2">
      <c r="B63" s="96"/>
      <c r="C63" s="74"/>
      <c r="D63" s="76"/>
      <c r="E63" s="93"/>
      <c r="F63" s="89"/>
      <c r="G63" s="89">
        <f t="shared" ref="G63" si="12">SUM(C63:F63)</f>
        <v>0</v>
      </c>
    </row>
    <row r="64" spans="1:8" x14ac:dyDescent="0.2">
      <c r="A64" s="30" t="s">
        <v>20</v>
      </c>
      <c r="B64" s="60">
        <f t="shared" ref="B64:G64" si="13">SUM(B62:B63)</f>
        <v>14859518</v>
      </c>
      <c r="C64" s="40">
        <f t="shared" si="13"/>
        <v>3430110.636850182</v>
      </c>
      <c r="D64" s="40">
        <f t="shared" si="13"/>
        <v>3725861.9706553379</v>
      </c>
      <c r="E64" s="40">
        <f t="shared" si="13"/>
        <v>3709015.7180008208</v>
      </c>
      <c r="F64" s="40">
        <f t="shared" si="13"/>
        <v>3994529.6833281945</v>
      </c>
      <c r="G64" s="40">
        <f t="shared" si="13"/>
        <v>14859518.008834535</v>
      </c>
      <c r="H64" s="29">
        <f>SUM(C64:F64)</f>
        <v>14859518.008834535</v>
      </c>
    </row>
    <row r="65" spans="1:8" x14ac:dyDescent="0.2">
      <c r="A65" s="33" t="s">
        <v>12</v>
      </c>
      <c r="B65" s="83"/>
      <c r="C65" s="75"/>
      <c r="D65" s="76"/>
      <c r="E65" s="93"/>
      <c r="F65" s="89"/>
      <c r="G65" s="89"/>
    </row>
    <row r="66" spans="1:8" x14ac:dyDescent="0.2">
      <c r="A66" s="38"/>
      <c r="B66" s="96"/>
      <c r="C66" s="74"/>
      <c r="D66" s="93"/>
      <c r="E66" s="93"/>
      <c r="F66" s="89"/>
      <c r="G66" s="89"/>
    </row>
    <row r="67" spans="1:8" x14ac:dyDescent="0.2">
      <c r="A67" s="117" t="s">
        <v>29</v>
      </c>
      <c r="B67" s="84">
        <f>11091826+3000000</f>
        <v>14091826</v>
      </c>
      <c r="C67" s="98">
        <v>2782538.0750281503</v>
      </c>
      <c r="D67" s="99">
        <v>3658295.9829081381</v>
      </c>
      <c r="E67" s="99">
        <v>4779415.5509303072</v>
      </c>
      <c r="F67" s="86">
        <v>2871575.9671334033</v>
      </c>
      <c r="G67" s="86">
        <f>SUM(C67:F67)</f>
        <v>14091825.575999998</v>
      </c>
    </row>
    <row r="68" spans="1:8" x14ac:dyDescent="0.2">
      <c r="A68" s="118" t="s">
        <v>30</v>
      </c>
      <c r="B68" s="84">
        <v>175000</v>
      </c>
      <c r="C68" s="74">
        <v>43749.99</v>
      </c>
      <c r="D68" s="74">
        <v>43749.99</v>
      </c>
      <c r="E68" s="74">
        <v>43749.99</v>
      </c>
      <c r="F68" s="74">
        <v>43749.99</v>
      </c>
      <c r="G68" s="89">
        <f>SUM(C68:F68)</f>
        <v>174999.96</v>
      </c>
    </row>
    <row r="69" spans="1:8" x14ac:dyDescent="0.2">
      <c r="A69" s="118" t="s">
        <v>31</v>
      </c>
      <c r="B69" s="84">
        <v>200000</v>
      </c>
      <c r="C69" s="74">
        <v>50000.009999999995</v>
      </c>
      <c r="D69" s="74">
        <v>50000.009999999995</v>
      </c>
      <c r="E69" s="74">
        <v>50000.009999999995</v>
      </c>
      <c r="F69" s="74">
        <v>50000.009999999995</v>
      </c>
      <c r="G69" s="89">
        <f t="shared" ref="G69" si="14">SUM(C69:F69)</f>
        <v>200000.03999999998</v>
      </c>
    </row>
    <row r="70" spans="1:8" x14ac:dyDescent="0.2">
      <c r="A70" s="118" t="s">
        <v>32</v>
      </c>
      <c r="B70" s="84">
        <v>2400000</v>
      </c>
      <c r="C70" s="74">
        <v>600000</v>
      </c>
      <c r="D70" s="74">
        <v>600000</v>
      </c>
      <c r="E70" s="74">
        <v>600000</v>
      </c>
      <c r="F70" s="74">
        <v>600000</v>
      </c>
      <c r="G70" s="89">
        <f>SUM(C70:F70)</f>
        <v>2400000</v>
      </c>
    </row>
    <row r="71" spans="1:8" x14ac:dyDescent="0.2">
      <c r="A71" s="118" t="s">
        <v>33</v>
      </c>
      <c r="B71" s="84">
        <v>2500000</v>
      </c>
      <c r="C71" s="74">
        <v>625000</v>
      </c>
      <c r="D71" s="74">
        <v>625000</v>
      </c>
      <c r="E71" s="74">
        <v>625000</v>
      </c>
      <c r="F71" s="74">
        <v>625000</v>
      </c>
      <c r="G71" s="89">
        <f>SUM(C71:F71)</f>
        <v>2500000</v>
      </c>
    </row>
    <row r="72" spans="1:8" x14ac:dyDescent="0.2">
      <c r="A72" s="118" t="s">
        <v>34</v>
      </c>
      <c r="B72" s="84">
        <v>1766629</v>
      </c>
      <c r="C72" s="74">
        <v>441657.25</v>
      </c>
      <c r="D72" s="74">
        <v>441657.25</v>
      </c>
      <c r="E72" s="74">
        <v>441657.25</v>
      </c>
      <c r="F72" s="74">
        <v>441657.25</v>
      </c>
      <c r="G72" s="89">
        <f>SUM(C72:F72)</f>
        <v>1766629</v>
      </c>
    </row>
    <row r="73" spans="1:8" x14ac:dyDescent="0.2">
      <c r="A73" s="30" t="s">
        <v>20</v>
      </c>
      <c r="B73" s="60">
        <f>SUM(B67:B72)</f>
        <v>21133455</v>
      </c>
      <c r="C73" s="52">
        <f>SUM(C67:C72)</f>
        <v>4542945.3250281503</v>
      </c>
      <c r="D73" s="52">
        <f t="shared" ref="D73:F73" si="15">SUM(D67:D72)</f>
        <v>5418703.2329081381</v>
      </c>
      <c r="E73" s="52">
        <f t="shared" si="15"/>
        <v>6539822.8009303072</v>
      </c>
      <c r="F73" s="52">
        <f t="shared" si="15"/>
        <v>4631983.2171334028</v>
      </c>
      <c r="G73" s="40">
        <f>SUM(G67:G72)</f>
        <v>21133454.575999998</v>
      </c>
      <c r="H73" s="29">
        <f>SUM(C73:F73)</f>
        <v>21133454.575999998</v>
      </c>
    </row>
    <row r="74" spans="1:8" x14ac:dyDescent="0.2">
      <c r="A74" s="111" t="s">
        <v>40</v>
      </c>
      <c r="B74" s="64"/>
      <c r="C74" s="68"/>
      <c r="D74" s="70"/>
      <c r="E74" s="39"/>
      <c r="F74" s="89"/>
      <c r="G74" s="89"/>
    </row>
    <row r="75" spans="1:8" ht="25.5" x14ac:dyDescent="0.2">
      <c r="A75" s="63" t="s">
        <v>19</v>
      </c>
      <c r="B75" s="64"/>
      <c r="C75" s="85"/>
      <c r="D75" s="76"/>
      <c r="E75" s="68"/>
      <c r="F75" s="89"/>
      <c r="G75" s="89"/>
    </row>
    <row r="76" spans="1:8" s="26" customFormat="1" x14ac:dyDescent="0.2">
      <c r="A76" s="82" t="s">
        <v>26</v>
      </c>
      <c r="B76" s="83">
        <v>13238000</v>
      </c>
      <c r="C76" s="78">
        <f>$B$76/4</f>
        <v>3309500</v>
      </c>
      <c r="D76" s="78">
        <f t="shared" ref="D76:F76" si="16">$B$76/4</f>
        <v>3309500</v>
      </c>
      <c r="E76" s="78">
        <f t="shared" si="16"/>
        <v>3309500</v>
      </c>
      <c r="F76" s="78">
        <f t="shared" si="16"/>
        <v>3309500</v>
      </c>
      <c r="G76" s="100">
        <f>SUM(C76:F76)</f>
        <v>13238000</v>
      </c>
    </row>
    <row r="77" spans="1:8" s="1" customFormat="1" x14ac:dyDescent="0.2">
      <c r="A77" s="30" t="s">
        <v>20</v>
      </c>
      <c r="B77" s="60">
        <f>SUM(B75:B76)</f>
        <v>13238000</v>
      </c>
      <c r="C77" s="40">
        <f>SUM(C76:C76)</f>
        <v>3309500</v>
      </c>
      <c r="D77" s="40">
        <f>SUM(D76:D76)</f>
        <v>3309500</v>
      </c>
      <c r="E77" s="40">
        <f>SUM(E76:E76)</f>
        <v>3309500</v>
      </c>
      <c r="F77" s="40">
        <f>SUM(F76:F76)</f>
        <v>3309500</v>
      </c>
      <c r="G77" s="40">
        <f>SUM(G76:G76)</f>
        <v>13238000</v>
      </c>
      <c r="H77" s="40">
        <f>SUM(C77:F77)</f>
        <v>13238000</v>
      </c>
    </row>
    <row r="78" spans="1:8" x14ac:dyDescent="0.2">
      <c r="A78" s="30"/>
      <c r="B78" s="60"/>
      <c r="C78" s="52"/>
      <c r="D78" s="52"/>
      <c r="E78" s="52"/>
      <c r="F78" s="52"/>
      <c r="G78" s="40"/>
      <c r="H78" s="29"/>
    </row>
    <row r="79" spans="1:8" x14ac:dyDescent="0.2">
      <c r="A79" s="47" t="s">
        <v>13</v>
      </c>
      <c r="B79" s="64"/>
      <c r="C79" s="68"/>
      <c r="D79" s="70"/>
      <c r="E79" s="39"/>
      <c r="F79" s="89"/>
      <c r="G79" s="89"/>
    </row>
    <row r="80" spans="1:8" ht="25.5" x14ac:dyDescent="0.2">
      <c r="A80" s="63" t="s">
        <v>19</v>
      </c>
      <c r="B80" s="64"/>
      <c r="C80" s="85"/>
      <c r="D80" s="76"/>
      <c r="E80" s="68"/>
      <c r="F80" s="89"/>
      <c r="G80" s="89"/>
    </row>
    <row r="81" spans="1:8" s="26" customFormat="1" x14ac:dyDescent="0.2">
      <c r="A81" s="82" t="s">
        <v>26</v>
      </c>
      <c r="B81" s="83">
        <v>330050</v>
      </c>
      <c r="C81" s="78">
        <v>14103.918123881442</v>
      </c>
      <c r="D81" s="69">
        <v>31912.436339822678</v>
      </c>
      <c r="E81" s="78">
        <v>94860.341792485415</v>
      </c>
      <c r="F81" s="100">
        <v>189173.30374381039</v>
      </c>
      <c r="G81" s="100">
        <f>SUM(C81:F81)</f>
        <v>330049.99999999994</v>
      </c>
    </row>
    <row r="82" spans="1:8" s="1" customFormat="1" x14ac:dyDescent="0.2">
      <c r="A82" s="30" t="s">
        <v>20</v>
      </c>
      <c r="B82" s="60">
        <f>SUM(C82:F82)</f>
        <v>330049.99999999994</v>
      </c>
      <c r="C82" s="40">
        <f>SUM(C81:C81)</f>
        <v>14103.918123881442</v>
      </c>
      <c r="D82" s="40">
        <f>SUM(D81:D81)</f>
        <v>31912.436339822678</v>
      </c>
      <c r="E82" s="40">
        <f>SUM(E81:E81)</f>
        <v>94860.341792485415</v>
      </c>
      <c r="F82" s="40">
        <f>SUM(F81:F81)</f>
        <v>189173.30374381039</v>
      </c>
      <c r="G82" s="40">
        <f>SUM(G81:G81)</f>
        <v>330049.99999999994</v>
      </c>
      <c r="H82" s="40">
        <f>SUM(C82:F82)</f>
        <v>330049.99999999994</v>
      </c>
    </row>
    <row r="83" spans="1:8" x14ac:dyDescent="0.2">
      <c r="A83" s="111" t="s">
        <v>41</v>
      </c>
      <c r="B83" s="64"/>
      <c r="C83" s="68"/>
      <c r="D83" s="70"/>
      <c r="E83" s="39"/>
      <c r="F83" s="89"/>
      <c r="G83" s="89"/>
    </row>
    <row r="84" spans="1:8" ht="25.5" x14ac:dyDescent="0.2">
      <c r="A84" s="63" t="s">
        <v>19</v>
      </c>
      <c r="B84" s="64"/>
      <c r="C84" s="85"/>
      <c r="D84" s="76"/>
      <c r="E84" s="68"/>
      <c r="F84" s="89"/>
      <c r="G84" s="89"/>
    </row>
    <row r="85" spans="1:8" s="26" customFormat="1" x14ac:dyDescent="0.2">
      <c r="A85" s="82"/>
      <c r="B85" s="97">
        <v>36287391</v>
      </c>
      <c r="C85" s="78">
        <f>$B$85/4</f>
        <v>9071847.75</v>
      </c>
      <c r="D85" s="78">
        <f t="shared" ref="D85:F85" si="17">$B$85/4</f>
        <v>9071847.75</v>
      </c>
      <c r="E85" s="78">
        <f t="shared" si="17"/>
        <v>9071847.75</v>
      </c>
      <c r="F85" s="78">
        <f t="shared" si="17"/>
        <v>9071847.75</v>
      </c>
      <c r="G85" s="100">
        <f>SUM(C85:F85)</f>
        <v>36287391</v>
      </c>
    </row>
    <row r="86" spans="1:8" s="1" customFormat="1" x14ac:dyDescent="0.2">
      <c r="A86" s="30" t="s">
        <v>20</v>
      </c>
      <c r="B86" s="60">
        <f>SUM(B84:B85)</f>
        <v>36287391</v>
      </c>
      <c r="C86" s="40">
        <f>SUM(C85:C85)</f>
        <v>9071847.75</v>
      </c>
      <c r="D86" s="40">
        <f>SUM(D85:D85)</f>
        <v>9071847.75</v>
      </c>
      <c r="E86" s="40">
        <f>SUM(E85:E85)</f>
        <v>9071847.75</v>
      </c>
      <c r="F86" s="40">
        <f>SUM(F85:F85)</f>
        <v>9071847.75</v>
      </c>
      <c r="G86" s="40">
        <f>SUM(G85:G85)</f>
        <v>36287391</v>
      </c>
      <c r="H86" s="40">
        <f>SUM(C86:F86)</f>
        <v>36287391</v>
      </c>
    </row>
    <row r="87" spans="1:8" s="1" customFormat="1" ht="13.5" thickBot="1" x14ac:dyDescent="0.25">
      <c r="A87" s="30"/>
      <c r="B87" s="60"/>
      <c r="C87" s="40"/>
      <c r="D87" s="40"/>
      <c r="E87" s="40"/>
      <c r="F87" s="40"/>
      <c r="G87" s="40"/>
      <c r="H87" s="40"/>
    </row>
    <row r="88" spans="1:8" ht="16.5" thickBot="1" x14ac:dyDescent="0.3">
      <c r="A88" s="17" t="s">
        <v>22</v>
      </c>
      <c r="B88" s="79">
        <f>B82+B73+B64+B59+B54+B49+B32+B77+B40+B86</f>
        <v>92670529</v>
      </c>
      <c r="C88" s="79">
        <f t="shared" ref="C88:G88" si="18">C82+C73+C64+C59+C54+C49+C32+C77+C40+C86</f>
        <v>21901888.146424226</v>
      </c>
      <c r="D88" s="79">
        <f t="shared" si="18"/>
        <v>23283514.997946292</v>
      </c>
      <c r="E88" s="79">
        <f t="shared" si="18"/>
        <v>24395063.381449953</v>
      </c>
      <c r="F88" s="79">
        <f t="shared" si="18"/>
        <v>23090061.922354065</v>
      </c>
      <c r="G88" s="79">
        <f t="shared" si="18"/>
        <v>92670528.448174536</v>
      </c>
      <c r="H88" s="29"/>
    </row>
    <row r="89" spans="1:8" s="1" customFormat="1" x14ac:dyDescent="0.2">
      <c r="A89" s="30"/>
      <c r="B89" s="60"/>
      <c r="C89" s="40"/>
      <c r="D89" s="40"/>
      <c r="E89" s="40"/>
      <c r="F89" s="40"/>
      <c r="G89" s="40"/>
      <c r="H89" s="40"/>
    </row>
    <row r="90" spans="1:8" ht="18" x14ac:dyDescent="0.25">
      <c r="A90" s="49" t="s">
        <v>37</v>
      </c>
      <c r="B90" s="66">
        <f>B88+B25</f>
        <v>114334739.18789066</v>
      </c>
      <c r="C90" s="66">
        <f t="shared" ref="C90:G90" si="19">C88+C25</f>
        <v>27851790.209391475</v>
      </c>
      <c r="D90" s="66">
        <f t="shared" si="19"/>
        <v>28699854.685001519</v>
      </c>
      <c r="E90" s="66">
        <f t="shared" si="19"/>
        <v>29660628.75479196</v>
      </c>
      <c r="F90" s="66">
        <f t="shared" si="19"/>
        <v>28122464.315303944</v>
      </c>
      <c r="G90" s="66">
        <f t="shared" si="19"/>
        <v>114334737.96448889</v>
      </c>
    </row>
  </sheetData>
  <phoneticPr fontId="0" type="noConversion"/>
  <printOptions horizontalCentered="1" gridLines="1"/>
  <pageMargins left="0.02" right="0" top="0.6" bottom="0.31" header="0.27" footer="0.21"/>
  <pageSetup scale="50" orientation="landscape" r:id="rId1"/>
  <headerFooter alignWithMargins="0">
    <oddFooter>&amp;L&amp;F&amp;RPage &amp;P of &amp;N</oddFooter>
  </headerFooter>
  <rowBreaks count="1" manualBreakCount="1">
    <brk id="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view="pageBreakPreview" topLeftCell="A7" zoomScale="60" zoomScaleNormal="100" workbookViewId="0">
      <selection activeCell="B61" sqref="B61"/>
    </sheetView>
  </sheetViews>
  <sheetFormatPr defaultRowHeight="12.75" x14ac:dyDescent="0.2"/>
  <cols>
    <col min="1" max="1" width="62.85546875" style="4" bestFit="1" customWidth="1"/>
    <col min="2" max="2" width="22.28515625" style="4" bestFit="1" customWidth="1"/>
    <col min="3" max="3" width="14" style="2" customWidth="1"/>
    <col min="4" max="4" width="12.7109375" style="2" customWidth="1"/>
    <col min="5" max="5" width="13" style="3" customWidth="1"/>
    <col min="6" max="6" width="13.5703125" style="4" customWidth="1"/>
    <col min="7" max="7" width="13.85546875" style="4" customWidth="1"/>
    <col min="8" max="8" width="11.5703125" style="1" customWidth="1"/>
    <col min="9" max="9" width="10.85546875" style="4" bestFit="1" customWidth="1"/>
    <col min="10" max="16384" width="9.140625" style="4"/>
  </cols>
  <sheetData>
    <row r="1" spans="1:8" x14ac:dyDescent="0.2">
      <c r="A1" s="1" t="s">
        <v>23</v>
      </c>
      <c r="B1" s="1"/>
    </row>
    <row r="2" spans="1:8" x14ac:dyDescent="0.2">
      <c r="A2" s="1"/>
      <c r="B2" s="1"/>
    </row>
    <row r="3" spans="1:8" s="8" customFormat="1" ht="20.25" customHeight="1" thickBot="1" x14ac:dyDescent="0.35">
      <c r="A3" s="5" t="s">
        <v>36</v>
      </c>
      <c r="B3" s="5"/>
      <c r="C3" s="6"/>
      <c r="D3" s="6"/>
      <c r="E3" s="7"/>
    </row>
    <row r="4" spans="1:8" s="9" customFormat="1" ht="26.25" thickBot="1" x14ac:dyDescent="0.25">
      <c r="B4" s="50" t="s">
        <v>25</v>
      </c>
      <c r="C4" s="10" t="s">
        <v>14</v>
      </c>
      <c r="D4" s="11" t="s">
        <v>15</v>
      </c>
      <c r="E4" s="12" t="s">
        <v>16</v>
      </c>
      <c r="F4" s="13" t="s">
        <v>17</v>
      </c>
      <c r="G4" s="13" t="s">
        <v>18</v>
      </c>
    </row>
    <row r="5" spans="1:8" s="9" customFormat="1" ht="13.5" thickBot="1" x14ac:dyDescent="0.25">
      <c r="B5" s="14"/>
      <c r="C5" s="15"/>
      <c r="D5" s="15"/>
      <c r="E5" s="16"/>
      <c r="F5" s="16"/>
      <c r="G5" s="16"/>
    </row>
    <row r="6" spans="1:8" s="9" customFormat="1" ht="16.5" thickBot="1" x14ac:dyDescent="0.3">
      <c r="A6" s="17" t="s">
        <v>6</v>
      </c>
      <c r="B6" s="18"/>
      <c r="C6" s="19"/>
      <c r="D6" s="19"/>
      <c r="E6" s="20"/>
    </row>
    <row r="7" spans="1:8" s="9" customFormat="1" ht="16.5" thickBot="1" x14ac:dyDescent="0.3">
      <c r="A7" s="21"/>
    </row>
    <row r="8" spans="1:8" s="25" customFormat="1" ht="13.5" thickBot="1" x14ac:dyDescent="0.25">
      <c r="A8" s="22" t="s">
        <v>0</v>
      </c>
      <c r="H8" s="9"/>
    </row>
    <row r="9" spans="1:8" x14ac:dyDescent="0.2">
      <c r="B9" s="104">
        <v>14771934</v>
      </c>
      <c r="C9" s="101">
        <v>4033874.2846153849</v>
      </c>
      <c r="D9" s="101">
        <v>3749798.6307692314</v>
      </c>
      <c r="E9" s="102">
        <v>3579353.2384615387</v>
      </c>
      <c r="F9" s="103">
        <v>3408907.8461538465</v>
      </c>
      <c r="G9" s="103">
        <f>SUM(C9:F9)</f>
        <v>14771934.000000002</v>
      </c>
    </row>
    <row r="10" spans="1:8" x14ac:dyDescent="0.2">
      <c r="A10" s="30" t="s">
        <v>20</v>
      </c>
      <c r="B10" s="105">
        <f t="shared" ref="B10:G10" si="0">SUM(B9:B9)</f>
        <v>14771934</v>
      </c>
      <c r="C10" s="29">
        <f t="shared" si="0"/>
        <v>4033874.2846153849</v>
      </c>
      <c r="D10" s="29">
        <f t="shared" si="0"/>
        <v>3749798.6307692314</v>
      </c>
      <c r="E10" s="29">
        <f t="shared" si="0"/>
        <v>3579353.2384615387</v>
      </c>
      <c r="F10" s="29">
        <f t="shared" si="0"/>
        <v>3408907.8461538465</v>
      </c>
      <c r="G10" s="29">
        <f t="shared" si="0"/>
        <v>14771934.000000002</v>
      </c>
    </row>
    <row r="11" spans="1:8" x14ac:dyDescent="0.2">
      <c r="A11" s="33" t="s">
        <v>1</v>
      </c>
      <c r="B11" s="23"/>
      <c r="C11" s="24"/>
      <c r="D11" s="34"/>
      <c r="E11" s="35"/>
    </row>
    <row r="12" spans="1:8" x14ac:dyDescent="0.2">
      <c r="B12" s="61">
        <v>985946</v>
      </c>
      <c r="C12" s="27">
        <v>224786.87597753236</v>
      </c>
      <c r="D12" s="28">
        <v>222836.39870391588</v>
      </c>
      <c r="E12" s="27">
        <v>243966.64264268341</v>
      </c>
      <c r="F12" s="29">
        <v>294356.11531343579</v>
      </c>
      <c r="G12" s="29">
        <f>SUM(C12:F12)</f>
        <v>985946.03263756738</v>
      </c>
    </row>
    <row r="13" spans="1:8" x14ac:dyDescent="0.2">
      <c r="A13" s="30"/>
      <c r="B13" s="31"/>
      <c r="C13" s="32"/>
      <c r="D13" s="28"/>
      <c r="E13" s="27"/>
      <c r="F13" s="29"/>
      <c r="G13" s="29">
        <f>SUM(C13:F13)</f>
        <v>0</v>
      </c>
    </row>
    <row r="14" spans="1:8" x14ac:dyDescent="0.2">
      <c r="A14" s="3" t="s">
        <v>20</v>
      </c>
      <c r="B14" s="106">
        <f>SUM(B12:B13)</f>
        <v>985946</v>
      </c>
      <c r="C14" s="29">
        <v>224786.87597753236</v>
      </c>
      <c r="D14" s="29">
        <v>222836.39870391588</v>
      </c>
      <c r="E14" s="29">
        <v>243966.64264268341</v>
      </c>
      <c r="F14" s="29">
        <v>294356.11531343579</v>
      </c>
      <c r="G14" s="29">
        <f>SUM(G12:G13)</f>
        <v>985946.03263756738</v>
      </c>
    </row>
    <row r="15" spans="1:8" x14ac:dyDescent="0.2">
      <c r="A15" s="33" t="s">
        <v>2</v>
      </c>
      <c r="B15" s="14" t="s">
        <v>35</v>
      </c>
      <c r="C15" s="27"/>
      <c r="D15" s="28"/>
      <c r="E15" s="27"/>
      <c r="F15" s="29"/>
      <c r="G15" s="29"/>
    </row>
    <row r="16" spans="1:8" x14ac:dyDescent="0.2">
      <c r="B16" s="26"/>
      <c r="C16" s="27"/>
      <c r="D16" s="28"/>
      <c r="E16" s="27"/>
      <c r="F16" s="29"/>
      <c r="G16" s="29"/>
    </row>
    <row r="17" spans="1:8" ht="13.5" thickBot="1" x14ac:dyDescent="0.25">
      <c r="A17" s="30" t="s">
        <v>20</v>
      </c>
      <c r="B17" s="31"/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8" s="1" customFormat="1" ht="13.5" thickBot="1" x14ac:dyDescent="0.25">
      <c r="A18" s="37" t="s">
        <v>4</v>
      </c>
      <c r="C18" s="36"/>
      <c r="D18" s="27"/>
      <c r="E18" s="39"/>
      <c r="F18" s="40"/>
      <c r="G18" s="40"/>
    </row>
    <row r="19" spans="1:8" s="1" customFormat="1" x14ac:dyDescent="0.2">
      <c r="A19" s="4"/>
      <c r="B19" s="59">
        <v>4435321</v>
      </c>
      <c r="C19" s="89">
        <v>1247604.4128375612</v>
      </c>
      <c r="D19" s="68">
        <v>1058496.9034479009</v>
      </c>
      <c r="E19" s="93">
        <v>1114411.9231086627</v>
      </c>
      <c r="F19" s="89">
        <v>1014807.4858680747</v>
      </c>
      <c r="G19" s="29">
        <f>SUM(C19:F19)</f>
        <v>4435320.7252621995</v>
      </c>
    </row>
    <row r="20" spans="1:8" s="1" customFormat="1" x14ac:dyDescent="0.2">
      <c r="A20" s="30" t="s">
        <v>20</v>
      </c>
      <c r="B20" s="105">
        <f>SUM(B19)</f>
        <v>4435321</v>
      </c>
      <c r="C20" s="29">
        <f>SUM(C18:C19)</f>
        <v>1247604.4128375612</v>
      </c>
      <c r="D20" s="29">
        <f>SUM(D18:D19)</f>
        <v>1058496.9034479009</v>
      </c>
      <c r="E20" s="29">
        <f>SUM(E18:E19)</f>
        <v>1114411.9231086627</v>
      </c>
      <c r="F20" s="29">
        <f>SUM(F18:F19)</f>
        <v>1014807.4858680747</v>
      </c>
      <c r="G20" s="29">
        <f>SUM(C20:F20)</f>
        <v>4435320.7252621995</v>
      </c>
    </row>
    <row r="21" spans="1:8" s="1" customFormat="1" x14ac:dyDescent="0.2">
      <c r="A21" s="33" t="s">
        <v>3</v>
      </c>
      <c r="B21" s="104">
        <v>568600</v>
      </c>
      <c r="C21" s="41">
        <v>175251.99853350001</v>
      </c>
      <c r="D21" s="27">
        <v>135723.47955920483</v>
      </c>
      <c r="E21" s="39">
        <v>104868.30818306239</v>
      </c>
      <c r="F21" s="40">
        <v>152756.01897680701</v>
      </c>
      <c r="G21" s="29">
        <f>SUM(C21:F21)</f>
        <v>568599.80525257427</v>
      </c>
    </row>
    <row r="22" spans="1:8" x14ac:dyDescent="0.2">
      <c r="B22" s="26"/>
      <c r="C22" s="29"/>
      <c r="D22" s="29"/>
      <c r="E22" s="36"/>
      <c r="F22" s="29"/>
      <c r="G22" s="29"/>
    </row>
    <row r="23" spans="1:8" x14ac:dyDescent="0.2">
      <c r="A23" s="30" t="s">
        <v>20</v>
      </c>
      <c r="B23" s="105">
        <f>SUM(B21:B22)</f>
        <v>568600</v>
      </c>
      <c r="C23" s="29">
        <f>SUM(C21:C22)</f>
        <v>175251.99853350001</v>
      </c>
      <c r="D23" s="29">
        <f>SUM(D21:D22)</f>
        <v>135723.47955920483</v>
      </c>
      <c r="E23" s="29">
        <f>SUM(E21:E22)</f>
        <v>104868.30818306239</v>
      </c>
      <c r="F23" s="29">
        <f>SUM(F21:F22)</f>
        <v>152756.01897680701</v>
      </c>
      <c r="G23" s="29">
        <f>SUM(C23:F23)</f>
        <v>568599.80525257427</v>
      </c>
    </row>
    <row r="24" spans="1:8" ht="13.5" thickBot="1" x14ac:dyDescent="0.25">
      <c r="A24" s="30"/>
      <c r="B24" s="31"/>
      <c r="C24" s="29"/>
      <c r="D24" s="29"/>
      <c r="E24" s="29"/>
      <c r="F24" s="29"/>
      <c r="G24" s="29"/>
    </row>
    <row r="25" spans="1:8" ht="16.5" thickBot="1" x14ac:dyDescent="0.3">
      <c r="A25" s="17" t="s">
        <v>21</v>
      </c>
      <c r="B25" s="122">
        <f>B23+B20+B14+B10</f>
        <v>20761801</v>
      </c>
      <c r="C25" s="71">
        <f>C23+C20+C17+C14+C10</f>
        <v>5681517.5719639789</v>
      </c>
      <c r="D25" s="71">
        <f>D23+D20+D17+D14+D10</f>
        <v>5166855.4124802528</v>
      </c>
      <c r="E25" s="71">
        <f>E23+E20+E17+E14+E10</f>
        <v>5042600.1123959469</v>
      </c>
      <c r="F25" s="71">
        <f>F23+F20+F17+F14+F10</f>
        <v>4870827.4663121644</v>
      </c>
      <c r="G25" s="71">
        <f>G23+G20+G17+G14+G10</f>
        <v>20761800.563152343</v>
      </c>
      <c r="H25" s="40">
        <f>SUM(C25:F25)</f>
        <v>20761800.563152343</v>
      </c>
    </row>
    <row r="26" spans="1:8" ht="13.5" thickBot="1" x14ac:dyDescent="0.25">
      <c r="A26" s="30"/>
      <c r="B26" s="31"/>
      <c r="C26" s="29"/>
      <c r="D26" s="29"/>
      <c r="E26" s="29"/>
      <c r="F26" s="29"/>
      <c r="G26" s="29"/>
    </row>
    <row r="27" spans="1:8" ht="16.5" thickBot="1" x14ac:dyDescent="0.3">
      <c r="A27" s="17" t="s">
        <v>5</v>
      </c>
      <c r="B27" s="18"/>
      <c r="C27" s="4"/>
      <c r="D27" s="4"/>
      <c r="E27" s="4"/>
    </row>
    <row r="28" spans="1:8" ht="16.5" thickBot="1" x14ac:dyDescent="0.3">
      <c r="A28" s="42"/>
      <c r="B28" s="18"/>
      <c r="C28" s="41"/>
      <c r="D28" s="27"/>
      <c r="E28" s="36"/>
      <c r="F28" s="29"/>
      <c r="G28" s="29"/>
    </row>
    <row r="29" spans="1:8" ht="13.5" thickBot="1" x14ac:dyDescent="0.25">
      <c r="A29" s="37" t="s">
        <v>7</v>
      </c>
      <c r="B29" s="38"/>
      <c r="C29" s="27"/>
      <c r="D29" s="27"/>
      <c r="E29" s="36"/>
      <c r="F29" s="29"/>
      <c r="G29" s="29"/>
    </row>
    <row r="30" spans="1:8" ht="25.5" x14ac:dyDescent="0.2">
      <c r="A30" s="63" t="s">
        <v>19</v>
      </c>
      <c r="B30" s="38"/>
      <c r="C30" s="27"/>
      <c r="D30" s="36"/>
      <c r="E30" s="43"/>
      <c r="F30" s="29"/>
      <c r="G30" s="29"/>
    </row>
    <row r="31" spans="1:8" x14ac:dyDescent="0.2">
      <c r="C31" s="27"/>
      <c r="D31" s="27"/>
      <c r="E31" s="36"/>
      <c r="F31" s="29"/>
      <c r="G31" s="29">
        <f t="shared" ref="G31:G32" si="1">SUM(C31:F31)</f>
        <v>0</v>
      </c>
    </row>
    <row r="32" spans="1:8" x14ac:dyDescent="0.2">
      <c r="A32" s="82" t="s">
        <v>26</v>
      </c>
      <c r="B32" s="60">
        <v>527706</v>
      </c>
      <c r="C32" s="44">
        <v>56954.611654002641</v>
      </c>
      <c r="D32" s="27">
        <v>114914.79150016232</v>
      </c>
      <c r="E32" s="36">
        <v>135935.91682132674</v>
      </c>
      <c r="F32" s="29">
        <v>219900.68002450836</v>
      </c>
      <c r="G32" s="29">
        <f t="shared" si="1"/>
        <v>527706.00000000012</v>
      </c>
    </row>
    <row r="33" spans="1:9" x14ac:dyDescent="0.2">
      <c r="A33" s="30" t="s">
        <v>20</v>
      </c>
      <c r="B33" s="107">
        <f>SUM(B32)</f>
        <v>527706</v>
      </c>
      <c r="C33" s="40">
        <f>SUM(C31:C32)</f>
        <v>56954.611654002641</v>
      </c>
      <c r="D33" s="40">
        <f>SUM(D31:D32)</f>
        <v>114914.79150016232</v>
      </c>
      <c r="E33" s="40">
        <f>SUM(E31:E32)</f>
        <v>135935.91682132674</v>
      </c>
      <c r="F33" s="40">
        <f>SUM(F31:F32)</f>
        <v>219900.68002450836</v>
      </c>
      <c r="G33" s="40">
        <f>SUM(G31:G32)</f>
        <v>527706.00000000012</v>
      </c>
      <c r="H33" s="40">
        <f>SUM(C33:F33)</f>
        <v>527706.00000000012</v>
      </c>
    </row>
    <row r="34" spans="1:9" ht="13.5" thickBot="1" x14ac:dyDescent="0.25">
      <c r="A34" s="30"/>
      <c r="B34" s="107"/>
      <c r="C34" s="29"/>
      <c r="D34" s="29"/>
      <c r="E34" s="29"/>
      <c r="F34" s="29"/>
      <c r="G34" s="29"/>
      <c r="H34" s="40"/>
    </row>
    <row r="35" spans="1:9" ht="13.5" thickBot="1" x14ac:dyDescent="0.25">
      <c r="A35" s="110" t="s">
        <v>39</v>
      </c>
      <c r="B35" s="83"/>
      <c r="C35" s="93"/>
      <c r="D35" s="93"/>
      <c r="E35" s="93"/>
      <c r="F35" s="89"/>
      <c r="G35" s="89"/>
    </row>
    <row r="36" spans="1:9" ht="25.5" x14ac:dyDescent="0.2">
      <c r="A36" s="63" t="s">
        <v>19</v>
      </c>
      <c r="B36" s="96"/>
      <c r="C36" s="93"/>
      <c r="D36" s="93"/>
      <c r="E36" s="93"/>
      <c r="F36" s="89"/>
      <c r="G36" s="89"/>
    </row>
    <row r="37" spans="1:9" x14ac:dyDescent="0.2">
      <c r="C37" s="93"/>
      <c r="D37" s="93"/>
      <c r="E37" s="93"/>
      <c r="F37" s="89"/>
      <c r="G37" s="89"/>
    </row>
    <row r="38" spans="1:9" x14ac:dyDescent="0.2">
      <c r="A38" s="64" t="s">
        <v>45</v>
      </c>
      <c r="B38" s="62">
        <f>94250+2000+148000+13000+31000</f>
        <v>288250</v>
      </c>
      <c r="C38" s="93">
        <v>67594.23</v>
      </c>
      <c r="D38" s="93">
        <v>57691</v>
      </c>
      <c r="E38" s="93">
        <v>78942</v>
      </c>
      <c r="F38" s="89">
        <v>84022.41</v>
      </c>
      <c r="G38" s="89">
        <v>288249.64</v>
      </c>
      <c r="H38" s="52"/>
    </row>
    <row r="39" spans="1:9" x14ac:dyDescent="0.2">
      <c r="A39" s="64" t="s">
        <v>46</v>
      </c>
      <c r="B39" s="62">
        <f>170000+235291+36959</f>
        <v>442250</v>
      </c>
      <c r="C39" s="93">
        <v>120347.81</v>
      </c>
      <c r="D39" s="93">
        <v>100647</v>
      </c>
      <c r="E39" s="93">
        <v>104875</v>
      </c>
      <c r="F39" s="89">
        <v>116380.41</v>
      </c>
      <c r="G39" s="89">
        <v>442250.22</v>
      </c>
      <c r="H39" s="52"/>
    </row>
    <row r="40" spans="1:9" x14ac:dyDescent="0.2">
      <c r="A40" s="112" t="s">
        <v>47</v>
      </c>
      <c r="B40" s="62">
        <f>3273123+1030203+200000-9959</f>
        <v>4493367</v>
      </c>
      <c r="C40" s="113">
        <v>996703.85548000014</v>
      </c>
      <c r="D40" s="113">
        <v>1077442.7374100001</v>
      </c>
      <c r="E40" s="113">
        <v>1144980.64365</v>
      </c>
      <c r="F40" s="114">
        <v>1274239.7667999999</v>
      </c>
      <c r="G40" s="114">
        <v>4493367.0033400003</v>
      </c>
      <c r="I40" s="65"/>
    </row>
    <row r="41" spans="1:9" x14ac:dyDescent="0.2">
      <c r="A41" s="112" t="s">
        <v>48</v>
      </c>
      <c r="B41" s="62">
        <v>1632574</v>
      </c>
      <c r="C41" s="113">
        <v>440755.45999999996</v>
      </c>
      <c r="D41" s="113">
        <v>517423.41</v>
      </c>
      <c r="E41" s="113">
        <v>345338.37999999989</v>
      </c>
      <c r="F41" s="114">
        <v>329056.75</v>
      </c>
      <c r="G41" s="114">
        <v>1632573.9999999998</v>
      </c>
      <c r="H41" s="123"/>
    </row>
    <row r="42" spans="1:9" ht="13.5" thickBot="1" x14ac:dyDescent="0.25">
      <c r="A42" s="30" t="s">
        <v>20</v>
      </c>
      <c r="B42" s="107">
        <f>SUM(B38:B41)</f>
        <v>6856441</v>
      </c>
      <c r="C42" s="40">
        <f>SUM(C36:C41)</f>
        <v>1625401.3554800001</v>
      </c>
      <c r="D42" s="40">
        <f>SUM(D36:D41)</f>
        <v>1753204.14741</v>
      </c>
      <c r="E42" s="40">
        <f>SUM(E36:E41)</f>
        <v>1674136.0236499999</v>
      </c>
      <c r="F42" s="40">
        <f>SUM(F36:F41)</f>
        <v>1803699.3367999999</v>
      </c>
      <c r="G42" s="40">
        <f>SUM(G36:G41)</f>
        <v>6856440.8633400006</v>
      </c>
      <c r="H42" s="40">
        <f>SUM(C42:F42)</f>
        <v>6856440.8633399997</v>
      </c>
    </row>
    <row r="43" spans="1:9" ht="13.5" thickBot="1" x14ac:dyDescent="0.25">
      <c r="A43" s="37" t="s">
        <v>9</v>
      </c>
      <c r="B43" s="109"/>
      <c r="C43" s="36"/>
      <c r="D43" s="36"/>
      <c r="E43" s="36"/>
      <c r="F43" s="29"/>
      <c r="G43" s="29"/>
    </row>
    <row r="44" spans="1:9" ht="25.5" x14ac:dyDescent="0.2">
      <c r="A44" s="63" t="s">
        <v>19</v>
      </c>
      <c r="B44" s="38"/>
      <c r="C44" s="36"/>
      <c r="D44" s="36"/>
      <c r="E44" s="36"/>
      <c r="F44" s="29"/>
      <c r="G44" s="29"/>
    </row>
    <row r="45" spans="1:9" x14ac:dyDescent="0.2">
      <c r="A45" s="81" t="s">
        <v>28</v>
      </c>
      <c r="B45" s="84">
        <v>11927</v>
      </c>
      <c r="C45" s="93">
        <v>2981.75</v>
      </c>
      <c r="D45" s="93">
        <v>2981.75</v>
      </c>
      <c r="E45" s="93">
        <v>2981.75</v>
      </c>
      <c r="F45" s="93">
        <v>2981.75</v>
      </c>
      <c r="G45" s="89">
        <f>SUM(C45:F45)</f>
        <v>11927</v>
      </c>
    </row>
    <row r="46" spans="1:9" x14ac:dyDescent="0.2">
      <c r="A46" s="81" t="s">
        <v>27</v>
      </c>
      <c r="B46" s="84">
        <v>56146</v>
      </c>
      <c r="C46" s="93">
        <v>14036.5</v>
      </c>
      <c r="D46" s="93">
        <v>14036.5</v>
      </c>
      <c r="E46" s="93">
        <v>14036.5</v>
      </c>
      <c r="F46" s="93">
        <v>14036.5</v>
      </c>
      <c r="G46" s="89">
        <f t="shared" ref="G46:G49" si="2">SUM(C46:F46)</f>
        <v>56146</v>
      </c>
    </row>
    <row r="47" spans="1:9" x14ac:dyDescent="0.2">
      <c r="A47" s="81" t="s">
        <v>42</v>
      </c>
      <c r="B47" s="84">
        <v>10586</v>
      </c>
      <c r="C47" s="93">
        <v>2646.5</v>
      </c>
      <c r="D47" s="93">
        <v>2646.5</v>
      </c>
      <c r="E47" s="93">
        <v>2646.5</v>
      </c>
      <c r="F47" s="93">
        <v>2646.5</v>
      </c>
      <c r="G47" s="89">
        <f t="shared" si="2"/>
        <v>10586</v>
      </c>
    </row>
    <row r="48" spans="1:9" x14ac:dyDescent="0.2">
      <c r="A48" s="81" t="s">
        <v>44</v>
      </c>
      <c r="B48" s="84">
        <v>28000</v>
      </c>
      <c r="C48" s="93">
        <v>7000</v>
      </c>
      <c r="D48" s="93">
        <v>7000</v>
      </c>
      <c r="E48" s="93">
        <v>7000</v>
      </c>
      <c r="F48" s="93">
        <v>7000</v>
      </c>
      <c r="G48" s="89">
        <f t="shared" si="2"/>
        <v>28000</v>
      </c>
    </row>
    <row r="49" spans="1:8" x14ac:dyDescent="0.2">
      <c r="A49" s="81" t="s">
        <v>43</v>
      </c>
      <c r="B49" s="84">
        <v>18000</v>
      </c>
      <c r="C49" s="93">
        <v>4500</v>
      </c>
      <c r="D49" s="93">
        <v>4500</v>
      </c>
      <c r="E49" s="93">
        <v>4500</v>
      </c>
      <c r="F49" s="93">
        <v>4500</v>
      </c>
      <c r="G49" s="89">
        <f t="shared" si="2"/>
        <v>18000</v>
      </c>
    </row>
    <row r="50" spans="1:8" ht="13.5" thickBot="1" x14ac:dyDescent="0.25">
      <c r="A50" s="30" t="s">
        <v>20</v>
      </c>
      <c r="B50" s="107">
        <f>SUM(B45:B49)</f>
        <v>124659</v>
      </c>
      <c r="C50" s="40">
        <f>SUM(C44:C49)</f>
        <v>31164.75</v>
      </c>
      <c r="D50" s="40">
        <f>SUM(D44:D49)</f>
        <v>31164.75</v>
      </c>
      <c r="E50" s="40">
        <f>SUM(E44:E49)</f>
        <v>31164.75</v>
      </c>
      <c r="F50" s="40">
        <f>SUM(F44:F49)</f>
        <v>31164.75</v>
      </c>
      <c r="G50" s="40">
        <f>SUM(G44:G49)</f>
        <v>124659</v>
      </c>
      <c r="H50" s="40">
        <f>SUM(C50:F50)</f>
        <v>124659</v>
      </c>
    </row>
    <row r="51" spans="1:8" ht="13.5" thickBot="1" x14ac:dyDescent="0.25">
      <c r="A51" s="72" t="s">
        <v>8</v>
      </c>
      <c r="B51" s="38"/>
      <c r="C51" s="36"/>
      <c r="D51" s="36"/>
      <c r="E51" s="36"/>
      <c r="F51" s="29"/>
      <c r="G51" s="29"/>
    </row>
    <row r="52" spans="1:8" ht="25.5" x14ac:dyDescent="0.2">
      <c r="A52" s="63" t="s">
        <v>19</v>
      </c>
      <c r="B52" s="38"/>
      <c r="C52" s="36"/>
      <c r="D52" s="36"/>
      <c r="E52" s="36"/>
      <c r="F52" s="29"/>
      <c r="G52" s="29">
        <f t="shared" ref="G52:G53" si="3">SUM(C52:F52)</f>
        <v>0</v>
      </c>
    </row>
    <row r="53" spans="1:8" x14ac:dyDescent="0.2">
      <c r="A53" s="30"/>
      <c r="B53" s="30"/>
      <c r="C53" s="36"/>
      <c r="D53" s="36"/>
      <c r="E53" s="36"/>
      <c r="F53" s="29"/>
      <c r="G53" s="29">
        <f t="shared" si="3"/>
        <v>0</v>
      </c>
    </row>
    <row r="54" spans="1:8" ht="13.5" thickBot="1" x14ac:dyDescent="0.25">
      <c r="A54" s="30" t="s">
        <v>20</v>
      </c>
      <c r="B54" s="30"/>
      <c r="C54" s="29">
        <f>SUM(C52:C53)</f>
        <v>0</v>
      </c>
      <c r="D54" s="29">
        <f>SUM(D52:D53)</f>
        <v>0</v>
      </c>
      <c r="E54" s="29">
        <f>SUM(E52:E53)</f>
        <v>0</v>
      </c>
      <c r="F54" s="29">
        <f>SUM(F52:F53)</f>
        <v>0</v>
      </c>
      <c r="G54" s="29">
        <f>SUM(G52:G53)</f>
        <v>0</v>
      </c>
    </row>
    <row r="55" spans="1:8" ht="13.5" thickBot="1" x14ac:dyDescent="0.25">
      <c r="A55" s="37" t="s">
        <v>10</v>
      </c>
      <c r="B55" s="38"/>
      <c r="C55" s="36"/>
      <c r="D55" s="36"/>
      <c r="E55" s="36"/>
      <c r="F55" s="29"/>
      <c r="G55" s="29"/>
    </row>
    <row r="56" spans="1:8" ht="25.5" x14ac:dyDescent="0.2">
      <c r="A56" s="63" t="s">
        <v>19</v>
      </c>
      <c r="B56" s="38"/>
      <c r="C56" s="43"/>
      <c r="D56" s="36"/>
      <c r="E56" s="36"/>
      <c r="F56" s="29"/>
      <c r="G56" s="29"/>
    </row>
    <row r="57" spans="1:8" x14ac:dyDescent="0.2">
      <c r="C57" s="36"/>
      <c r="D57" s="36"/>
      <c r="E57" s="36"/>
      <c r="F57" s="29"/>
      <c r="G57" s="29">
        <f t="shared" ref="G57" si="4">SUM(C57:F57)</f>
        <v>0</v>
      </c>
    </row>
    <row r="58" spans="1:8" ht="13.5" thickBot="1" x14ac:dyDescent="0.25">
      <c r="A58" s="30" t="s">
        <v>20</v>
      </c>
      <c r="B58" s="30"/>
      <c r="C58" s="29">
        <f>SUM(C57:C57)</f>
        <v>0</v>
      </c>
      <c r="D58" s="29">
        <f>SUM(D57:D57)</f>
        <v>0</v>
      </c>
      <c r="E58" s="29">
        <f>SUM(E57:E57)</f>
        <v>0</v>
      </c>
      <c r="F58" s="29">
        <f>SUM(F57:F57)</f>
        <v>0</v>
      </c>
      <c r="G58" s="29">
        <f>SUM(G57:G57)</f>
        <v>0</v>
      </c>
      <c r="H58" s="40">
        <f>SUM(C58:F58)</f>
        <v>0</v>
      </c>
    </row>
    <row r="59" spans="1:8" ht="13.5" thickBot="1" x14ac:dyDescent="0.25">
      <c r="A59" s="37" t="s">
        <v>11</v>
      </c>
      <c r="B59" s="38"/>
      <c r="C59" s="36"/>
      <c r="D59" s="36"/>
      <c r="E59" s="36"/>
      <c r="F59" s="29"/>
      <c r="G59" s="29"/>
    </row>
    <row r="60" spans="1:8" ht="25.5" x14ac:dyDescent="0.2">
      <c r="A60" s="63" t="s">
        <v>19</v>
      </c>
      <c r="B60" s="38"/>
      <c r="C60" s="43"/>
      <c r="D60" s="45"/>
      <c r="E60" s="36"/>
      <c r="F60" s="29"/>
      <c r="G60" s="29"/>
    </row>
    <row r="61" spans="1:8" x14ac:dyDescent="0.2">
      <c r="A61" s="82" t="s">
        <v>26</v>
      </c>
      <c r="B61" s="59">
        <v>16383572</v>
      </c>
      <c r="C61" s="43">
        <v>3781917.0572558823</v>
      </c>
      <c r="D61" s="45">
        <v>4108001.8785463707</v>
      </c>
      <c r="E61" s="36">
        <v>4089427.80411842</v>
      </c>
      <c r="F61" s="29">
        <v>4404225.2698199674</v>
      </c>
      <c r="G61" s="29">
        <f>SUM(C61:F61)</f>
        <v>16383572.009740639</v>
      </c>
    </row>
    <row r="62" spans="1:8" x14ac:dyDescent="0.2">
      <c r="A62" s="30" t="s">
        <v>20</v>
      </c>
      <c r="B62" s="107">
        <f>SUM(B61:B61)</f>
        <v>16383572</v>
      </c>
      <c r="C62" s="40">
        <f>SUM(C61:C61)</f>
        <v>3781917.0572558823</v>
      </c>
      <c r="D62" s="40">
        <f>SUM(D61:D61)</f>
        <v>4108001.8785463707</v>
      </c>
      <c r="E62" s="40">
        <f>SUM(E61:E61)</f>
        <v>4089427.80411842</v>
      </c>
      <c r="F62" s="40">
        <f>SUM(F61:F61)</f>
        <v>4404225.2698199674</v>
      </c>
      <c r="G62" s="40">
        <f>SUM(G61:G61)</f>
        <v>16383572.009740639</v>
      </c>
      <c r="H62" s="40">
        <f>SUM(C62:F62)</f>
        <v>16383572.009740639</v>
      </c>
    </row>
    <row r="63" spans="1:8" x14ac:dyDescent="0.2">
      <c r="A63" s="33" t="s">
        <v>12</v>
      </c>
      <c r="B63" s="23"/>
      <c r="C63" s="44"/>
      <c r="D63" s="45"/>
      <c r="E63" s="36"/>
      <c r="F63" s="29"/>
      <c r="G63" s="29"/>
    </row>
    <row r="64" spans="1:8" ht="25.5" x14ac:dyDescent="0.2">
      <c r="A64" s="63" t="s">
        <v>19</v>
      </c>
      <c r="B64" s="38"/>
      <c r="C64" s="43"/>
      <c r="D64" s="36"/>
      <c r="E64" s="36"/>
      <c r="F64" s="29"/>
      <c r="G64" s="29"/>
    </row>
    <row r="65" spans="1:8" x14ac:dyDescent="0.2">
      <c r="A65" s="30"/>
      <c r="B65" s="30"/>
      <c r="C65" s="43"/>
      <c r="D65" s="36"/>
      <c r="E65" s="36"/>
      <c r="F65" s="29"/>
      <c r="G65" s="29"/>
    </row>
    <row r="66" spans="1:8" x14ac:dyDescent="0.2">
      <c r="A66" s="81" t="s">
        <v>29</v>
      </c>
      <c r="B66" s="60">
        <f>'[1]FY13 Marketing'!$M$17+3000000</f>
        <v>13663944.960000003</v>
      </c>
      <c r="C66" s="121">
        <v>2275894.3274820657</v>
      </c>
      <c r="D66" s="121">
        <v>4032161.3868673788</v>
      </c>
      <c r="E66" s="121">
        <v>3194848.4205167568</v>
      </c>
      <c r="F66" s="62">
        <v>4161040.8251337996</v>
      </c>
      <c r="G66" s="62">
        <f>SUM(C66:F66)</f>
        <v>13663944.960000001</v>
      </c>
    </row>
    <row r="67" spans="1:8" x14ac:dyDescent="0.2">
      <c r="A67" s="80" t="s">
        <v>30</v>
      </c>
      <c r="B67" s="84">
        <v>175000</v>
      </c>
      <c r="C67" s="74">
        <v>43749.99</v>
      </c>
      <c r="D67" s="74">
        <v>43749.99</v>
      </c>
      <c r="E67" s="74">
        <v>43749.99</v>
      </c>
      <c r="F67" s="74">
        <v>43749.99</v>
      </c>
      <c r="G67" s="89">
        <f>SUM(C67:F67)</f>
        <v>174999.96</v>
      </c>
    </row>
    <row r="68" spans="1:8" x14ac:dyDescent="0.2">
      <c r="A68" s="80" t="s">
        <v>31</v>
      </c>
      <c r="B68" s="84">
        <v>200000</v>
      </c>
      <c r="C68" s="74">
        <v>50000.009999999995</v>
      </c>
      <c r="D68" s="74">
        <v>50000.009999999995</v>
      </c>
      <c r="E68" s="74">
        <v>50000.009999999995</v>
      </c>
      <c r="F68" s="74">
        <v>50000.009999999995</v>
      </c>
      <c r="G68" s="89">
        <f t="shared" ref="G68" si="5">SUM(C68:F68)</f>
        <v>200000.03999999998</v>
      </c>
    </row>
    <row r="69" spans="1:8" x14ac:dyDescent="0.2">
      <c r="A69" s="80" t="s">
        <v>32</v>
      </c>
      <c r="B69" s="84">
        <v>2400000</v>
      </c>
      <c r="C69" s="74">
        <v>600000</v>
      </c>
      <c r="D69" s="74">
        <v>600000</v>
      </c>
      <c r="E69" s="74">
        <v>600000</v>
      </c>
      <c r="F69" s="74">
        <v>600000</v>
      </c>
      <c r="G69" s="89">
        <f>SUM(C69:F69)</f>
        <v>2400000</v>
      </c>
    </row>
    <row r="70" spans="1:8" x14ac:dyDescent="0.2">
      <c r="A70" s="80" t="s">
        <v>33</v>
      </c>
      <c r="B70" s="84">
        <v>2500000</v>
      </c>
      <c r="C70" s="74">
        <v>625000</v>
      </c>
      <c r="D70" s="74">
        <v>625000</v>
      </c>
      <c r="E70" s="74">
        <v>625000</v>
      </c>
      <c r="F70" s="74">
        <v>625000</v>
      </c>
      <c r="G70" s="89">
        <f>SUM(C70:F70)</f>
        <v>2500000</v>
      </c>
    </row>
    <row r="71" spans="1:8" x14ac:dyDescent="0.2">
      <c r="A71" s="80" t="s">
        <v>34</v>
      </c>
      <c r="B71" s="60">
        <v>1061680</v>
      </c>
      <c r="C71" s="46">
        <f>$B$71/4</f>
        <v>265420</v>
      </c>
      <c r="D71" s="77">
        <f t="shared" ref="D71:F71" si="6">$B$71/4</f>
        <v>265420</v>
      </c>
      <c r="E71" s="77">
        <f t="shared" si="6"/>
        <v>265420</v>
      </c>
      <c r="F71" s="77">
        <f t="shared" si="6"/>
        <v>265420</v>
      </c>
      <c r="G71" s="29">
        <f>SUM(C71:F71)</f>
        <v>1061680</v>
      </c>
    </row>
    <row r="72" spans="1:8" x14ac:dyDescent="0.2">
      <c r="A72" s="30" t="s">
        <v>20</v>
      </c>
      <c r="B72" s="60">
        <f>SUM(B66:B71)</f>
        <v>20000624.960000001</v>
      </c>
      <c r="C72" s="40">
        <f>SUM(C65:C71)</f>
        <v>3860064.3274820657</v>
      </c>
      <c r="D72" s="40">
        <f>SUM(D65:D71)</f>
        <v>5616331.3868673788</v>
      </c>
      <c r="E72" s="40">
        <f>SUM(E65:E71)</f>
        <v>4779018.4205167573</v>
      </c>
      <c r="F72" s="40">
        <f>SUM(F65:F71)</f>
        <v>5745210.8251337996</v>
      </c>
      <c r="G72" s="40">
        <f>SUM(G65:G71)</f>
        <v>20000624.960000001</v>
      </c>
      <c r="H72" s="40">
        <f>SUM(C72:F72)</f>
        <v>20000624.960000001</v>
      </c>
    </row>
    <row r="73" spans="1:8" x14ac:dyDescent="0.2">
      <c r="A73" s="111" t="s">
        <v>40</v>
      </c>
      <c r="B73" s="64"/>
      <c r="C73" s="68"/>
      <c r="D73" s="70"/>
      <c r="E73" s="39"/>
      <c r="F73" s="89"/>
      <c r="G73" s="89"/>
    </row>
    <row r="74" spans="1:8" ht="25.5" x14ac:dyDescent="0.2">
      <c r="A74" s="63" t="s">
        <v>19</v>
      </c>
      <c r="B74" s="64"/>
      <c r="C74" s="85"/>
      <c r="D74" s="76"/>
      <c r="E74" s="68"/>
      <c r="F74" s="89"/>
      <c r="G74" s="89"/>
    </row>
    <row r="75" spans="1:8" s="26" customFormat="1" x14ac:dyDescent="0.2">
      <c r="A75" s="82" t="s">
        <v>26</v>
      </c>
      <c r="B75" s="83">
        <v>14439000</v>
      </c>
      <c r="C75" s="78">
        <f>$B$75/4</f>
        <v>3609750</v>
      </c>
      <c r="D75" s="78">
        <f t="shared" ref="D75:F75" si="7">$B$75/4</f>
        <v>3609750</v>
      </c>
      <c r="E75" s="78">
        <f t="shared" si="7"/>
        <v>3609750</v>
      </c>
      <c r="F75" s="78">
        <f t="shared" si="7"/>
        <v>3609750</v>
      </c>
      <c r="G75" s="100">
        <f>SUM(C75:F75)</f>
        <v>14439000</v>
      </c>
      <c r="H75" s="124"/>
    </row>
    <row r="76" spans="1:8" s="1" customFormat="1" x14ac:dyDescent="0.2">
      <c r="A76" s="30" t="s">
        <v>20</v>
      </c>
      <c r="B76" s="60">
        <f>SUM(B74:B75)</f>
        <v>14439000</v>
      </c>
      <c r="C76" s="40">
        <f>SUM(C75:C75)</f>
        <v>3609750</v>
      </c>
      <c r="D76" s="40">
        <f>SUM(D75:D75)</f>
        <v>3609750</v>
      </c>
      <c r="E76" s="40">
        <f>SUM(E75:E75)</f>
        <v>3609750</v>
      </c>
      <c r="F76" s="40">
        <f>SUM(F75:F75)</f>
        <v>3609750</v>
      </c>
      <c r="G76" s="40">
        <f>SUM(G75:G75)</f>
        <v>14439000</v>
      </c>
      <c r="H76" s="40">
        <f>SUM(C76:F76)</f>
        <v>14439000</v>
      </c>
    </row>
    <row r="77" spans="1:8" x14ac:dyDescent="0.2">
      <c r="A77" s="30"/>
      <c r="B77" s="60"/>
      <c r="C77" s="40"/>
      <c r="D77" s="40"/>
      <c r="E77" s="40"/>
      <c r="F77" s="40"/>
      <c r="G77" s="40"/>
      <c r="H77" s="40"/>
    </row>
    <row r="78" spans="1:8" x14ac:dyDescent="0.2">
      <c r="A78" s="30"/>
      <c r="B78" s="60"/>
      <c r="C78" s="40"/>
      <c r="D78" s="40"/>
      <c r="E78" s="40"/>
      <c r="F78" s="40"/>
      <c r="G78" s="40"/>
      <c r="H78" s="40"/>
    </row>
    <row r="79" spans="1:8" x14ac:dyDescent="0.2">
      <c r="A79" s="47" t="s">
        <v>13</v>
      </c>
      <c r="B79" s="108"/>
      <c r="C79" s="27"/>
      <c r="D79" s="32"/>
      <c r="E79" s="39"/>
      <c r="F79" s="29"/>
      <c r="G79" s="29"/>
    </row>
    <row r="80" spans="1:8" ht="25.5" x14ac:dyDescent="0.2">
      <c r="A80" s="63" t="s">
        <v>19</v>
      </c>
      <c r="B80" s="109"/>
      <c r="C80" s="27"/>
      <c r="D80" s="45"/>
      <c r="E80" s="27"/>
      <c r="F80" s="29"/>
      <c r="G80" s="29"/>
    </row>
    <row r="81" spans="1:8" s="26" customFormat="1" x14ac:dyDescent="0.2">
      <c r="A81" s="82" t="s">
        <v>26</v>
      </c>
      <c r="B81" s="51">
        <v>330050</v>
      </c>
      <c r="C81" s="78">
        <v>14103.918123881442</v>
      </c>
      <c r="D81" s="69">
        <v>31912.436339822678</v>
      </c>
      <c r="E81" s="78">
        <v>94860.341792485415</v>
      </c>
      <c r="F81" s="100">
        <v>189173.30374381039</v>
      </c>
      <c r="G81" s="48">
        <f t="shared" ref="G81" si="8">SUM(C81:F81)</f>
        <v>330049.99999999994</v>
      </c>
      <c r="H81" s="124"/>
    </row>
    <row r="82" spans="1:8" s="1" customFormat="1" x14ac:dyDescent="0.2">
      <c r="A82" s="30" t="s">
        <v>20</v>
      </c>
      <c r="B82" s="107">
        <f>SUM(B81)</f>
        <v>330050</v>
      </c>
      <c r="C82" s="40">
        <f>SUM(C81:C81)</f>
        <v>14103.918123881442</v>
      </c>
      <c r="D82" s="40">
        <f>SUM(D81:D81)</f>
        <v>31912.436339822678</v>
      </c>
      <c r="E82" s="40">
        <f>SUM(E81:E81)</f>
        <v>94860.341792485415</v>
      </c>
      <c r="F82" s="40">
        <f>SUM(F81:F81)</f>
        <v>189173.30374381039</v>
      </c>
      <c r="G82" s="40">
        <f>SUM(G81:G81)</f>
        <v>330049.99999999994</v>
      </c>
      <c r="H82" s="40">
        <f>SUM(C82:F82)</f>
        <v>330049.99999999994</v>
      </c>
    </row>
    <row r="83" spans="1:8" s="1" customFormat="1" x14ac:dyDescent="0.2">
      <c r="A83" s="30"/>
      <c r="B83" s="107"/>
      <c r="C83" s="40"/>
      <c r="D83" s="40"/>
      <c r="E83" s="40"/>
      <c r="F83" s="40"/>
      <c r="G83" s="40"/>
      <c r="H83" s="40"/>
    </row>
    <row r="84" spans="1:8" x14ac:dyDescent="0.2">
      <c r="A84" s="111" t="s">
        <v>41</v>
      </c>
      <c r="B84" s="64"/>
      <c r="C84" s="68"/>
      <c r="D84" s="70"/>
      <c r="E84" s="39"/>
      <c r="F84" s="89"/>
      <c r="G84" s="89"/>
    </row>
    <row r="85" spans="1:8" ht="25.5" x14ac:dyDescent="0.2">
      <c r="A85" s="63" t="s">
        <v>19</v>
      </c>
      <c r="B85" s="64"/>
      <c r="C85" s="85"/>
      <c r="D85" s="76"/>
      <c r="E85" s="68"/>
      <c r="F85" s="89"/>
      <c r="G85" s="89"/>
    </row>
    <row r="86" spans="1:8" s="26" customFormat="1" x14ac:dyDescent="0.2">
      <c r="A86" s="82"/>
      <c r="B86" s="97">
        <v>36287391</v>
      </c>
      <c r="C86" s="78">
        <f>$B$86/4</f>
        <v>9071847.75</v>
      </c>
      <c r="D86" s="78">
        <f t="shared" ref="D86:F86" si="9">$B$86/4</f>
        <v>9071847.75</v>
      </c>
      <c r="E86" s="78">
        <f t="shared" si="9"/>
        <v>9071847.75</v>
      </c>
      <c r="F86" s="78">
        <f t="shared" si="9"/>
        <v>9071847.75</v>
      </c>
      <c r="G86" s="100">
        <f>SUM(C86:F86)</f>
        <v>36287391</v>
      </c>
      <c r="H86" s="124"/>
    </row>
    <row r="87" spans="1:8" s="1" customFormat="1" x14ac:dyDescent="0.2">
      <c r="A87" s="30" t="s">
        <v>20</v>
      </c>
      <c r="B87" s="60">
        <f>SUM(B85:B86)</f>
        <v>36287391</v>
      </c>
      <c r="C87" s="40">
        <f>SUM(C86:C86)</f>
        <v>9071847.75</v>
      </c>
      <c r="D87" s="40">
        <f>SUM(D86:D86)</f>
        <v>9071847.75</v>
      </c>
      <c r="E87" s="40">
        <f>SUM(E86:E86)</f>
        <v>9071847.75</v>
      </c>
      <c r="F87" s="40">
        <f>SUM(F86:F86)</f>
        <v>9071847.75</v>
      </c>
      <c r="G87" s="40">
        <f>SUM(G86:G86)</f>
        <v>36287391</v>
      </c>
      <c r="H87" s="40">
        <f>SUM(C87:F87)</f>
        <v>36287391</v>
      </c>
    </row>
    <row r="88" spans="1:8" s="1" customFormat="1" ht="13.5" thickBot="1" x14ac:dyDescent="0.25">
      <c r="A88" s="30"/>
      <c r="B88" s="30"/>
      <c r="C88" s="40"/>
      <c r="D88" s="40"/>
      <c r="E88" s="40"/>
      <c r="F88" s="40"/>
      <c r="G88" s="40"/>
      <c r="H88" s="40"/>
    </row>
    <row r="89" spans="1:8" ht="16.5" thickBot="1" x14ac:dyDescent="0.3">
      <c r="A89" s="17" t="s">
        <v>22</v>
      </c>
      <c r="B89" s="119">
        <f>B82+B72+B62+B33+B25+B87+B76+B50+B42</f>
        <v>115711244.96000001</v>
      </c>
      <c r="C89" s="119">
        <f>C82+C72+C62+C33+C25+C87+C76+C50+C42</f>
        <v>27732721.341959812</v>
      </c>
      <c r="D89" s="119">
        <f>D82+D72+D62+D33+D25+D87+D76+D50+D42</f>
        <v>29503982.553143989</v>
      </c>
      <c r="E89" s="119">
        <f>E82+E72+E62+E33+E25+E87+E76+E50+E42</f>
        <v>28528741.119294934</v>
      </c>
      <c r="F89" s="119">
        <f>F82+F72+F62+F33+F25+F87+F76+F50+F42</f>
        <v>29945799.381834254</v>
      </c>
      <c r="G89" s="119">
        <f>G82+G72+G62+G33+G25+G87+G76+G50+G42+1</f>
        <v>115711245.39623299</v>
      </c>
      <c r="H89" s="40"/>
    </row>
    <row r="90" spans="1:8" s="1" customFormat="1" x14ac:dyDescent="0.2">
      <c r="A90" s="30"/>
      <c r="B90" s="30"/>
      <c r="C90" s="40"/>
      <c r="D90" s="40"/>
      <c r="E90" s="40"/>
      <c r="F90" s="40"/>
      <c r="G90" s="40"/>
      <c r="H90" s="40"/>
    </row>
    <row r="91" spans="1:8" ht="18" x14ac:dyDescent="0.25">
      <c r="A91" s="49" t="s">
        <v>38</v>
      </c>
      <c r="B91" s="120">
        <f>B89</f>
        <v>115711244.96000001</v>
      </c>
      <c r="C91" s="120">
        <f t="shared" ref="C91:G91" si="10">C89</f>
        <v>27732721.341959812</v>
      </c>
      <c r="D91" s="120">
        <f t="shared" si="10"/>
        <v>29503982.553143989</v>
      </c>
      <c r="E91" s="120">
        <f t="shared" si="10"/>
        <v>28528741.119294934</v>
      </c>
      <c r="F91" s="120">
        <f t="shared" si="10"/>
        <v>29945799.381834254</v>
      </c>
      <c r="G91" s="120">
        <f t="shared" si="10"/>
        <v>115711245.39623299</v>
      </c>
    </row>
    <row r="95" spans="1:8" x14ac:dyDescent="0.2">
      <c r="A95" s="30"/>
      <c r="B95" s="30"/>
      <c r="C95" s="24"/>
      <c r="D95" s="24"/>
    </row>
  </sheetData>
  <printOptions horizontalCentered="1" gridLines="1"/>
  <pageMargins left="0.27" right="0" top="0.6" bottom="0.31" header="0.27" footer="0.21"/>
  <pageSetup scale="50" orientation="landscape" r:id="rId1"/>
  <headerFooter>
    <oddFooter>&amp;L&amp;F&amp;RPage &amp;P of &amp;N</oddFooter>
  </headerFooter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FY14</vt:lpstr>
      <vt:lpstr>FY13</vt:lpstr>
      <vt:lpstr>'FY13'!Print_Area</vt:lpstr>
      <vt:lpstr>'FY14'!Print_Area</vt:lpstr>
      <vt:lpstr>'FY13'!Print_Titles</vt:lpstr>
      <vt:lpstr>'FY14'!Print_Titles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Punnett</dc:creator>
  <cp:lastModifiedBy>Bekele, Zeni</cp:lastModifiedBy>
  <cp:lastPrinted>2013-04-05T16:20:11Z</cp:lastPrinted>
  <dcterms:created xsi:type="dcterms:W3CDTF">2005-04-20T22:51:54Z</dcterms:created>
  <dcterms:modified xsi:type="dcterms:W3CDTF">2013-04-05T16:32:35Z</dcterms:modified>
</cp:coreProperties>
</file>