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 yWindow="7656" windowWidth="24036" windowHeight="7572" tabRatio="833" activeTab="9"/>
  </bookViews>
  <sheets>
    <sheet name="FY14-100F" sheetId="4" r:id="rId1"/>
    <sheet name="FY14-D100" sheetId="6" r:id="rId2"/>
    <sheet name="FY14-D200" sheetId="7" r:id="rId3"/>
    <sheet name="FY14-D300" sheetId="11" r:id="rId4"/>
    <sheet name="FY14-D400" sheetId="12" r:id="rId5"/>
    <sheet name="FY14-D600" sheetId="13" r:id="rId6"/>
    <sheet name="FY14-D700" sheetId="14" r:id="rId7"/>
    <sheet name="FY14-D800" sheetId="8" r:id="rId8"/>
    <sheet name="FY14-D900" sheetId="9" r:id="rId9"/>
    <sheet name="FY13-100F" sheetId="24" r:id="rId10"/>
    <sheet name="FY13-D100" sheetId="25" r:id="rId11"/>
    <sheet name="FY13-D200" sheetId="26" r:id="rId12"/>
    <sheet name="FY13-D300" sheetId="27" r:id="rId13"/>
    <sheet name="FY13-D400" sheetId="28" r:id="rId14"/>
    <sheet name="FY13-D600" sheetId="29" r:id="rId15"/>
    <sheet name="FY13-D700" sheetId="30" r:id="rId16"/>
    <sheet name="FY13-D800" sheetId="31" r:id="rId17"/>
    <sheet name="FY13-D900" sheetId="32" r:id="rId18"/>
  </sheets>
  <definedNames>
    <definedName name="_xlnm.Print_Area" localSheetId="9">'FY13-100F'!$A$1:$G$137</definedName>
    <definedName name="_xlnm.Print_Area" localSheetId="10">'FY13-D100'!$A$1:$G$114</definedName>
    <definedName name="_xlnm.Print_Area" localSheetId="11">'FY13-D200'!$A$1:$G$137</definedName>
    <definedName name="_xlnm.Print_Area" localSheetId="12">'FY13-D300'!$A$1:$G$127</definedName>
    <definedName name="_xlnm.Print_Area" localSheetId="13">'FY13-D400'!$A$1:$G$137</definedName>
    <definedName name="_xlnm.Print_Area" localSheetId="14">'FY13-D600'!$A$1:$G$122</definedName>
    <definedName name="_xlnm.Print_Area" localSheetId="15">'FY13-D700'!$A$1:$G$111</definedName>
    <definedName name="_xlnm.Print_Area" localSheetId="16">'FY13-D800'!$A$1:$G$139</definedName>
    <definedName name="_xlnm.Print_Area" localSheetId="17">'FY13-D900'!$A$1:$G$121</definedName>
    <definedName name="_xlnm.Print_Area" localSheetId="0">'FY14-100F'!$A$1:$G$137</definedName>
    <definedName name="_xlnm.Print_Area" localSheetId="1">'FY14-D100'!$A$1:$G$137</definedName>
    <definedName name="_xlnm.Print_Area" localSheetId="2">'FY14-D200'!$A$1:$G$137</definedName>
    <definedName name="_xlnm.Print_Area" localSheetId="3">'FY14-D300'!$A$1:$G$160</definedName>
    <definedName name="_xlnm.Print_Area" localSheetId="4">'FY14-D400'!$A$1:$G$137</definedName>
    <definedName name="_xlnm.Print_Area" localSheetId="5">'FY14-D600'!$A$1:$G$189</definedName>
    <definedName name="_xlnm.Print_Area" localSheetId="6">'FY14-D700'!$A$1:$G$148</definedName>
    <definedName name="_xlnm.Print_Area" localSheetId="7">'FY14-D800'!$A$1:$G$144</definedName>
    <definedName name="_xlnm.Print_Area" localSheetId="8">'FY14-D900'!$A$1:$G$153</definedName>
    <definedName name="_xlnm.Print_Titles" localSheetId="9">'FY13-100F'!$1:$4</definedName>
    <definedName name="_xlnm.Print_Titles" localSheetId="10">'FY13-D100'!$1:$4</definedName>
    <definedName name="_xlnm.Print_Titles" localSheetId="11">'FY13-D200'!$1:$4</definedName>
    <definedName name="_xlnm.Print_Titles" localSheetId="12">'FY13-D300'!$1:$4</definedName>
    <definedName name="_xlnm.Print_Titles" localSheetId="13">'FY13-D400'!$1:$4</definedName>
    <definedName name="_xlnm.Print_Titles" localSheetId="14">'FY13-D600'!$1:$4</definedName>
    <definedName name="_xlnm.Print_Titles" localSheetId="15">'FY13-D700'!$1:$4</definedName>
    <definedName name="_xlnm.Print_Titles" localSheetId="16">'FY13-D800'!$1:$4</definedName>
    <definedName name="_xlnm.Print_Titles" localSheetId="17">'FY13-D900'!$1:$4</definedName>
    <definedName name="_xlnm.Print_Titles" localSheetId="0">'FY14-100F'!$1:$4</definedName>
    <definedName name="_xlnm.Print_Titles" localSheetId="1">'FY14-D100'!$1:$4</definedName>
    <definedName name="_xlnm.Print_Titles" localSheetId="2">'FY14-D200'!$1:$4</definedName>
    <definedName name="_xlnm.Print_Titles" localSheetId="3">'FY14-D300'!$1:$4</definedName>
    <definedName name="_xlnm.Print_Titles" localSheetId="4">'FY14-D400'!$1:$4</definedName>
    <definedName name="_xlnm.Print_Titles" localSheetId="5">'FY14-D600'!$1:$4</definedName>
    <definedName name="_xlnm.Print_Titles" localSheetId="6">'FY14-D700'!$1:$4</definedName>
    <definedName name="_xlnm.Print_Titles" localSheetId="7">'FY14-D800'!$1:$4</definedName>
    <definedName name="_xlnm.Print_Titles" localSheetId="8">'FY14-D900'!$1:$4</definedName>
  </definedNames>
  <calcPr calcId="145621"/>
</workbook>
</file>

<file path=xl/calcChain.xml><?xml version="1.0" encoding="utf-8"?>
<calcChain xmlns="http://schemas.openxmlformats.org/spreadsheetml/2006/main">
  <c r="G117" i="9" l="1"/>
  <c r="G118" i="9"/>
  <c r="G119" i="9"/>
  <c r="G120" i="9"/>
  <c r="G121" i="9"/>
  <c r="G122" i="9"/>
  <c r="G123" i="9"/>
  <c r="G124" i="9"/>
  <c r="G125" i="9"/>
  <c r="G126" i="9"/>
  <c r="G39" i="30" l="1"/>
  <c r="G40" i="30"/>
  <c r="G38" i="30"/>
  <c r="G67" i="30"/>
  <c r="G68" i="30"/>
  <c r="G69" i="30"/>
  <c r="G66" i="30"/>
  <c r="F88" i="30"/>
  <c r="D14" i="25"/>
  <c r="C112" i="25"/>
  <c r="D112" i="25"/>
  <c r="E112" i="25"/>
  <c r="F112" i="25"/>
  <c r="G112" i="25"/>
  <c r="B112" i="25"/>
  <c r="G74" i="25"/>
  <c r="G67" i="25"/>
  <c r="G68" i="25"/>
  <c r="G69" i="25"/>
  <c r="G70" i="25"/>
  <c r="G71" i="25"/>
  <c r="G72" i="25"/>
  <c r="G73" i="25"/>
  <c r="G66" i="25"/>
  <c r="H75" i="25"/>
  <c r="C75" i="25"/>
  <c r="D75" i="25"/>
  <c r="E75" i="25"/>
  <c r="F75" i="25"/>
  <c r="B75" i="25"/>
  <c r="D81" i="29"/>
  <c r="E81" i="29"/>
  <c r="F81" i="29"/>
  <c r="G81" i="29"/>
  <c r="C81" i="29"/>
  <c r="B81" i="29"/>
  <c r="C101" i="29"/>
  <c r="D101" i="29"/>
  <c r="E101" i="29"/>
  <c r="F101" i="29"/>
  <c r="H101" i="29"/>
  <c r="B101" i="29"/>
  <c r="G79" i="29"/>
  <c r="B109" i="28"/>
  <c r="B74" i="28"/>
  <c r="B133" i="28"/>
  <c r="G93" i="8" l="1"/>
  <c r="G94" i="8"/>
  <c r="D85" i="8"/>
  <c r="E85" i="8"/>
  <c r="F85" i="8"/>
  <c r="D86" i="8"/>
  <c r="E86" i="8"/>
  <c r="F86" i="8"/>
  <c r="D87" i="8"/>
  <c r="E87" i="8"/>
  <c r="F87" i="8"/>
  <c r="D88" i="8"/>
  <c r="E88" i="8"/>
  <c r="F88" i="8"/>
  <c r="D89" i="8"/>
  <c r="E89" i="8"/>
  <c r="F89" i="8"/>
  <c r="D90" i="8"/>
  <c r="E90" i="8"/>
  <c r="F90" i="8"/>
  <c r="D91" i="8"/>
  <c r="E91" i="8"/>
  <c r="F91" i="8"/>
  <c r="C91" i="8"/>
  <c r="C90" i="8"/>
  <c r="C89" i="8"/>
  <c r="C88" i="8"/>
  <c r="C87" i="8"/>
  <c r="C86" i="8"/>
  <c r="C85" i="8"/>
  <c r="G120" i="8"/>
  <c r="G121" i="8"/>
  <c r="D101" i="8"/>
  <c r="E101" i="8"/>
  <c r="F101" i="8"/>
  <c r="D102" i="8"/>
  <c r="E102" i="8"/>
  <c r="F102" i="8"/>
  <c r="D103" i="8"/>
  <c r="E103" i="8"/>
  <c r="F103" i="8"/>
  <c r="D105" i="8"/>
  <c r="E105" i="8"/>
  <c r="F105" i="8"/>
  <c r="D106" i="8"/>
  <c r="E106" i="8"/>
  <c r="F106" i="8"/>
  <c r="D107" i="8"/>
  <c r="E107" i="8"/>
  <c r="F107" i="8"/>
  <c r="D108" i="8"/>
  <c r="E108" i="8"/>
  <c r="F108" i="8"/>
  <c r="D109" i="8"/>
  <c r="E109" i="8"/>
  <c r="F109" i="8"/>
  <c r="D110" i="8"/>
  <c r="E110" i="8"/>
  <c r="F110" i="8"/>
  <c r="D111" i="8"/>
  <c r="E111" i="8"/>
  <c r="F111" i="8"/>
  <c r="D112" i="8"/>
  <c r="E112" i="8"/>
  <c r="F112" i="8"/>
  <c r="D113" i="8"/>
  <c r="E113" i="8"/>
  <c r="F113" i="8"/>
  <c r="D114" i="8"/>
  <c r="E114" i="8"/>
  <c r="F114" i="8"/>
  <c r="D115" i="8"/>
  <c r="E115" i="8"/>
  <c r="F115" i="8"/>
  <c r="D116" i="8"/>
  <c r="E116" i="8"/>
  <c r="F116" i="8"/>
  <c r="D117" i="8"/>
  <c r="E117" i="8"/>
  <c r="F117" i="8"/>
  <c r="D118" i="8"/>
  <c r="E118" i="8"/>
  <c r="F118" i="8"/>
  <c r="D119" i="8"/>
  <c r="E119" i="8"/>
  <c r="F119" i="8"/>
  <c r="C119" i="8"/>
  <c r="C118" i="8"/>
  <c r="C117" i="8"/>
  <c r="C116" i="8"/>
  <c r="C115" i="8"/>
  <c r="C114" i="8"/>
  <c r="C113" i="8"/>
  <c r="C112" i="8"/>
  <c r="C111" i="8"/>
  <c r="C110" i="8"/>
  <c r="C109" i="8"/>
  <c r="C108" i="8"/>
  <c r="C107" i="8"/>
  <c r="C106" i="8"/>
  <c r="C105" i="8"/>
  <c r="C103" i="8"/>
  <c r="C102" i="8"/>
  <c r="C101" i="8"/>
  <c r="B104" i="8"/>
  <c r="D104" i="8" s="1"/>
  <c r="G70" i="14"/>
  <c r="D67" i="14"/>
  <c r="E67" i="14"/>
  <c r="F67" i="14"/>
  <c r="D68" i="14"/>
  <c r="E68" i="14"/>
  <c r="G68" i="14" s="1"/>
  <c r="F68" i="14"/>
  <c r="D69" i="14"/>
  <c r="E69" i="14"/>
  <c r="F69" i="14"/>
  <c r="D71" i="14"/>
  <c r="E71" i="14"/>
  <c r="F71" i="14"/>
  <c r="D72" i="14"/>
  <c r="G72" i="14" s="1"/>
  <c r="E72" i="14"/>
  <c r="F72" i="14"/>
  <c r="D73" i="14"/>
  <c r="E73" i="14"/>
  <c r="F73" i="14"/>
  <c r="G73" i="14" s="1"/>
  <c r="D74" i="14"/>
  <c r="E74" i="14"/>
  <c r="F74" i="14"/>
  <c r="D75" i="14"/>
  <c r="E75" i="14"/>
  <c r="F75" i="14"/>
  <c r="D76" i="14"/>
  <c r="G76" i="14" s="1"/>
  <c r="E76" i="14"/>
  <c r="F76" i="14"/>
  <c r="D77" i="14"/>
  <c r="E77" i="14"/>
  <c r="F77" i="14"/>
  <c r="G77" i="14" s="1"/>
  <c r="D78" i="14"/>
  <c r="E78" i="14"/>
  <c r="F78" i="14"/>
  <c r="D79" i="14"/>
  <c r="E79" i="14"/>
  <c r="F79" i="14"/>
  <c r="D80" i="14"/>
  <c r="G80" i="14" s="1"/>
  <c r="E80" i="14"/>
  <c r="F80" i="14"/>
  <c r="D81" i="14"/>
  <c r="E81" i="14"/>
  <c r="F81" i="14"/>
  <c r="G81" i="14" s="1"/>
  <c r="D82" i="14"/>
  <c r="E82" i="14"/>
  <c r="F82" i="14"/>
  <c r="D83" i="14"/>
  <c r="E83" i="14"/>
  <c r="F83" i="14"/>
  <c r="D84" i="14"/>
  <c r="G84" i="14" s="1"/>
  <c r="E84" i="14"/>
  <c r="F84" i="14"/>
  <c r="D85" i="14"/>
  <c r="E85" i="14"/>
  <c r="F85" i="14"/>
  <c r="G85" i="14" s="1"/>
  <c r="D86" i="14"/>
  <c r="E86" i="14"/>
  <c r="F86" i="14"/>
  <c r="D87" i="14"/>
  <c r="E87" i="14"/>
  <c r="F87" i="14"/>
  <c r="D88" i="14"/>
  <c r="G88" i="14" s="1"/>
  <c r="E88" i="14"/>
  <c r="F88" i="14"/>
  <c r="D89" i="14"/>
  <c r="E89" i="14"/>
  <c r="F89" i="14"/>
  <c r="G89" i="14" s="1"/>
  <c r="D90" i="14"/>
  <c r="E90" i="14"/>
  <c r="F90" i="14"/>
  <c r="D91" i="14"/>
  <c r="E91" i="14"/>
  <c r="F91" i="14"/>
  <c r="C91" i="14"/>
  <c r="G91" i="14" s="1"/>
  <c r="C90" i="14"/>
  <c r="G90" i="14" s="1"/>
  <c r="C89" i="14"/>
  <c r="C88" i="14"/>
  <c r="C87" i="14"/>
  <c r="G87" i="14" s="1"/>
  <c r="C86" i="14"/>
  <c r="G86" i="14" s="1"/>
  <c r="C85" i="14"/>
  <c r="C84" i="14"/>
  <c r="C83" i="14"/>
  <c r="G83" i="14" s="1"/>
  <c r="C82" i="14"/>
  <c r="G82" i="14" s="1"/>
  <c r="C81" i="14"/>
  <c r="C80" i="14"/>
  <c r="C79" i="14"/>
  <c r="G79" i="14" s="1"/>
  <c r="C78" i="14"/>
  <c r="G78" i="14" s="1"/>
  <c r="C77" i="14"/>
  <c r="C76" i="14"/>
  <c r="C75" i="14"/>
  <c r="G75" i="14" s="1"/>
  <c r="C74" i="14"/>
  <c r="G74" i="14" s="1"/>
  <c r="C73" i="14"/>
  <c r="C72" i="14"/>
  <c r="C71" i="14"/>
  <c r="G71" i="14" s="1"/>
  <c r="C69" i="14"/>
  <c r="G69" i="14" s="1"/>
  <c r="C68" i="14"/>
  <c r="C67" i="14"/>
  <c r="E100" i="14"/>
  <c r="D101" i="14"/>
  <c r="E101" i="14"/>
  <c r="F101" i="14"/>
  <c r="D102" i="14"/>
  <c r="E102" i="14"/>
  <c r="F102" i="14"/>
  <c r="D103" i="14"/>
  <c r="E103" i="14"/>
  <c r="F103" i="14"/>
  <c r="D104" i="14"/>
  <c r="E104" i="14"/>
  <c r="F104" i="14"/>
  <c r="C104" i="14"/>
  <c r="C103" i="14"/>
  <c r="C102" i="14"/>
  <c r="C101" i="14"/>
  <c r="C100" i="14"/>
  <c r="B100" i="14"/>
  <c r="D100" i="14" s="1"/>
  <c r="G125" i="14"/>
  <c r="G126" i="14"/>
  <c r="D114" i="14"/>
  <c r="E114" i="14"/>
  <c r="F114" i="14"/>
  <c r="D115" i="14"/>
  <c r="E115" i="14"/>
  <c r="F115" i="14"/>
  <c r="D116" i="14"/>
  <c r="E116" i="14"/>
  <c r="F116" i="14"/>
  <c r="D117" i="14"/>
  <c r="E117" i="14"/>
  <c r="F117" i="14"/>
  <c r="D118" i="14"/>
  <c r="E118" i="14"/>
  <c r="F118" i="14"/>
  <c r="D119" i="14"/>
  <c r="E119" i="14"/>
  <c r="F119" i="14"/>
  <c r="D120" i="14"/>
  <c r="E120" i="14"/>
  <c r="F120" i="14"/>
  <c r="D121" i="14"/>
  <c r="E121" i="14"/>
  <c r="F121" i="14"/>
  <c r="D122" i="14"/>
  <c r="E122" i="14"/>
  <c r="F122" i="14"/>
  <c r="D123" i="14"/>
  <c r="E123" i="14"/>
  <c r="F123" i="14"/>
  <c r="C123" i="14"/>
  <c r="C122" i="14"/>
  <c r="C121" i="14"/>
  <c r="C120" i="14"/>
  <c r="C119" i="14"/>
  <c r="C118" i="14"/>
  <c r="C117" i="14"/>
  <c r="C116" i="14"/>
  <c r="C115" i="14"/>
  <c r="C114" i="14"/>
  <c r="B124" i="14"/>
  <c r="C124" i="14" s="1"/>
  <c r="D133" i="14"/>
  <c r="E133" i="14"/>
  <c r="F133" i="14"/>
  <c r="D134" i="14"/>
  <c r="E134" i="14"/>
  <c r="F134" i="14"/>
  <c r="D135" i="14"/>
  <c r="E135" i="14"/>
  <c r="F135" i="14"/>
  <c r="D136" i="14"/>
  <c r="E136" i="14"/>
  <c r="F136" i="14"/>
  <c r="D137" i="14"/>
  <c r="E137" i="14"/>
  <c r="F137" i="14"/>
  <c r="D138" i="14"/>
  <c r="E138" i="14"/>
  <c r="F138" i="14"/>
  <c r="D139" i="14"/>
  <c r="E139" i="14"/>
  <c r="F139" i="14"/>
  <c r="C139" i="14"/>
  <c r="C138" i="14"/>
  <c r="C137" i="14"/>
  <c r="C136" i="14"/>
  <c r="C135" i="14"/>
  <c r="C134" i="14"/>
  <c r="C133" i="14"/>
  <c r="D67" i="13"/>
  <c r="E67" i="13"/>
  <c r="F67" i="13"/>
  <c r="D68" i="13"/>
  <c r="E68" i="13"/>
  <c r="F68" i="13"/>
  <c r="D69" i="13"/>
  <c r="E69" i="13"/>
  <c r="F69" i="13"/>
  <c r="D70" i="13"/>
  <c r="E70" i="13"/>
  <c r="F70" i="13"/>
  <c r="D71" i="13"/>
  <c r="E71" i="13"/>
  <c r="F71" i="13"/>
  <c r="D74" i="13"/>
  <c r="E74" i="13"/>
  <c r="F74" i="13"/>
  <c r="D75" i="13"/>
  <c r="G75" i="13" s="1"/>
  <c r="E75" i="13"/>
  <c r="F75" i="13"/>
  <c r="D76" i="13"/>
  <c r="E76" i="13"/>
  <c r="F76" i="13"/>
  <c r="D77" i="13"/>
  <c r="E77" i="13"/>
  <c r="F77" i="13"/>
  <c r="D78" i="13"/>
  <c r="E78" i="13"/>
  <c r="F78" i="13"/>
  <c r="D79" i="13"/>
  <c r="G79" i="13" s="1"/>
  <c r="E79" i="13"/>
  <c r="F79" i="13"/>
  <c r="D80" i="13"/>
  <c r="E80" i="13"/>
  <c r="F80" i="13"/>
  <c r="D81" i="13"/>
  <c r="E81" i="13"/>
  <c r="F81" i="13"/>
  <c r="D82" i="13"/>
  <c r="E82" i="13"/>
  <c r="F82" i="13"/>
  <c r="D83" i="13"/>
  <c r="E83" i="13"/>
  <c r="F83" i="13"/>
  <c r="D84" i="13"/>
  <c r="E84" i="13"/>
  <c r="F84" i="13"/>
  <c r="D85" i="13"/>
  <c r="E85" i="13"/>
  <c r="F85" i="13"/>
  <c r="G85" i="13" s="1"/>
  <c r="D86" i="13"/>
  <c r="E86" i="13"/>
  <c r="F86" i="13"/>
  <c r="D87" i="13"/>
  <c r="G87" i="13" s="1"/>
  <c r="E87" i="13"/>
  <c r="F87" i="13"/>
  <c r="D88" i="13"/>
  <c r="E88" i="13"/>
  <c r="F88" i="13"/>
  <c r="C88" i="13"/>
  <c r="C87" i="13"/>
  <c r="C86" i="13"/>
  <c r="G86" i="13" s="1"/>
  <c r="C85" i="13"/>
  <c r="C84" i="13"/>
  <c r="C83" i="13"/>
  <c r="C82" i="13"/>
  <c r="G82" i="13" s="1"/>
  <c r="C81" i="13"/>
  <c r="C80" i="13"/>
  <c r="G80" i="13" s="1"/>
  <c r="C79" i="13"/>
  <c r="C78" i="13"/>
  <c r="G78" i="13" s="1"/>
  <c r="C77" i="13"/>
  <c r="C76" i="13"/>
  <c r="C75" i="13"/>
  <c r="G83" i="13"/>
  <c r="G90" i="13"/>
  <c r="G66" i="13"/>
  <c r="G73" i="13"/>
  <c r="C74" i="13"/>
  <c r="G74" i="13" s="1"/>
  <c r="C71" i="13"/>
  <c r="G71" i="13" s="1"/>
  <c r="C70" i="13"/>
  <c r="C69" i="13"/>
  <c r="G69" i="13" s="1"/>
  <c r="C68" i="13"/>
  <c r="C67" i="13"/>
  <c r="G67" i="13" s="1"/>
  <c r="B89" i="13"/>
  <c r="E89" i="13" s="1"/>
  <c r="D98" i="13"/>
  <c r="E98" i="13"/>
  <c r="F98" i="13"/>
  <c r="D99" i="13"/>
  <c r="E99" i="13"/>
  <c r="F99" i="13"/>
  <c r="D100" i="13"/>
  <c r="E100" i="13"/>
  <c r="F100" i="13"/>
  <c r="D101" i="13"/>
  <c r="E101" i="13"/>
  <c r="F101" i="13"/>
  <c r="D103" i="13"/>
  <c r="E103" i="13"/>
  <c r="F103" i="13"/>
  <c r="D104" i="13"/>
  <c r="E104" i="13"/>
  <c r="F104" i="13"/>
  <c r="D105" i="13"/>
  <c r="E105" i="13"/>
  <c r="F105" i="13"/>
  <c r="D106" i="13"/>
  <c r="E106" i="13"/>
  <c r="F106" i="13"/>
  <c r="D107" i="13"/>
  <c r="E107" i="13"/>
  <c r="F107" i="13"/>
  <c r="D108" i="13"/>
  <c r="E108" i="13"/>
  <c r="F108" i="13"/>
  <c r="D109" i="13"/>
  <c r="E109" i="13"/>
  <c r="F109" i="13"/>
  <c r="D110" i="13"/>
  <c r="E110" i="13"/>
  <c r="F110" i="13"/>
  <c r="D111" i="13"/>
  <c r="E111" i="13"/>
  <c r="F111" i="13"/>
  <c r="D112" i="13"/>
  <c r="E112" i="13"/>
  <c r="F112" i="13"/>
  <c r="D113" i="13"/>
  <c r="E113" i="13"/>
  <c r="F113" i="13"/>
  <c r="D114" i="13"/>
  <c r="E114" i="13"/>
  <c r="F114" i="13"/>
  <c r="D115" i="13"/>
  <c r="E115" i="13"/>
  <c r="F115" i="13"/>
  <c r="F116" i="13"/>
  <c r="C116" i="13"/>
  <c r="C115" i="13"/>
  <c r="C114" i="13"/>
  <c r="C113" i="13"/>
  <c r="C112" i="13"/>
  <c r="C111" i="13"/>
  <c r="C110" i="13"/>
  <c r="C109" i="13"/>
  <c r="C108" i="13"/>
  <c r="C107" i="13"/>
  <c r="C106" i="13"/>
  <c r="C105" i="13"/>
  <c r="C104" i="13"/>
  <c r="C103" i="13"/>
  <c r="C101" i="13"/>
  <c r="C100" i="13"/>
  <c r="C99" i="13"/>
  <c r="C98" i="13"/>
  <c r="B116" i="13"/>
  <c r="E116" i="13" s="1"/>
  <c r="D158" i="13"/>
  <c r="B158" i="13"/>
  <c r="E158" i="13" s="1"/>
  <c r="F157" i="13"/>
  <c r="E157" i="13"/>
  <c r="D157" i="13"/>
  <c r="C157" i="13"/>
  <c r="F156" i="13"/>
  <c r="E156" i="13"/>
  <c r="D156" i="13"/>
  <c r="C156" i="13"/>
  <c r="F155" i="13"/>
  <c r="E155" i="13"/>
  <c r="D155" i="13"/>
  <c r="C155" i="13"/>
  <c r="F154" i="13"/>
  <c r="E154" i="13"/>
  <c r="D154" i="13"/>
  <c r="C154" i="13"/>
  <c r="F153" i="13"/>
  <c r="E153" i="13"/>
  <c r="D153" i="13"/>
  <c r="C153" i="13"/>
  <c r="F152" i="13"/>
  <c r="E152" i="13"/>
  <c r="D152" i="13"/>
  <c r="C152" i="13"/>
  <c r="F151" i="13"/>
  <c r="E151" i="13"/>
  <c r="D151" i="13"/>
  <c r="C151" i="13"/>
  <c r="D145" i="13"/>
  <c r="E145" i="13"/>
  <c r="F145" i="13"/>
  <c r="D146" i="13"/>
  <c r="E146" i="13"/>
  <c r="F146" i="13"/>
  <c r="D147" i="13"/>
  <c r="E147" i="13"/>
  <c r="F147" i="13"/>
  <c r="D148" i="13"/>
  <c r="E148" i="13"/>
  <c r="F148" i="13"/>
  <c r="D149" i="13"/>
  <c r="E149" i="13"/>
  <c r="F149" i="13"/>
  <c r="D150" i="13"/>
  <c r="E150" i="13"/>
  <c r="F150" i="13"/>
  <c r="C150" i="13"/>
  <c r="C149" i="13"/>
  <c r="C148" i="13"/>
  <c r="C147" i="13"/>
  <c r="C146" i="13"/>
  <c r="C145" i="13"/>
  <c r="F144" i="13"/>
  <c r="E144" i="13"/>
  <c r="D144" i="13"/>
  <c r="C144" i="13"/>
  <c r="F143" i="13"/>
  <c r="E143" i="13"/>
  <c r="D143" i="13"/>
  <c r="C143" i="13"/>
  <c r="F142" i="13"/>
  <c r="E142" i="13"/>
  <c r="D142" i="13"/>
  <c r="C142" i="13"/>
  <c r="F141" i="13"/>
  <c r="E141" i="13"/>
  <c r="D141" i="13"/>
  <c r="C141" i="13"/>
  <c r="B168" i="13"/>
  <c r="E168" i="13" s="1"/>
  <c r="D170" i="13"/>
  <c r="E170" i="13"/>
  <c r="F170" i="13"/>
  <c r="D171" i="13"/>
  <c r="E171" i="13"/>
  <c r="F171" i="13"/>
  <c r="D172" i="13"/>
  <c r="E172" i="13"/>
  <c r="F172" i="13"/>
  <c r="D173" i="13"/>
  <c r="E173" i="13"/>
  <c r="F173" i="13"/>
  <c r="D174" i="13"/>
  <c r="E174" i="13"/>
  <c r="F174" i="13"/>
  <c r="D175" i="13"/>
  <c r="E175" i="13"/>
  <c r="F175" i="13"/>
  <c r="D176" i="13"/>
  <c r="E176" i="13"/>
  <c r="F176" i="13"/>
  <c r="D177" i="13"/>
  <c r="E177" i="13"/>
  <c r="F177" i="13"/>
  <c r="D178" i="13"/>
  <c r="E178" i="13"/>
  <c r="F178" i="13"/>
  <c r="D179" i="13"/>
  <c r="E179" i="13"/>
  <c r="F179" i="13"/>
  <c r="D180" i="13"/>
  <c r="E180" i="13"/>
  <c r="F180" i="13"/>
  <c r="C180" i="13"/>
  <c r="C179" i="13"/>
  <c r="C178" i="13"/>
  <c r="C177" i="13"/>
  <c r="C176" i="13"/>
  <c r="C175" i="13"/>
  <c r="C174" i="13"/>
  <c r="C173" i="13"/>
  <c r="C172" i="13"/>
  <c r="C171" i="13"/>
  <c r="C170" i="13"/>
  <c r="B169" i="13"/>
  <c r="C169" i="13" s="1"/>
  <c r="B72" i="13"/>
  <c r="E72" i="13" s="1"/>
  <c r="G159" i="13"/>
  <c r="G160" i="13"/>
  <c r="G140" i="13"/>
  <c r="D125" i="13"/>
  <c r="E125" i="13"/>
  <c r="F125" i="13"/>
  <c r="D126" i="13"/>
  <c r="E126" i="13"/>
  <c r="F126" i="13"/>
  <c r="D127" i="13"/>
  <c r="E127" i="13"/>
  <c r="F127" i="13"/>
  <c r="D128" i="13"/>
  <c r="E128" i="13"/>
  <c r="F128" i="13"/>
  <c r="D129" i="13"/>
  <c r="E129" i="13"/>
  <c r="F129" i="13"/>
  <c r="D130" i="13"/>
  <c r="E130" i="13"/>
  <c r="F130" i="13"/>
  <c r="D131" i="13"/>
  <c r="E131" i="13"/>
  <c r="F131" i="13"/>
  <c r="D132" i="13"/>
  <c r="E132" i="13"/>
  <c r="F132" i="13"/>
  <c r="D133" i="13"/>
  <c r="E133" i="13"/>
  <c r="F133" i="13"/>
  <c r="D134" i="13"/>
  <c r="E134" i="13"/>
  <c r="F134" i="13"/>
  <c r="D135" i="13"/>
  <c r="E135" i="13"/>
  <c r="F135" i="13"/>
  <c r="D136" i="13"/>
  <c r="E136" i="13"/>
  <c r="F136" i="13"/>
  <c r="D137" i="13"/>
  <c r="E137" i="13"/>
  <c r="F137" i="13"/>
  <c r="D138" i="13"/>
  <c r="E138" i="13"/>
  <c r="F138" i="13"/>
  <c r="D139" i="13"/>
  <c r="E139" i="13"/>
  <c r="F139" i="13"/>
  <c r="C139" i="13"/>
  <c r="C138" i="13"/>
  <c r="C137" i="13"/>
  <c r="C136" i="13"/>
  <c r="C135" i="13"/>
  <c r="C134" i="13"/>
  <c r="C133" i="13"/>
  <c r="C132" i="13"/>
  <c r="C131" i="13"/>
  <c r="C130" i="13"/>
  <c r="C129" i="13"/>
  <c r="C128" i="13"/>
  <c r="C127" i="13"/>
  <c r="C126" i="13"/>
  <c r="C125" i="13"/>
  <c r="D67" i="12"/>
  <c r="E67" i="12"/>
  <c r="F67" i="12"/>
  <c r="D68" i="12"/>
  <c r="E68" i="12"/>
  <c r="F68" i="12"/>
  <c r="C68" i="12"/>
  <c r="C67" i="12"/>
  <c r="D82" i="11"/>
  <c r="E82" i="11"/>
  <c r="F82" i="11"/>
  <c r="D83" i="11"/>
  <c r="E83" i="11"/>
  <c r="F83" i="11"/>
  <c r="D84" i="11"/>
  <c r="E84" i="11"/>
  <c r="F84" i="11"/>
  <c r="D85" i="11"/>
  <c r="G85" i="11" s="1"/>
  <c r="E85" i="11"/>
  <c r="F85" i="11"/>
  <c r="D86" i="11"/>
  <c r="E86" i="11"/>
  <c r="G86" i="11" s="1"/>
  <c r="F86" i="11"/>
  <c r="D87" i="11"/>
  <c r="G87" i="11" s="1"/>
  <c r="E87" i="11"/>
  <c r="F87" i="11"/>
  <c r="D88" i="11"/>
  <c r="E88" i="11"/>
  <c r="F88" i="11"/>
  <c r="D89" i="11"/>
  <c r="G89" i="11" s="1"/>
  <c r="E89" i="11"/>
  <c r="F89" i="11"/>
  <c r="D90" i="11"/>
  <c r="E90" i="11"/>
  <c r="F90" i="11"/>
  <c r="D91" i="11"/>
  <c r="G91" i="11" s="1"/>
  <c r="E91" i="11"/>
  <c r="F91" i="11"/>
  <c r="D92" i="11"/>
  <c r="E92" i="11"/>
  <c r="F92" i="11"/>
  <c r="D93" i="11"/>
  <c r="E93" i="11"/>
  <c r="F93" i="11"/>
  <c r="C93" i="11"/>
  <c r="C92" i="11"/>
  <c r="C91" i="11"/>
  <c r="C90" i="11"/>
  <c r="C89" i="11"/>
  <c r="C88" i="11"/>
  <c r="C87" i="11"/>
  <c r="C86" i="11"/>
  <c r="C85" i="11"/>
  <c r="C84" i="11"/>
  <c r="C83" i="11"/>
  <c r="C82" i="11"/>
  <c r="G88" i="11"/>
  <c r="G84" i="11"/>
  <c r="G90" i="11"/>
  <c r="D102" i="11"/>
  <c r="E102" i="11"/>
  <c r="F102" i="11"/>
  <c r="D103" i="11"/>
  <c r="E103" i="11"/>
  <c r="F103" i="11"/>
  <c r="C103" i="11"/>
  <c r="C102" i="11"/>
  <c r="F146" i="11"/>
  <c r="F145" i="11"/>
  <c r="E146" i="11"/>
  <c r="E145" i="11"/>
  <c r="D146" i="11"/>
  <c r="D145" i="11"/>
  <c r="C146" i="11"/>
  <c r="C145" i="11"/>
  <c r="G101" i="8" l="1"/>
  <c r="G103" i="8"/>
  <c r="G108" i="8"/>
  <c r="G112" i="8"/>
  <c r="G116" i="8"/>
  <c r="G118" i="8"/>
  <c r="G114" i="8"/>
  <c r="G110" i="8"/>
  <c r="G106" i="8"/>
  <c r="G105" i="8"/>
  <c r="G109" i="8"/>
  <c r="G113" i="8"/>
  <c r="G117" i="8"/>
  <c r="G102" i="8"/>
  <c r="G107" i="8"/>
  <c r="G111" i="8"/>
  <c r="G115" i="8"/>
  <c r="G119" i="8"/>
  <c r="C104" i="8"/>
  <c r="F104" i="8"/>
  <c r="E104" i="8"/>
  <c r="G117" i="14"/>
  <c r="G121" i="14"/>
  <c r="G123" i="14"/>
  <c r="G119" i="14"/>
  <c r="G115" i="14"/>
  <c r="G114" i="14"/>
  <c r="G118" i="14"/>
  <c r="G122" i="14"/>
  <c r="F100" i="14"/>
  <c r="G116" i="14"/>
  <c r="G120" i="14"/>
  <c r="F124" i="14"/>
  <c r="E124" i="14"/>
  <c r="D124" i="14"/>
  <c r="G171" i="13"/>
  <c r="D72" i="13"/>
  <c r="G147" i="13"/>
  <c r="G146" i="13"/>
  <c r="G145" i="13"/>
  <c r="G151" i="13"/>
  <c r="G153" i="13"/>
  <c r="G154" i="13"/>
  <c r="G156" i="13"/>
  <c r="G157" i="13"/>
  <c r="D116" i="13"/>
  <c r="F72" i="13"/>
  <c r="G136" i="13"/>
  <c r="G132" i="13"/>
  <c r="G128" i="13"/>
  <c r="C72" i="13"/>
  <c r="G72" i="13" s="1"/>
  <c r="D169" i="13"/>
  <c r="F89" i="13"/>
  <c r="G70" i="13"/>
  <c r="F169" i="13"/>
  <c r="F158" i="13"/>
  <c r="D89" i="13"/>
  <c r="G81" i="13"/>
  <c r="G77" i="13"/>
  <c r="G68" i="13"/>
  <c r="G175" i="13"/>
  <c r="G179" i="13"/>
  <c r="G173" i="13"/>
  <c r="G172" i="13"/>
  <c r="E169" i="13"/>
  <c r="C158" i="13"/>
  <c r="C89" i="13"/>
  <c r="G89" i="13" s="1"/>
  <c r="G142" i="13"/>
  <c r="G84" i="13"/>
  <c r="G76" i="13"/>
  <c r="G88" i="13"/>
  <c r="G155" i="13"/>
  <c r="G152" i="13"/>
  <c r="G149" i="13"/>
  <c r="G150" i="13"/>
  <c r="G148" i="13"/>
  <c r="G144" i="13"/>
  <c r="G143" i="13"/>
  <c r="G141" i="13"/>
  <c r="D168" i="13"/>
  <c r="C168" i="13"/>
  <c r="F168" i="13"/>
  <c r="G177" i="13"/>
  <c r="G170" i="13"/>
  <c r="G174" i="13"/>
  <c r="G178" i="13"/>
  <c r="G176" i="13"/>
  <c r="G139" i="13"/>
  <c r="G137" i="13"/>
  <c r="G138" i="13"/>
  <c r="G134" i="13"/>
  <c r="G130" i="13"/>
  <c r="G126" i="13"/>
  <c r="G135" i="13"/>
  <c r="G133" i="13"/>
  <c r="G131" i="13"/>
  <c r="G129" i="13"/>
  <c r="G127" i="13"/>
  <c r="G125" i="13"/>
  <c r="D66" i="6"/>
  <c r="E66" i="6"/>
  <c r="F66" i="6"/>
  <c r="D67" i="6"/>
  <c r="E67" i="6"/>
  <c r="F67" i="6"/>
  <c r="D68" i="6"/>
  <c r="E68" i="6"/>
  <c r="F68" i="6"/>
  <c r="D69" i="6"/>
  <c r="E69" i="6"/>
  <c r="F69" i="6"/>
  <c r="D70" i="6"/>
  <c r="E70" i="6"/>
  <c r="F70" i="6"/>
  <c r="D71" i="6"/>
  <c r="E71" i="6"/>
  <c r="F71" i="6"/>
  <c r="C71" i="6"/>
  <c r="C70" i="6"/>
  <c r="C69" i="6"/>
  <c r="C68" i="6"/>
  <c r="C67" i="6"/>
  <c r="C66" i="6"/>
  <c r="F123" i="6"/>
  <c r="F122" i="6"/>
  <c r="E123" i="6"/>
  <c r="E122" i="6"/>
  <c r="D123" i="6"/>
  <c r="D122" i="6"/>
  <c r="C123" i="6"/>
  <c r="C122" i="6"/>
  <c r="D138" i="9"/>
  <c r="E138" i="9"/>
  <c r="F138" i="9"/>
  <c r="D139" i="9"/>
  <c r="E139" i="9"/>
  <c r="F139" i="9"/>
  <c r="D140" i="9"/>
  <c r="E140" i="9"/>
  <c r="F140" i="9"/>
  <c r="C140" i="9"/>
  <c r="C139" i="9"/>
  <c r="C138" i="9"/>
  <c r="D118" i="9"/>
  <c r="E118" i="9"/>
  <c r="F118" i="9"/>
  <c r="D119" i="9"/>
  <c r="E119" i="9"/>
  <c r="F119" i="9"/>
  <c r="D120" i="9"/>
  <c r="E120" i="9"/>
  <c r="F120" i="9"/>
  <c r="D121" i="9"/>
  <c r="E121" i="9"/>
  <c r="F121" i="9"/>
  <c r="D122" i="9"/>
  <c r="E122" i="9"/>
  <c r="F122" i="9"/>
  <c r="D123" i="9"/>
  <c r="E123" i="9"/>
  <c r="F123" i="9"/>
  <c r="D124" i="9"/>
  <c r="E124" i="9"/>
  <c r="F124" i="9"/>
  <c r="D125" i="9"/>
  <c r="E125" i="9"/>
  <c r="F125" i="9"/>
  <c r="C125" i="9"/>
  <c r="C124" i="9"/>
  <c r="C123" i="9"/>
  <c r="C122" i="9"/>
  <c r="C121" i="9"/>
  <c r="C120" i="9"/>
  <c r="C119" i="9"/>
  <c r="C118" i="9"/>
  <c r="B125" i="9"/>
  <c r="D83" i="9"/>
  <c r="E83" i="9"/>
  <c r="F83" i="9"/>
  <c r="D84" i="9"/>
  <c r="E84" i="9"/>
  <c r="F84" i="9"/>
  <c r="D85" i="9"/>
  <c r="E85" i="9"/>
  <c r="F85" i="9"/>
  <c r="D86" i="9"/>
  <c r="E86" i="9"/>
  <c r="F86" i="9"/>
  <c r="D87" i="9"/>
  <c r="E87" i="9"/>
  <c r="F87" i="9"/>
  <c r="D88" i="9"/>
  <c r="E88" i="9"/>
  <c r="F88" i="9"/>
  <c r="C88" i="9"/>
  <c r="C87" i="9"/>
  <c r="C86" i="9"/>
  <c r="C85" i="9"/>
  <c r="C84" i="9"/>
  <c r="C83" i="9"/>
  <c r="G67" i="9"/>
  <c r="G68" i="9"/>
  <c r="G69" i="9"/>
  <c r="G70" i="9"/>
  <c r="D67" i="9"/>
  <c r="E67" i="9"/>
  <c r="F67" i="9"/>
  <c r="D68" i="9"/>
  <c r="E68" i="9"/>
  <c r="F68" i="9"/>
  <c r="D69" i="9"/>
  <c r="E69" i="9"/>
  <c r="F69" i="9"/>
  <c r="D70" i="9"/>
  <c r="E70" i="9"/>
  <c r="F70" i="9"/>
  <c r="D71" i="9"/>
  <c r="E71" i="9"/>
  <c r="F71" i="9"/>
  <c r="D72" i="9"/>
  <c r="E72" i="9"/>
  <c r="F72" i="9"/>
  <c r="D73" i="9"/>
  <c r="E73" i="9"/>
  <c r="F73" i="9"/>
  <c r="D74" i="9"/>
  <c r="E74" i="9"/>
  <c r="F74" i="9"/>
  <c r="D75" i="9"/>
  <c r="E75" i="9"/>
  <c r="F75" i="9"/>
  <c r="C75" i="9"/>
  <c r="C74" i="9"/>
  <c r="C73" i="9"/>
  <c r="C72" i="9"/>
  <c r="C71" i="9"/>
  <c r="C70" i="9"/>
  <c r="C69" i="9"/>
  <c r="C68" i="9"/>
  <c r="C67" i="9"/>
  <c r="B78" i="9"/>
  <c r="G104" i="8" l="1"/>
  <c r="G124" i="14"/>
  <c r="G158" i="13"/>
  <c r="D37" i="32"/>
  <c r="D25" i="32"/>
  <c r="D14" i="32"/>
  <c r="D9" i="32"/>
  <c r="D25" i="31"/>
  <c r="D14" i="31"/>
  <c r="D9" i="31"/>
  <c r="D95" i="30"/>
  <c r="G95" i="30" s="1"/>
  <c r="D25" i="30"/>
  <c r="D14" i="30"/>
  <c r="D9" i="30"/>
  <c r="D65" i="29"/>
  <c r="D39" i="29"/>
  <c r="D25" i="29"/>
  <c r="D14" i="29"/>
  <c r="D9" i="29"/>
  <c r="D25" i="28"/>
  <c r="D14" i="28"/>
  <c r="D9" i="28"/>
  <c r="D52" i="27"/>
  <c r="D25" i="27" l="1"/>
  <c r="D14" i="27"/>
  <c r="D9" i="27"/>
  <c r="D113" i="26"/>
  <c r="D25" i="25"/>
  <c r="D9" i="25"/>
  <c r="D25" i="24"/>
  <c r="D14" i="24"/>
  <c r="D9" i="24"/>
  <c r="D46" i="24"/>
  <c r="D37" i="31" l="1"/>
  <c r="D104" i="32"/>
  <c r="B51" i="11" l="1"/>
  <c r="G45" i="11"/>
  <c r="C46" i="11"/>
  <c r="C48" i="11" s="1"/>
  <c r="D46" i="11"/>
  <c r="G46" i="11" s="1"/>
  <c r="G48" i="11" s="1"/>
  <c r="E46" i="11"/>
  <c r="E48" i="11" s="1"/>
  <c r="F46" i="11"/>
  <c r="G47" i="11"/>
  <c r="B48" i="11"/>
  <c r="F48" i="11"/>
  <c r="G69" i="11"/>
  <c r="C70" i="11"/>
  <c r="D70" i="11"/>
  <c r="E70" i="11"/>
  <c r="E72" i="11" s="1"/>
  <c r="F70" i="11"/>
  <c r="G71" i="11"/>
  <c r="B72" i="11"/>
  <c r="C72" i="11"/>
  <c r="F72" i="11"/>
  <c r="G74" i="11"/>
  <c r="C75" i="11"/>
  <c r="D75" i="11"/>
  <c r="E75" i="11"/>
  <c r="E77" i="11" s="1"/>
  <c r="F75" i="11"/>
  <c r="G76" i="11"/>
  <c r="B77" i="11"/>
  <c r="C77" i="11"/>
  <c r="F77" i="11"/>
  <c r="C77" i="27"/>
  <c r="B77" i="27"/>
  <c r="D75" i="27"/>
  <c r="F76" i="27" s="1"/>
  <c r="F77" i="27" s="1"/>
  <c r="G74" i="27"/>
  <c r="D70" i="27"/>
  <c r="E71" i="27" s="1"/>
  <c r="E72" i="27" s="1"/>
  <c r="C72" i="27"/>
  <c r="B72" i="27"/>
  <c r="F71" i="27"/>
  <c r="F72" i="27" s="1"/>
  <c r="G69" i="27"/>
  <c r="D58" i="27"/>
  <c r="D47" i="27"/>
  <c r="D48" i="27" s="1"/>
  <c r="C48" i="27"/>
  <c r="B48" i="27"/>
  <c r="G45" i="27"/>
  <c r="D37" i="25"/>
  <c r="D43" i="25" s="1"/>
  <c r="B43" i="25"/>
  <c r="C43" i="25"/>
  <c r="G71" i="27" l="1"/>
  <c r="F47" i="27"/>
  <c r="F48" i="27" s="1"/>
  <c r="G70" i="11"/>
  <c r="G72" i="11" s="1"/>
  <c r="D48" i="11"/>
  <c r="H48" i="11" s="1"/>
  <c r="G75" i="11"/>
  <c r="G77" i="11" s="1"/>
  <c r="D72" i="11"/>
  <c r="H72" i="11" s="1"/>
  <c r="D77" i="11"/>
  <c r="H77" i="11" s="1"/>
  <c r="D77" i="27"/>
  <c r="E76" i="27"/>
  <c r="G76" i="27" s="1"/>
  <c r="D72" i="27"/>
  <c r="H72" i="27" s="1"/>
  <c r="G70" i="27"/>
  <c r="G72" i="27" s="1"/>
  <c r="E47" i="27"/>
  <c r="F9" i="30"/>
  <c r="F12" i="30" s="1"/>
  <c r="D9" i="26"/>
  <c r="F25" i="25"/>
  <c r="F26" i="25" s="1"/>
  <c r="E9" i="25"/>
  <c r="E12" i="25" s="1"/>
  <c r="D120" i="24"/>
  <c r="D133" i="24" s="1"/>
  <c r="F74" i="24"/>
  <c r="D37" i="24"/>
  <c r="F37" i="24" s="1"/>
  <c r="F43" i="24" s="1"/>
  <c r="E25" i="24"/>
  <c r="E26" i="24" s="1"/>
  <c r="E133" i="26"/>
  <c r="D133" i="26"/>
  <c r="C133" i="26"/>
  <c r="B133" i="26"/>
  <c r="G132" i="26"/>
  <c r="G131" i="26"/>
  <c r="G130" i="26"/>
  <c r="G129" i="26"/>
  <c r="G128" i="26"/>
  <c r="G127" i="26"/>
  <c r="G126" i="26"/>
  <c r="G125" i="26"/>
  <c r="G124" i="26"/>
  <c r="G123" i="26"/>
  <c r="G122" i="26"/>
  <c r="G121" i="26"/>
  <c r="G120" i="26"/>
  <c r="G133" i="26" s="1"/>
  <c r="F120" i="26"/>
  <c r="F133" i="26" s="1"/>
  <c r="E120" i="26"/>
  <c r="D120" i="26"/>
  <c r="C117" i="26"/>
  <c r="B117" i="26"/>
  <c r="B135" i="26" s="1"/>
  <c r="G116" i="26"/>
  <c r="G115" i="26"/>
  <c r="G114" i="26"/>
  <c r="F113" i="26"/>
  <c r="F117" i="26" s="1"/>
  <c r="C109" i="26"/>
  <c r="B109" i="26"/>
  <c r="G108" i="26"/>
  <c r="G107" i="26"/>
  <c r="G106" i="26"/>
  <c r="G105" i="26"/>
  <c r="G104" i="26"/>
  <c r="G103" i="26"/>
  <c r="G102" i="26"/>
  <c r="G101" i="26"/>
  <c r="G100" i="26"/>
  <c r="G99" i="26"/>
  <c r="G98" i="26"/>
  <c r="G97" i="26"/>
  <c r="G96" i="26"/>
  <c r="G95" i="26"/>
  <c r="G94" i="26"/>
  <c r="G93" i="26"/>
  <c r="G92" i="26"/>
  <c r="G91" i="26"/>
  <c r="G90" i="26"/>
  <c r="G89" i="26"/>
  <c r="G88" i="26"/>
  <c r="G87" i="26"/>
  <c r="G86" i="26"/>
  <c r="G85" i="26"/>
  <c r="G84" i="26"/>
  <c r="G83" i="26"/>
  <c r="G82" i="26"/>
  <c r="G81" i="26"/>
  <c r="G80" i="26"/>
  <c r="G79" i="26"/>
  <c r="G78" i="26"/>
  <c r="D77" i="26"/>
  <c r="D74" i="26"/>
  <c r="C74" i="26"/>
  <c r="B74" i="26"/>
  <c r="G73" i="26"/>
  <c r="G72" i="26"/>
  <c r="G71" i="26"/>
  <c r="G70" i="26"/>
  <c r="G69" i="26"/>
  <c r="G68" i="26"/>
  <c r="G67" i="26"/>
  <c r="G66" i="26"/>
  <c r="F65" i="26"/>
  <c r="F74" i="26" s="1"/>
  <c r="E65" i="26"/>
  <c r="D65" i="26"/>
  <c r="C62" i="26"/>
  <c r="B62" i="26"/>
  <c r="G61" i="26"/>
  <c r="G60" i="26"/>
  <c r="G59" i="26"/>
  <c r="G58" i="26"/>
  <c r="G57" i="26"/>
  <c r="G56" i="26"/>
  <c r="G55" i="26"/>
  <c r="G54" i="26"/>
  <c r="G53" i="26"/>
  <c r="D52" i="26"/>
  <c r="G51" i="26"/>
  <c r="G50" i="26"/>
  <c r="C48" i="26"/>
  <c r="B48" i="26"/>
  <c r="G47" i="26"/>
  <c r="F46" i="26"/>
  <c r="F48" i="26" s="1"/>
  <c r="D46" i="26"/>
  <c r="G45" i="26"/>
  <c r="F43" i="26"/>
  <c r="D43" i="26"/>
  <c r="H43" i="26" s="1"/>
  <c r="C43" i="26"/>
  <c r="B43" i="26"/>
  <c r="G42" i="26"/>
  <c r="G41" i="26"/>
  <c r="G40" i="26"/>
  <c r="G39" i="26"/>
  <c r="G38" i="26"/>
  <c r="G37" i="26"/>
  <c r="G43" i="26" s="1"/>
  <c r="E37" i="26"/>
  <c r="E43" i="26" s="1"/>
  <c r="D37" i="26"/>
  <c r="F37" i="26" s="1"/>
  <c r="F29" i="26"/>
  <c r="E29" i="26"/>
  <c r="D29" i="26"/>
  <c r="C29" i="26"/>
  <c r="E26" i="26"/>
  <c r="C26" i="26"/>
  <c r="B26" i="26"/>
  <c r="E25" i="26"/>
  <c r="D25" i="26"/>
  <c r="D26" i="26" s="1"/>
  <c r="C23" i="26"/>
  <c r="B23" i="26"/>
  <c r="G22" i="26"/>
  <c r="G21" i="26"/>
  <c r="G19" i="26"/>
  <c r="B17" i="26"/>
  <c r="G16" i="26"/>
  <c r="G15" i="26"/>
  <c r="C12" i="26"/>
  <c r="B12" i="26"/>
  <c r="B31" i="26" s="1"/>
  <c r="G11" i="26"/>
  <c r="G10" i="26"/>
  <c r="F9" i="26"/>
  <c r="F12" i="26" s="1"/>
  <c r="C118" i="27"/>
  <c r="B118" i="27"/>
  <c r="G117" i="27"/>
  <c r="G116" i="27"/>
  <c r="G115" i="27"/>
  <c r="E118" i="27"/>
  <c r="D118" i="27"/>
  <c r="C111" i="27"/>
  <c r="B111" i="27"/>
  <c r="G110" i="27"/>
  <c r="G109" i="27"/>
  <c r="G108" i="27"/>
  <c r="G107" i="27"/>
  <c r="D106" i="27"/>
  <c r="C103" i="27"/>
  <c r="B103" i="27"/>
  <c r="G102" i="27"/>
  <c r="G101" i="27"/>
  <c r="G100" i="27"/>
  <c r="G99" i="27"/>
  <c r="G98" i="27"/>
  <c r="G97" i="27"/>
  <c r="G96" i="27"/>
  <c r="G95" i="27"/>
  <c r="G94" i="27"/>
  <c r="G93" i="27"/>
  <c r="F103" i="27"/>
  <c r="C89" i="27"/>
  <c r="B89" i="27"/>
  <c r="G88" i="27"/>
  <c r="G87" i="27"/>
  <c r="G86" i="27"/>
  <c r="G85" i="27"/>
  <c r="G84" i="27"/>
  <c r="G83" i="27"/>
  <c r="G82" i="27"/>
  <c r="G81" i="27"/>
  <c r="F89" i="27"/>
  <c r="D89" i="27"/>
  <c r="C67" i="27"/>
  <c r="B67" i="27"/>
  <c r="G66" i="27"/>
  <c r="G65" i="27"/>
  <c r="G64" i="27"/>
  <c r="G63" i="27"/>
  <c r="G62" i="27"/>
  <c r="G61" i="27"/>
  <c r="G60" i="27"/>
  <c r="G59" i="27"/>
  <c r="F58" i="27"/>
  <c r="F67" i="27" s="1"/>
  <c r="G56" i="27"/>
  <c r="G55" i="27"/>
  <c r="C53" i="27"/>
  <c r="B53" i="27"/>
  <c r="F52" i="27"/>
  <c r="F53" i="27" s="1"/>
  <c r="G50" i="27"/>
  <c r="D43" i="27"/>
  <c r="C43" i="27"/>
  <c r="B43" i="27"/>
  <c r="G42" i="27"/>
  <c r="G41" i="27"/>
  <c r="G40" i="27"/>
  <c r="G39" i="27"/>
  <c r="G38" i="27"/>
  <c r="E43" i="27"/>
  <c r="F29" i="27"/>
  <c r="E29" i="27"/>
  <c r="D29" i="27"/>
  <c r="C29" i="27"/>
  <c r="C26" i="27"/>
  <c r="B26" i="27"/>
  <c r="E25" i="27"/>
  <c r="E26" i="27" s="1"/>
  <c r="D26" i="27"/>
  <c r="B23" i="27"/>
  <c r="G22" i="27"/>
  <c r="G21" i="27"/>
  <c r="C20" i="27"/>
  <c r="G19" i="27"/>
  <c r="B17" i="27"/>
  <c r="G16" i="27"/>
  <c r="G15" i="27"/>
  <c r="C17" i="27"/>
  <c r="D12" i="27"/>
  <c r="C12" i="27"/>
  <c r="B12" i="27"/>
  <c r="G11" i="27"/>
  <c r="G10" i="27"/>
  <c r="F9" i="27"/>
  <c r="F12" i="27" s="1"/>
  <c r="C133" i="28"/>
  <c r="G132" i="28"/>
  <c r="G131" i="28"/>
  <c r="G130" i="28"/>
  <c r="G129" i="28"/>
  <c r="G128" i="28"/>
  <c r="G127" i="28"/>
  <c r="G126" i="28"/>
  <c r="G125" i="28"/>
  <c r="E133" i="28"/>
  <c r="D133" i="28"/>
  <c r="C117" i="28"/>
  <c r="B117" i="28"/>
  <c r="G116" i="28"/>
  <c r="G115" i="28"/>
  <c r="G114" i="28"/>
  <c r="G113" i="28"/>
  <c r="F112" i="28"/>
  <c r="F117" i="28" s="1"/>
  <c r="D112" i="28"/>
  <c r="C109" i="28"/>
  <c r="G108" i="28"/>
  <c r="G107" i="28"/>
  <c r="G106" i="28"/>
  <c r="G105" i="28"/>
  <c r="G104" i="28"/>
  <c r="G103" i="28"/>
  <c r="G102" i="28"/>
  <c r="G101" i="28"/>
  <c r="G100" i="28"/>
  <c r="G99" i="28"/>
  <c r="G98" i="28"/>
  <c r="G97" i="28"/>
  <c r="G96" i="28"/>
  <c r="G95" i="28"/>
  <c r="G94" i="28"/>
  <c r="G93" i="28"/>
  <c r="G92" i="28"/>
  <c r="G91" i="28"/>
  <c r="G90" i="28"/>
  <c r="G89" i="28"/>
  <c r="G88" i="28"/>
  <c r="G87" i="28"/>
  <c r="G86" i="28"/>
  <c r="G85" i="28"/>
  <c r="G84" i="28"/>
  <c r="G83" i="28"/>
  <c r="G82" i="28"/>
  <c r="G81" i="28"/>
  <c r="G80" i="28"/>
  <c r="G78" i="28"/>
  <c r="F109" i="28"/>
  <c r="C74" i="28"/>
  <c r="G73" i="28"/>
  <c r="G72" i="28"/>
  <c r="G71" i="28"/>
  <c r="G70" i="28"/>
  <c r="G69" i="28"/>
  <c r="G68" i="28"/>
  <c r="F74" i="28"/>
  <c r="E74" i="28"/>
  <c r="D74" i="28"/>
  <c r="C62" i="28"/>
  <c r="B62" i="28"/>
  <c r="G61" i="28"/>
  <c r="G60" i="28"/>
  <c r="G59" i="28"/>
  <c r="G58" i="28"/>
  <c r="G57" i="28"/>
  <c r="G56" i="28"/>
  <c r="G55" i="28"/>
  <c r="G54" i="28"/>
  <c r="G53" i="28"/>
  <c r="F52" i="28"/>
  <c r="F62" i="28" s="1"/>
  <c r="D52" i="28"/>
  <c r="G51" i="28"/>
  <c r="G50" i="28"/>
  <c r="C48" i="28"/>
  <c r="B48" i="28"/>
  <c r="G47" i="28"/>
  <c r="F46" i="28"/>
  <c r="F48" i="28" s="1"/>
  <c r="D46" i="28"/>
  <c r="G45" i="28"/>
  <c r="C43" i="28"/>
  <c r="B43" i="28"/>
  <c r="G42" i="28"/>
  <c r="G41" i="28"/>
  <c r="G40" i="28"/>
  <c r="G39" i="28"/>
  <c r="G38" i="28"/>
  <c r="D37" i="28"/>
  <c r="F37" i="28" s="1"/>
  <c r="F43" i="28" s="1"/>
  <c r="F29" i="28"/>
  <c r="E29" i="28"/>
  <c r="D29" i="28"/>
  <c r="C29" i="28"/>
  <c r="G29" i="28" s="1"/>
  <c r="C26" i="28"/>
  <c r="B26" i="28"/>
  <c r="F25" i="28"/>
  <c r="F26" i="28" s="1"/>
  <c r="E25" i="28"/>
  <c r="D26" i="28"/>
  <c r="C23" i="28"/>
  <c r="B23" i="28"/>
  <c r="G22" i="28"/>
  <c r="G21" i="28"/>
  <c r="G19" i="28"/>
  <c r="B17" i="28"/>
  <c r="G16" i="28"/>
  <c r="G15" i="28"/>
  <c r="C17" i="28"/>
  <c r="C12" i="28"/>
  <c r="B12" i="28"/>
  <c r="G11" i="28"/>
  <c r="G10" i="28"/>
  <c r="G100" i="29"/>
  <c r="G101" i="29"/>
  <c r="G80" i="29"/>
  <c r="G78" i="29"/>
  <c r="F65" i="29"/>
  <c r="E65" i="29"/>
  <c r="C62" i="29"/>
  <c r="B62" i="29"/>
  <c r="G61" i="29"/>
  <c r="G60" i="29"/>
  <c r="G59" i="29"/>
  <c r="G58" i="29"/>
  <c r="G57" i="29"/>
  <c r="G56" i="29"/>
  <c r="G55" i="29"/>
  <c r="G54" i="29"/>
  <c r="G53" i="29"/>
  <c r="D52" i="29"/>
  <c r="F52" i="29" s="1"/>
  <c r="F62" i="29" s="1"/>
  <c r="G51" i="29"/>
  <c r="G50" i="29"/>
  <c r="C48" i="29"/>
  <c r="B48" i="29"/>
  <c r="G47" i="29"/>
  <c r="D46" i="29"/>
  <c r="E46" i="29" s="1"/>
  <c r="E48" i="29" s="1"/>
  <c r="G45" i="29"/>
  <c r="C43" i="29"/>
  <c r="B43" i="29"/>
  <c r="B120" i="29" s="1"/>
  <c r="G42" i="29"/>
  <c r="G41" i="29"/>
  <c r="G40" i="29"/>
  <c r="G38" i="29"/>
  <c r="F29" i="29"/>
  <c r="E29" i="29"/>
  <c r="D29" i="29"/>
  <c r="C29" i="29"/>
  <c r="D26" i="29"/>
  <c r="C26" i="29"/>
  <c r="B26" i="29"/>
  <c r="F25" i="29"/>
  <c r="F26" i="29" s="1"/>
  <c r="E25" i="29"/>
  <c r="E26" i="29" s="1"/>
  <c r="B23" i="29"/>
  <c r="G22" i="29"/>
  <c r="G21" i="29"/>
  <c r="G19" i="29"/>
  <c r="B17" i="29"/>
  <c r="G16" i="29"/>
  <c r="G15" i="29"/>
  <c r="C12" i="29"/>
  <c r="B12" i="29"/>
  <c r="G11" i="29"/>
  <c r="G10" i="29"/>
  <c r="F9" i="29"/>
  <c r="F12" i="29" s="1"/>
  <c r="C107" i="30"/>
  <c r="C109" i="30" s="1"/>
  <c r="B107" i="30"/>
  <c r="G106" i="30"/>
  <c r="G105" i="30"/>
  <c r="G104" i="30"/>
  <c r="G103" i="30"/>
  <c r="G102" i="30"/>
  <c r="G101" i="30"/>
  <c r="G100" i="30"/>
  <c r="G99" i="30"/>
  <c r="G98" i="30"/>
  <c r="G97" i="30"/>
  <c r="E96" i="30"/>
  <c r="E107" i="30" s="1"/>
  <c r="C91" i="30"/>
  <c r="B91" i="30"/>
  <c r="G90" i="30"/>
  <c r="G89" i="30"/>
  <c r="G88" i="30"/>
  <c r="G87" i="30"/>
  <c r="C83" i="30"/>
  <c r="B83" i="30"/>
  <c r="G82" i="30"/>
  <c r="G81" i="30"/>
  <c r="G80" i="30"/>
  <c r="G79" i="30"/>
  <c r="G78" i="30"/>
  <c r="C74" i="30"/>
  <c r="B74" i="30"/>
  <c r="G73" i="30"/>
  <c r="G72" i="30"/>
  <c r="G71" i="30"/>
  <c r="G70" i="30"/>
  <c r="D62" i="30"/>
  <c r="C62" i="30"/>
  <c r="B62" i="30"/>
  <c r="G61" i="30"/>
  <c r="G60" i="30"/>
  <c r="G59" i="30"/>
  <c r="G58" i="30"/>
  <c r="G57" i="30"/>
  <c r="G56" i="30"/>
  <c r="G55" i="30"/>
  <c r="G54" i="30"/>
  <c r="G53" i="30"/>
  <c r="F52" i="30"/>
  <c r="D52" i="30"/>
  <c r="E52" i="30" s="1"/>
  <c r="E62" i="30" s="1"/>
  <c r="G51" i="30"/>
  <c r="G50" i="30"/>
  <c r="C48" i="30"/>
  <c r="B48" i="30"/>
  <c r="G47" i="30"/>
  <c r="D46" i="30"/>
  <c r="F46" i="30" s="1"/>
  <c r="F48" i="30" s="1"/>
  <c r="G45" i="30"/>
  <c r="D43" i="30"/>
  <c r="C43" i="30"/>
  <c r="B43" i="30"/>
  <c r="G42" i="30"/>
  <c r="G41" i="30"/>
  <c r="F43" i="30"/>
  <c r="E43" i="30"/>
  <c r="F29" i="30"/>
  <c r="E29" i="30"/>
  <c r="D29" i="30"/>
  <c r="C29" i="30"/>
  <c r="C26" i="30"/>
  <c r="B26" i="30"/>
  <c r="B23" i="30"/>
  <c r="G22" i="30"/>
  <c r="G21" i="30"/>
  <c r="D20" i="30"/>
  <c r="C23" i="30"/>
  <c r="G19" i="30"/>
  <c r="B17" i="30"/>
  <c r="G16" i="30"/>
  <c r="G15" i="30"/>
  <c r="C17" i="30"/>
  <c r="C12" i="30"/>
  <c r="B12" i="30"/>
  <c r="G11" i="30"/>
  <c r="G10" i="30"/>
  <c r="E9" i="30"/>
  <c r="E12" i="30" s="1"/>
  <c r="C135" i="31"/>
  <c r="B135" i="31"/>
  <c r="G134" i="31"/>
  <c r="G133" i="31"/>
  <c r="G132" i="31"/>
  <c r="G131" i="31"/>
  <c r="G130" i="31"/>
  <c r="G129" i="31"/>
  <c r="G128" i="31"/>
  <c r="G127" i="31"/>
  <c r="G126" i="31"/>
  <c r="G125" i="31"/>
  <c r="G124" i="31"/>
  <c r="F135" i="31"/>
  <c r="C119" i="31"/>
  <c r="B119" i="31"/>
  <c r="G118" i="31"/>
  <c r="E119" i="31"/>
  <c r="D119" i="31"/>
  <c r="D109" i="31"/>
  <c r="C109" i="31"/>
  <c r="B109" i="31"/>
  <c r="G108" i="31"/>
  <c r="G107" i="31"/>
  <c r="G106" i="31"/>
  <c r="G105" i="31"/>
  <c r="G104" i="31"/>
  <c r="G103" i="31"/>
  <c r="G102" i="31"/>
  <c r="G101" i="31"/>
  <c r="G100" i="31"/>
  <c r="G99" i="31"/>
  <c r="G98" i="31"/>
  <c r="G97" i="31"/>
  <c r="G96" i="31"/>
  <c r="G95" i="31"/>
  <c r="G94" i="31"/>
  <c r="G93" i="31"/>
  <c r="G92" i="31"/>
  <c r="G91" i="31"/>
  <c r="G90" i="31"/>
  <c r="G89" i="31"/>
  <c r="G88" i="31"/>
  <c r="F109" i="31"/>
  <c r="E109" i="31"/>
  <c r="G109" i="31"/>
  <c r="C74" i="31"/>
  <c r="B74" i="31"/>
  <c r="G73" i="31"/>
  <c r="G72" i="31"/>
  <c r="G71" i="31"/>
  <c r="G70" i="31"/>
  <c r="G69" i="31"/>
  <c r="G68" i="31"/>
  <c r="G67" i="31"/>
  <c r="F74" i="31"/>
  <c r="C62" i="31"/>
  <c r="B62" i="31"/>
  <c r="G61" i="31"/>
  <c r="G60" i="31"/>
  <c r="G59" i="31"/>
  <c r="G58" i="31"/>
  <c r="G57" i="31"/>
  <c r="G56" i="31"/>
  <c r="G55" i="31"/>
  <c r="G54" i="31"/>
  <c r="G53" i="31"/>
  <c r="E52" i="31"/>
  <c r="D52" i="31"/>
  <c r="F52" i="31" s="1"/>
  <c r="F62" i="31" s="1"/>
  <c r="G51" i="31"/>
  <c r="G50" i="31"/>
  <c r="C48" i="31"/>
  <c r="B48" i="31"/>
  <c r="G47" i="31"/>
  <c r="D46" i="31"/>
  <c r="F46" i="31" s="1"/>
  <c r="F48" i="31" s="1"/>
  <c r="G45" i="31"/>
  <c r="C43" i="31"/>
  <c r="B43" i="31"/>
  <c r="G42" i="31"/>
  <c r="G41" i="31"/>
  <c r="G40" i="31"/>
  <c r="G39" i="31"/>
  <c r="G38" i="31"/>
  <c r="F37" i="31"/>
  <c r="F43" i="31" s="1"/>
  <c r="F29" i="31"/>
  <c r="E29" i="31"/>
  <c r="D29" i="31"/>
  <c r="C29" i="31"/>
  <c r="G29" i="31" s="1"/>
  <c r="C26" i="31"/>
  <c r="B26" i="31"/>
  <c r="F25" i="31"/>
  <c r="F26" i="31" s="1"/>
  <c r="B23" i="31"/>
  <c r="G22" i="31"/>
  <c r="G21" i="31"/>
  <c r="D20" i="31"/>
  <c r="C23" i="31"/>
  <c r="G19" i="31"/>
  <c r="B17" i="31"/>
  <c r="G16" i="31"/>
  <c r="G15" i="31"/>
  <c r="D17" i="31"/>
  <c r="C17" i="31"/>
  <c r="C12" i="31"/>
  <c r="B12" i="31"/>
  <c r="G11" i="31"/>
  <c r="G10" i="31"/>
  <c r="E9" i="31"/>
  <c r="D12" i="31"/>
  <c r="D117" i="32"/>
  <c r="C117" i="32"/>
  <c r="B117" i="32"/>
  <c r="G116" i="32"/>
  <c r="G115" i="32"/>
  <c r="G114" i="32"/>
  <c r="G113" i="32"/>
  <c r="G112" i="32"/>
  <c r="G111" i="32"/>
  <c r="G110" i="32"/>
  <c r="G109" i="32"/>
  <c r="G108" i="32"/>
  <c r="G107" i="32"/>
  <c r="G106" i="32"/>
  <c r="G105" i="32"/>
  <c r="F104" i="32"/>
  <c r="F117" i="32" s="1"/>
  <c r="E104" i="32"/>
  <c r="E117" i="32" s="1"/>
  <c r="D101" i="32"/>
  <c r="C101" i="32"/>
  <c r="B101" i="32"/>
  <c r="G100" i="32"/>
  <c r="G99" i="32"/>
  <c r="F101" i="32"/>
  <c r="E101" i="32"/>
  <c r="C93" i="32"/>
  <c r="B93" i="32"/>
  <c r="G92" i="32"/>
  <c r="G91" i="32"/>
  <c r="G90" i="32"/>
  <c r="G89" i="32"/>
  <c r="G78" i="32"/>
  <c r="F93" i="32"/>
  <c r="C74" i="32"/>
  <c r="B74" i="32"/>
  <c r="G73" i="32"/>
  <c r="G72" i="32"/>
  <c r="G71" i="32"/>
  <c r="G70" i="32"/>
  <c r="G69" i="32"/>
  <c r="G68" i="32"/>
  <c r="G67" i="32"/>
  <c r="G66" i="32"/>
  <c r="C62" i="32"/>
  <c r="B62" i="32"/>
  <c r="G61" i="32"/>
  <c r="G60" i="32"/>
  <c r="G59" i="32"/>
  <c r="G58" i="32"/>
  <c r="G57" i="32"/>
  <c r="G56" i="32"/>
  <c r="G55" i="32"/>
  <c r="G54" i="32"/>
  <c r="G53" i="32"/>
  <c r="D52" i="32"/>
  <c r="D62" i="32" s="1"/>
  <c r="G51" i="32"/>
  <c r="G50" i="32"/>
  <c r="C48" i="32"/>
  <c r="B48" i="32"/>
  <c r="G47" i="32"/>
  <c r="D46" i="32"/>
  <c r="D48" i="32" s="1"/>
  <c r="G45" i="32"/>
  <c r="C43" i="32"/>
  <c r="B43" i="32"/>
  <c r="G42" i="32"/>
  <c r="G41" i="32"/>
  <c r="G40" i="32"/>
  <c r="G39" i="32"/>
  <c r="G38" i="32"/>
  <c r="F37" i="32"/>
  <c r="F43" i="32" s="1"/>
  <c r="F29" i="32"/>
  <c r="E29" i="32"/>
  <c r="D29" i="32"/>
  <c r="C29" i="32"/>
  <c r="C26" i="32"/>
  <c r="B26" i="32"/>
  <c r="C23" i="32"/>
  <c r="B23" i="32"/>
  <c r="G22" i="32"/>
  <c r="G21" i="32"/>
  <c r="D20" i="32"/>
  <c r="G19" i="32"/>
  <c r="B17" i="32"/>
  <c r="G16" i="32"/>
  <c r="G15" i="32"/>
  <c r="C17" i="32"/>
  <c r="C12" i="32"/>
  <c r="B12" i="32"/>
  <c r="G11" i="32"/>
  <c r="G10" i="32"/>
  <c r="F9" i="32"/>
  <c r="F12" i="32" s="1"/>
  <c r="D12" i="32"/>
  <c r="C110" i="25"/>
  <c r="B110" i="25"/>
  <c r="G109" i="25"/>
  <c r="G108" i="25"/>
  <c r="G107" i="25"/>
  <c r="G106" i="25"/>
  <c r="G105" i="25"/>
  <c r="G104" i="25"/>
  <c r="G103" i="25"/>
  <c r="G102" i="25"/>
  <c r="G101" i="25"/>
  <c r="G100" i="25"/>
  <c r="G99" i="25"/>
  <c r="G98" i="25"/>
  <c r="D97" i="25"/>
  <c r="D110" i="25" s="1"/>
  <c r="C94" i="25"/>
  <c r="B94" i="25"/>
  <c r="G93" i="25"/>
  <c r="G92" i="25"/>
  <c r="G91" i="25"/>
  <c r="G90" i="25"/>
  <c r="D89" i="25"/>
  <c r="E89" i="25" s="1"/>
  <c r="E94" i="25" s="1"/>
  <c r="C86" i="25"/>
  <c r="B86" i="25"/>
  <c r="G85" i="25"/>
  <c r="G84" i="25"/>
  <c r="G83" i="25"/>
  <c r="G82" i="25"/>
  <c r="G81" i="25"/>
  <c r="G80" i="25"/>
  <c r="G79" i="25"/>
  <c r="F86" i="25"/>
  <c r="C62" i="25"/>
  <c r="B62" i="25"/>
  <c r="G61" i="25"/>
  <c r="G60" i="25"/>
  <c r="G59" i="25"/>
  <c r="G58" i="25"/>
  <c r="G57" i="25"/>
  <c r="G56" i="25"/>
  <c r="G55" i="25"/>
  <c r="G54" i="25"/>
  <c r="G53" i="25"/>
  <c r="D52" i="25"/>
  <c r="E52" i="25" s="1"/>
  <c r="E62" i="25" s="1"/>
  <c r="G51" i="25"/>
  <c r="G50" i="25"/>
  <c r="C48" i="25"/>
  <c r="B48" i="25"/>
  <c r="G47" i="25"/>
  <c r="F46" i="25"/>
  <c r="F48" i="25" s="1"/>
  <c r="D46" i="25"/>
  <c r="D48" i="25" s="1"/>
  <c r="G45" i="25"/>
  <c r="G42" i="25"/>
  <c r="G41" i="25"/>
  <c r="G40" i="25"/>
  <c r="G39" i="25"/>
  <c r="G38" i="25"/>
  <c r="E37" i="25"/>
  <c r="E43" i="25" s="1"/>
  <c r="F37" i="25"/>
  <c r="F29" i="25"/>
  <c r="E29" i="25"/>
  <c r="D29" i="25"/>
  <c r="C29" i="25"/>
  <c r="D26" i="25"/>
  <c r="C26" i="25"/>
  <c r="B26" i="25"/>
  <c r="E25" i="25"/>
  <c r="E26" i="25" s="1"/>
  <c r="B23" i="25"/>
  <c r="G22" i="25"/>
  <c r="G21" i="25"/>
  <c r="G19" i="25"/>
  <c r="B17" i="25"/>
  <c r="G16" i="25"/>
  <c r="G15" i="25"/>
  <c r="D17" i="25"/>
  <c r="C12" i="25"/>
  <c r="B12" i="25"/>
  <c r="G11" i="25"/>
  <c r="G10" i="25"/>
  <c r="F120" i="24"/>
  <c r="F133" i="24" s="1"/>
  <c r="D112" i="24"/>
  <c r="D77" i="24"/>
  <c r="D52" i="24"/>
  <c r="F52" i="24" s="1"/>
  <c r="F62" i="24" s="1"/>
  <c r="D48" i="24"/>
  <c r="D20" i="24"/>
  <c r="F20" i="24" s="1"/>
  <c r="F112" i="24"/>
  <c r="E112" i="24"/>
  <c r="E117" i="24" s="1"/>
  <c r="F77" i="24"/>
  <c r="E77" i="24"/>
  <c r="E109" i="24" s="1"/>
  <c r="E52" i="24"/>
  <c r="E62" i="24" s="1"/>
  <c r="E20" i="24"/>
  <c r="E23" i="24" s="1"/>
  <c r="E9" i="24"/>
  <c r="E12" i="24" s="1"/>
  <c r="G127" i="27"/>
  <c r="B133" i="24"/>
  <c r="G132" i="24"/>
  <c r="G131" i="24"/>
  <c r="G130" i="24"/>
  <c r="G129" i="24"/>
  <c r="G128" i="24"/>
  <c r="G127" i="24"/>
  <c r="G126" i="24"/>
  <c r="G125" i="24"/>
  <c r="G124" i="24"/>
  <c r="G123" i="24"/>
  <c r="G122" i="24"/>
  <c r="G121" i="24"/>
  <c r="B117" i="24"/>
  <c r="G116" i="24"/>
  <c r="G115" i="24"/>
  <c r="G114" i="24"/>
  <c r="G113" i="24"/>
  <c r="F117" i="24"/>
  <c r="D117" i="24"/>
  <c r="F109" i="24"/>
  <c r="D109" i="24"/>
  <c r="B109" i="24"/>
  <c r="G108" i="24"/>
  <c r="G107" i="24"/>
  <c r="G106" i="24"/>
  <c r="G105" i="24"/>
  <c r="G104" i="24"/>
  <c r="G103" i="24"/>
  <c r="G102" i="24"/>
  <c r="G101" i="24"/>
  <c r="G100" i="24"/>
  <c r="G99" i="24"/>
  <c r="G98" i="24"/>
  <c r="G97" i="24"/>
  <c r="G96" i="24"/>
  <c r="G95" i="24"/>
  <c r="G94" i="24"/>
  <c r="G93" i="24"/>
  <c r="G92" i="24"/>
  <c r="G91" i="24"/>
  <c r="G90" i="24"/>
  <c r="G89" i="24"/>
  <c r="G88" i="24"/>
  <c r="G87" i="24"/>
  <c r="G86" i="24"/>
  <c r="G85" i="24"/>
  <c r="G84" i="24"/>
  <c r="G83" i="24"/>
  <c r="G82" i="24"/>
  <c r="G81" i="24"/>
  <c r="G80" i="24"/>
  <c r="G79" i="24"/>
  <c r="G78" i="24"/>
  <c r="C109" i="24"/>
  <c r="B74" i="24"/>
  <c r="G73" i="24"/>
  <c r="G72" i="24"/>
  <c r="G71" i="24"/>
  <c r="G70" i="24"/>
  <c r="G69" i="24"/>
  <c r="G68" i="24"/>
  <c r="G67" i="24"/>
  <c r="D62" i="24"/>
  <c r="B62" i="24"/>
  <c r="G61" i="24"/>
  <c r="G60" i="24"/>
  <c r="G59" i="24"/>
  <c r="G58" i="24"/>
  <c r="G57" i="24"/>
  <c r="G56" i="24"/>
  <c r="G55" i="24"/>
  <c r="G54" i="24"/>
  <c r="G53" i="24"/>
  <c r="C62" i="24"/>
  <c r="G51" i="24"/>
  <c r="G50" i="24"/>
  <c r="C48" i="24"/>
  <c r="B48" i="24"/>
  <c r="G47" i="24"/>
  <c r="G45" i="24"/>
  <c r="C43" i="24"/>
  <c r="B43" i="24"/>
  <c r="G42" i="24"/>
  <c r="G41" i="24"/>
  <c r="G40" i="24"/>
  <c r="G39" i="24"/>
  <c r="G38" i="24"/>
  <c r="D43" i="24"/>
  <c r="F29" i="24"/>
  <c r="E29" i="24"/>
  <c r="D29" i="24"/>
  <c r="C29" i="24"/>
  <c r="B26" i="24"/>
  <c r="B23" i="24"/>
  <c r="G22" i="24"/>
  <c r="G21" i="24"/>
  <c r="D23" i="24"/>
  <c r="C23" i="24"/>
  <c r="G19" i="24"/>
  <c r="B17" i="24"/>
  <c r="G16" i="24"/>
  <c r="G15" i="24"/>
  <c r="C17" i="24"/>
  <c r="B12" i="24"/>
  <c r="G11" i="24"/>
  <c r="G10" i="24"/>
  <c r="C12" i="24"/>
  <c r="B120" i="27" l="1"/>
  <c r="G29" i="25"/>
  <c r="E52" i="32"/>
  <c r="E62" i="32" s="1"/>
  <c r="F46" i="29"/>
  <c r="F48" i="29" s="1"/>
  <c r="C120" i="29"/>
  <c r="E52" i="29"/>
  <c r="E62" i="29" s="1"/>
  <c r="E46" i="31"/>
  <c r="E48" i="31" s="1"/>
  <c r="D48" i="31"/>
  <c r="H48" i="31" s="1"/>
  <c r="D62" i="31"/>
  <c r="F52" i="32"/>
  <c r="F62" i="32" s="1"/>
  <c r="C137" i="31"/>
  <c r="H109" i="31"/>
  <c r="C31" i="31"/>
  <c r="E37" i="28"/>
  <c r="D43" i="28"/>
  <c r="E120" i="24"/>
  <c r="E133" i="24" s="1"/>
  <c r="G74" i="24"/>
  <c r="D74" i="24"/>
  <c r="D135" i="24" s="1"/>
  <c r="F25" i="24"/>
  <c r="F26" i="24" s="1"/>
  <c r="C120" i="27"/>
  <c r="F110" i="25"/>
  <c r="E110" i="25"/>
  <c r="H110" i="25" s="1"/>
  <c r="E37" i="24"/>
  <c r="E43" i="24" s="1"/>
  <c r="H43" i="24" s="1"/>
  <c r="D26" i="24"/>
  <c r="F9" i="24"/>
  <c r="F12" i="24" s="1"/>
  <c r="D12" i="24"/>
  <c r="C31" i="32"/>
  <c r="D17" i="32"/>
  <c r="F14" i="31"/>
  <c r="F17" i="31" s="1"/>
  <c r="H43" i="30"/>
  <c r="B31" i="30"/>
  <c r="B135" i="28"/>
  <c r="B137" i="28" s="1"/>
  <c r="G74" i="28"/>
  <c r="B31" i="28"/>
  <c r="G75" i="27"/>
  <c r="G77" i="27" s="1"/>
  <c r="E77" i="27"/>
  <c r="H77" i="27" s="1"/>
  <c r="E48" i="27"/>
  <c r="H48" i="27" s="1"/>
  <c r="G46" i="27"/>
  <c r="G48" i="27" s="1"/>
  <c r="B31" i="27"/>
  <c r="G37" i="27"/>
  <c r="G43" i="27" s="1"/>
  <c r="G80" i="27"/>
  <c r="G89" i="27" s="1"/>
  <c r="B31" i="29"/>
  <c r="B122" i="29" s="1"/>
  <c r="B31" i="32"/>
  <c r="B137" i="26"/>
  <c r="G9" i="30"/>
  <c r="G12" i="30" s="1"/>
  <c r="E9" i="32"/>
  <c r="E12" i="32" s="1"/>
  <c r="D12" i="30"/>
  <c r="B31" i="25"/>
  <c r="E46" i="24"/>
  <c r="E48" i="24" s="1"/>
  <c r="B31" i="24"/>
  <c r="D17" i="24"/>
  <c r="F43" i="25"/>
  <c r="H43" i="25" s="1"/>
  <c r="G37" i="25"/>
  <c r="G43" i="25" s="1"/>
  <c r="G26" i="25"/>
  <c r="D12" i="25"/>
  <c r="F9" i="25"/>
  <c r="F12" i="25" s="1"/>
  <c r="E17" i="25"/>
  <c r="C23" i="25"/>
  <c r="G25" i="25"/>
  <c r="F52" i="25"/>
  <c r="F62" i="25" s="1"/>
  <c r="G65" i="25"/>
  <c r="G75" i="25" s="1"/>
  <c r="F89" i="25"/>
  <c r="F94" i="25" s="1"/>
  <c r="D94" i="25"/>
  <c r="G110" i="25"/>
  <c r="G29" i="32"/>
  <c r="E74" i="32"/>
  <c r="D74" i="32"/>
  <c r="F74" i="32"/>
  <c r="G101" i="32"/>
  <c r="E89" i="27"/>
  <c r="E106" i="27"/>
  <c r="E111" i="27" s="1"/>
  <c r="F106" i="27"/>
  <c r="F111" i="27" s="1"/>
  <c r="D111" i="27"/>
  <c r="F17" i="25"/>
  <c r="D20" i="25"/>
  <c r="E46" i="25"/>
  <c r="E48" i="25" s="1"/>
  <c r="H48" i="25" s="1"/>
  <c r="G52" i="25"/>
  <c r="G62" i="25" s="1"/>
  <c r="D62" i="25"/>
  <c r="E86" i="25"/>
  <c r="D86" i="25"/>
  <c r="H117" i="32"/>
  <c r="E12" i="31"/>
  <c r="G29" i="30"/>
  <c r="E83" i="30"/>
  <c r="E109" i="30" s="1"/>
  <c r="F83" i="30"/>
  <c r="D83" i="30"/>
  <c r="G25" i="28"/>
  <c r="E26" i="28"/>
  <c r="G26" i="28" s="1"/>
  <c r="E74" i="26"/>
  <c r="G65" i="26"/>
  <c r="G74" i="26" s="1"/>
  <c r="C17" i="25"/>
  <c r="D23" i="32"/>
  <c r="C119" i="32"/>
  <c r="H101" i="32"/>
  <c r="G46" i="25"/>
  <c r="G48" i="25" s="1"/>
  <c r="B119" i="32"/>
  <c r="E20" i="31"/>
  <c r="E23" i="31" s="1"/>
  <c r="D23" i="31"/>
  <c r="F20" i="31"/>
  <c r="F23" i="31" s="1"/>
  <c r="E62" i="31"/>
  <c r="G52" i="31"/>
  <c r="D20" i="29"/>
  <c r="D23" i="29" s="1"/>
  <c r="C23" i="29"/>
  <c r="G25" i="29"/>
  <c r="G62" i="28"/>
  <c r="G26" i="26"/>
  <c r="F20" i="32"/>
  <c r="F23" i="32" s="1"/>
  <c r="E25" i="32"/>
  <c r="D26" i="32"/>
  <c r="F25" i="32"/>
  <c r="F26" i="32" s="1"/>
  <c r="D43" i="32"/>
  <c r="E37" i="32"/>
  <c r="E43" i="32" s="1"/>
  <c r="F46" i="32"/>
  <c r="F48" i="32" s="1"/>
  <c r="E46" i="32"/>
  <c r="E93" i="32"/>
  <c r="G93" i="32"/>
  <c r="D23" i="30"/>
  <c r="F20" i="30"/>
  <c r="F23" i="30" s="1"/>
  <c r="C31" i="30"/>
  <c r="D17" i="29"/>
  <c r="C17" i="29"/>
  <c r="G26" i="29"/>
  <c r="F39" i="29"/>
  <c r="F43" i="29" s="1"/>
  <c r="E39" i="29"/>
  <c r="E43" i="29" s="1"/>
  <c r="D43" i="29"/>
  <c r="D93" i="32"/>
  <c r="G104" i="32"/>
  <c r="G117" i="32" s="1"/>
  <c r="B31" i="31"/>
  <c r="D43" i="31"/>
  <c r="E37" i="31"/>
  <c r="E43" i="31" s="1"/>
  <c r="E74" i="31"/>
  <c r="D74" i="31"/>
  <c r="B137" i="31"/>
  <c r="D48" i="30"/>
  <c r="E46" i="30"/>
  <c r="E48" i="30" s="1"/>
  <c r="D74" i="30"/>
  <c r="F74" i="30"/>
  <c r="G29" i="29"/>
  <c r="G65" i="29"/>
  <c r="E9" i="28"/>
  <c r="E12" i="28" s="1"/>
  <c r="F9" i="28"/>
  <c r="F12" i="28" s="1"/>
  <c r="D12" i="28"/>
  <c r="E20" i="32"/>
  <c r="E23" i="32" s="1"/>
  <c r="E25" i="31"/>
  <c r="E26" i="31" s="1"/>
  <c r="D26" i="31"/>
  <c r="G62" i="31"/>
  <c r="E135" i="31"/>
  <c r="D135" i="31"/>
  <c r="D26" i="30"/>
  <c r="F25" i="30"/>
  <c r="F26" i="30" s="1"/>
  <c r="E25" i="30"/>
  <c r="F62" i="30"/>
  <c r="G52" i="30"/>
  <c r="G62" i="30" s="1"/>
  <c r="D91" i="30"/>
  <c r="F91" i="30"/>
  <c r="B109" i="30"/>
  <c r="D12" i="29"/>
  <c r="E9" i="29"/>
  <c r="E12" i="29" s="1"/>
  <c r="D20" i="28"/>
  <c r="E20" i="28" s="1"/>
  <c r="E23" i="28" s="1"/>
  <c r="G77" i="26"/>
  <c r="G109" i="26" s="1"/>
  <c r="D109" i="26"/>
  <c r="H109" i="26" s="1"/>
  <c r="E77" i="26"/>
  <c r="E109" i="26" s="1"/>
  <c r="F77" i="26"/>
  <c r="F109" i="26" s="1"/>
  <c r="F9" i="31"/>
  <c r="F12" i="31" s="1"/>
  <c r="E14" i="31"/>
  <c r="E17" i="31" s="1"/>
  <c r="E20" i="30"/>
  <c r="E23" i="30" s="1"/>
  <c r="G37" i="30"/>
  <c r="G43" i="30" s="1"/>
  <c r="G46" i="29"/>
  <c r="G48" i="29" s="1"/>
  <c r="D48" i="29"/>
  <c r="H48" i="29" s="1"/>
  <c r="E43" i="28"/>
  <c r="H43" i="28" s="1"/>
  <c r="G37" i="28"/>
  <c r="G43" i="28" s="1"/>
  <c r="D20" i="27"/>
  <c r="D23" i="27" s="1"/>
  <c r="C23" i="27"/>
  <c r="C31" i="27" s="1"/>
  <c r="F43" i="27"/>
  <c r="D67" i="27"/>
  <c r="E58" i="27"/>
  <c r="E67" i="27" s="1"/>
  <c r="D14" i="26"/>
  <c r="F14" i="26" s="1"/>
  <c r="F17" i="26" s="1"/>
  <c r="C17" i="26"/>
  <c r="D48" i="26"/>
  <c r="H48" i="26" s="1"/>
  <c r="G46" i="26"/>
  <c r="G48" i="26" s="1"/>
  <c r="E46" i="26"/>
  <c r="E48" i="26" s="1"/>
  <c r="E52" i="26"/>
  <c r="E62" i="26" s="1"/>
  <c r="D62" i="26"/>
  <c r="F52" i="26"/>
  <c r="F62" i="26" s="1"/>
  <c r="H74" i="26"/>
  <c r="D107" i="30"/>
  <c r="D109" i="30" s="1"/>
  <c r="F96" i="30"/>
  <c r="D62" i="29"/>
  <c r="G52" i="29"/>
  <c r="G62" i="29" s="1"/>
  <c r="E9" i="26"/>
  <c r="E12" i="26" s="1"/>
  <c r="D12" i="26"/>
  <c r="D48" i="28"/>
  <c r="H48" i="28" s="1"/>
  <c r="G46" i="28"/>
  <c r="G48" i="28" s="1"/>
  <c r="E46" i="28"/>
  <c r="E48" i="28" s="1"/>
  <c r="D109" i="28"/>
  <c r="E109" i="28"/>
  <c r="C135" i="28"/>
  <c r="D20" i="26"/>
  <c r="F20" i="26" s="1"/>
  <c r="F23" i="26" s="1"/>
  <c r="G29" i="26"/>
  <c r="E113" i="26"/>
  <c r="D117" i="26"/>
  <c r="H133" i="26"/>
  <c r="C135" i="26"/>
  <c r="E52" i="28"/>
  <c r="E62" i="28" s="1"/>
  <c r="D62" i="28"/>
  <c r="G52" i="28"/>
  <c r="H74" i="28"/>
  <c r="E112" i="28"/>
  <c r="E117" i="28" s="1"/>
  <c r="D117" i="28"/>
  <c r="H117" i="28" s="1"/>
  <c r="E9" i="27"/>
  <c r="E12" i="27" s="1"/>
  <c r="F14" i="27"/>
  <c r="F17" i="27" s="1"/>
  <c r="E52" i="27"/>
  <c r="E53" i="27" s="1"/>
  <c r="D53" i="27"/>
  <c r="D103" i="27"/>
  <c r="E103" i="27"/>
  <c r="C31" i="28"/>
  <c r="F25" i="27"/>
  <c r="G29" i="27"/>
  <c r="C31" i="26"/>
  <c r="F25" i="26"/>
  <c r="F26" i="26" s="1"/>
  <c r="F46" i="24"/>
  <c r="F48" i="24" s="1"/>
  <c r="F23" i="24"/>
  <c r="G20" i="24"/>
  <c r="G23" i="24" s="1"/>
  <c r="G112" i="24"/>
  <c r="G117" i="24" s="1"/>
  <c r="H109" i="24"/>
  <c r="G37" i="24"/>
  <c r="G43" i="24" s="1"/>
  <c r="C26" i="24"/>
  <c r="G29" i="24"/>
  <c r="C74" i="24"/>
  <c r="G77" i="24"/>
  <c r="G109" i="24" s="1"/>
  <c r="G52" i="24"/>
  <c r="G62" i="24" s="1"/>
  <c r="G120" i="24"/>
  <c r="G133" i="24" s="1"/>
  <c r="B135" i="24"/>
  <c r="B137" i="24" s="1"/>
  <c r="G9" i="24"/>
  <c r="G12" i="24" s="1"/>
  <c r="C117" i="24"/>
  <c r="H117" i="24" s="1"/>
  <c r="C133" i="24"/>
  <c r="F107" i="30" l="1"/>
  <c r="H107" i="30" s="1"/>
  <c r="G96" i="30"/>
  <c r="F109" i="30"/>
  <c r="G46" i="30"/>
  <c r="G48" i="30" s="1"/>
  <c r="H48" i="30"/>
  <c r="E117" i="26"/>
  <c r="E135" i="26" s="1"/>
  <c r="G113" i="26"/>
  <c r="H86" i="25"/>
  <c r="F120" i="29"/>
  <c r="D120" i="29"/>
  <c r="C139" i="31"/>
  <c r="G46" i="31"/>
  <c r="G48" i="31" s="1"/>
  <c r="G52" i="32"/>
  <c r="G62" i="32" s="1"/>
  <c r="D119" i="32"/>
  <c r="H43" i="32"/>
  <c r="H109" i="28"/>
  <c r="G109" i="28"/>
  <c r="G26" i="24"/>
  <c r="E74" i="24"/>
  <c r="H74" i="24" s="1"/>
  <c r="H48" i="24"/>
  <c r="C31" i="24"/>
  <c r="G25" i="24"/>
  <c r="D120" i="27"/>
  <c r="H43" i="27"/>
  <c r="H89" i="27"/>
  <c r="E120" i="27"/>
  <c r="D31" i="24"/>
  <c r="D137" i="24" s="1"/>
  <c r="F20" i="29"/>
  <c r="F23" i="29" s="1"/>
  <c r="E20" i="29"/>
  <c r="E23" i="29" s="1"/>
  <c r="C31" i="29"/>
  <c r="C122" i="29" s="1"/>
  <c r="H83" i="30"/>
  <c r="G20" i="30"/>
  <c r="G23" i="30" s="1"/>
  <c r="G26" i="31"/>
  <c r="F119" i="32"/>
  <c r="H74" i="32"/>
  <c r="D31" i="32"/>
  <c r="G20" i="32"/>
  <c r="G23" i="32" s="1"/>
  <c r="F14" i="32"/>
  <c r="F17" i="32" s="1"/>
  <c r="F31" i="32" s="1"/>
  <c r="C121" i="32"/>
  <c r="E14" i="32"/>
  <c r="B121" i="32"/>
  <c r="G74" i="31"/>
  <c r="E137" i="31"/>
  <c r="G37" i="31"/>
  <c r="G43" i="31" s="1"/>
  <c r="H43" i="31"/>
  <c r="G14" i="31"/>
  <c r="G17" i="31" s="1"/>
  <c r="B139" i="31"/>
  <c r="B111" i="30"/>
  <c r="E14" i="30"/>
  <c r="D17" i="30"/>
  <c r="D31" i="30" s="1"/>
  <c r="F14" i="30"/>
  <c r="F17" i="30" s="1"/>
  <c r="F31" i="30" s="1"/>
  <c r="H43" i="29"/>
  <c r="G39" i="29"/>
  <c r="G43" i="29" s="1"/>
  <c r="E135" i="28"/>
  <c r="E20" i="27"/>
  <c r="E23" i="27" s="1"/>
  <c r="G9" i="28"/>
  <c r="G12" i="28" s="1"/>
  <c r="H111" i="27"/>
  <c r="H103" i="27"/>
  <c r="G92" i="27"/>
  <c r="G103" i="27" s="1"/>
  <c r="G57" i="27"/>
  <c r="G67" i="27" s="1"/>
  <c r="H53" i="27"/>
  <c r="G51" i="27"/>
  <c r="G53" i="27" s="1"/>
  <c r="C31" i="25"/>
  <c r="C114" i="25" s="1"/>
  <c r="G9" i="27"/>
  <c r="G12" i="27" s="1"/>
  <c r="F31" i="31"/>
  <c r="G9" i="32"/>
  <c r="G12" i="32" s="1"/>
  <c r="G9" i="26"/>
  <c r="G12" i="26" s="1"/>
  <c r="B114" i="25"/>
  <c r="G14" i="25"/>
  <c r="G17" i="25" s="1"/>
  <c r="G9" i="25"/>
  <c r="G12" i="25" s="1"/>
  <c r="F14" i="24"/>
  <c r="F17" i="24" s="1"/>
  <c r="F31" i="24" s="1"/>
  <c r="E14" i="24"/>
  <c r="E17" i="24" s="1"/>
  <c r="E31" i="24" s="1"/>
  <c r="C137" i="26"/>
  <c r="C137" i="28"/>
  <c r="D17" i="28"/>
  <c r="E74" i="30"/>
  <c r="H74" i="30" s="1"/>
  <c r="G65" i="30"/>
  <c r="G74" i="30" s="1"/>
  <c r="E31" i="31"/>
  <c r="D17" i="26"/>
  <c r="E14" i="26"/>
  <c r="E17" i="26" s="1"/>
  <c r="D23" i="28"/>
  <c r="E14" i="29"/>
  <c r="E17" i="29" s="1"/>
  <c r="F14" i="29"/>
  <c r="F17" i="29" s="1"/>
  <c r="G9" i="31"/>
  <c r="G12" i="31" s="1"/>
  <c r="E20" i="25"/>
  <c r="E23" i="25" s="1"/>
  <c r="E31" i="25" s="1"/>
  <c r="D23" i="25"/>
  <c r="D31" i="25" s="1"/>
  <c r="F31" i="26"/>
  <c r="G112" i="28"/>
  <c r="G117" i="28" s="1"/>
  <c r="D135" i="26"/>
  <c r="H117" i="26"/>
  <c r="D23" i="26"/>
  <c r="D31" i="26" s="1"/>
  <c r="E20" i="26"/>
  <c r="E23" i="26" s="1"/>
  <c r="E31" i="26" s="1"/>
  <c r="E137" i="26" s="1"/>
  <c r="F20" i="27"/>
  <c r="E14" i="28"/>
  <c r="E17" i="28" s="1"/>
  <c r="E31" i="28" s="1"/>
  <c r="G20" i="31"/>
  <c r="G23" i="31" s="1"/>
  <c r="F135" i="26"/>
  <c r="G25" i="26"/>
  <c r="F20" i="28"/>
  <c r="F23" i="28" s="1"/>
  <c r="D137" i="31"/>
  <c r="H135" i="31"/>
  <c r="D31" i="31"/>
  <c r="G37" i="32"/>
  <c r="G43" i="32" s="1"/>
  <c r="E26" i="32"/>
  <c r="G25" i="32"/>
  <c r="D31" i="29"/>
  <c r="G83" i="30"/>
  <c r="G89" i="25"/>
  <c r="G94" i="25" s="1"/>
  <c r="G65" i="32"/>
  <c r="G74" i="32" s="1"/>
  <c r="H93" i="32"/>
  <c r="C122" i="27"/>
  <c r="D135" i="28"/>
  <c r="G86" i="25"/>
  <c r="F118" i="27"/>
  <c r="F120" i="27" s="1"/>
  <c r="G114" i="27"/>
  <c r="G118" i="27" s="1"/>
  <c r="D17" i="27"/>
  <c r="D31" i="27" s="1"/>
  <c r="E14" i="27"/>
  <c r="E17" i="27" s="1"/>
  <c r="F119" i="31"/>
  <c r="G119" i="31"/>
  <c r="E120" i="29"/>
  <c r="B122" i="27"/>
  <c r="F133" i="28"/>
  <c r="G133" i="28"/>
  <c r="F26" i="27"/>
  <c r="G25" i="27"/>
  <c r="G112" i="26"/>
  <c r="G117" i="26" s="1"/>
  <c r="G135" i="26" s="1"/>
  <c r="G52" i="26"/>
  <c r="G62" i="26" s="1"/>
  <c r="F14" i="28"/>
  <c r="F17" i="28" s="1"/>
  <c r="G9" i="29"/>
  <c r="G12" i="29" s="1"/>
  <c r="E91" i="30"/>
  <c r="G86" i="30"/>
  <c r="G91" i="30" s="1"/>
  <c r="E26" i="30"/>
  <c r="G25" i="30"/>
  <c r="G135" i="31"/>
  <c r="G25" i="31"/>
  <c r="G107" i="30"/>
  <c r="H74" i="31"/>
  <c r="E48" i="32"/>
  <c r="H48" i="32" s="1"/>
  <c r="G46" i="32"/>
  <c r="G48" i="32" s="1"/>
  <c r="C111" i="30"/>
  <c r="G106" i="27"/>
  <c r="G111" i="27" s="1"/>
  <c r="H94" i="25"/>
  <c r="F20" i="25"/>
  <c r="F23" i="25" s="1"/>
  <c r="F31" i="25" s="1"/>
  <c r="F135" i="24"/>
  <c r="G46" i="24"/>
  <c r="G48" i="24" s="1"/>
  <c r="G135" i="24" s="1"/>
  <c r="C135" i="24"/>
  <c r="H133" i="24"/>
  <c r="B26" i="6"/>
  <c r="B26" i="7"/>
  <c r="B26" i="11"/>
  <c r="B26" i="12"/>
  <c r="B26" i="13"/>
  <c r="B26" i="14"/>
  <c r="B26" i="8"/>
  <c r="B26" i="9"/>
  <c r="B26" i="4"/>
  <c r="B62" i="6"/>
  <c r="B62" i="7"/>
  <c r="B67" i="11"/>
  <c r="B62" i="12"/>
  <c r="B62" i="13"/>
  <c r="B62" i="14"/>
  <c r="B62" i="8"/>
  <c r="B62" i="9"/>
  <c r="B62" i="4"/>
  <c r="F51" i="11"/>
  <c r="F53" i="11" s="1"/>
  <c r="B144" i="14"/>
  <c r="G143" i="14"/>
  <c r="G142" i="14"/>
  <c r="G141" i="14"/>
  <c r="G140" i="14"/>
  <c r="G139" i="14"/>
  <c r="G138" i="14"/>
  <c r="G137" i="14"/>
  <c r="G136" i="14"/>
  <c r="G135" i="14"/>
  <c r="G134" i="14"/>
  <c r="G133" i="14"/>
  <c r="G132" i="14"/>
  <c r="F131" i="14"/>
  <c r="F144" i="14" s="1"/>
  <c r="E131" i="14"/>
  <c r="E144" i="14" s="1"/>
  <c r="D131" i="14"/>
  <c r="D144" i="14" s="1"/>
  <c r="C131" i="14"/>
  <c r="C144" i="14" s="1"/>
  <c r="B128" i="14"/>
  <c r="G127" i="14"/>
  <c r="G113" i="14"/>
  <c r="F112" i="14"/>
  <c r="F128" i="14" s="1"/>
  <c r="E112" i="14"/>
  <c r="E128" i="14" s="1"/>
  <c r="D112" i="14"/>
  <c r="D128" i="14" s="1"/>
  <c r="C112" i="14"/>
  <c r="C128" i="14" s="1"/>
  <c r="B109" i="14"/>
  <c r="G108" i="14"/>
  <c r="G107" i="14"/>
  <c r="G106" i="14"/>
  <c r="G105" i="14"/>
  <c r="G104" i="14"/>
  <c r="G103" i="14"/>
  <c r="G102" i="14"/>
  <c r="G101" i="14"/>
  <c r="G100" i="14"/>
  <c r="G99" i="14"/>
  <c r="F98" i="14"/>
  <c r="F109" i="14" s="1"/>
  <c r="E98" i="14"/>
  <c r="E109" i="14" s="1"/>
  <c r="D98" i="14"/>
  <c r="D109" i="14" s="1"/>
  <c r="C98" i="14"/>
  <c r="C109" i="14" s="1"/>
  <c r="B95" i="14"/>
  <c r="G94" i="14"/>
  <c r="G93" i="14"/>
  <c r="G92" i="14"/>
  <c r="G67" i="14"/>
  <c r="G66" i="14"/>
  <c r="F65" i="14"/>
  <c r="F95" i="14" s="1"/>
  <c r="E65" i="14"/>
  <c r="E95" i="14" s="1"/>
  <c r="D65" i="14"/>
  <c r="D95" i="14" s="1"/>
  <c r="C65" i="14"/>
  <c r="C95" i="14" s="1"/>
  <c r="G61" i="14"/>
  <c r="G60" i="14"/>
  <c r="G59" i="14"/>
  <c r="G58" i="14"/>
  <c r="G57" i="14"/>
  <c r="G56" i="14"/>
  <c r="G55" i="14"/>
  <c r="G54" i="14"/>
  <c r="G53" i="14"/>
  <c r="F52" i="14"/>
  <c r="F62" i="14" s="1"/>
  <c r="E52" i="14"/>
  <c r="E62" i="14" s="1"/>
  <c r="D52" i="14"/>
  <c r="D62" i="14" s="1"/>
  <c r="C52" i="14"/>
  <c r="C62" i="14" s="1"/>
  <c r="G51" i="14"/>
  <c r="G50" i="14"/>
  <c r="B48" i="14"/>
  <c r="G47" i="14"/>
  <c r="F46" i="14"/>
  <c r="F48" i="14" s="1"/>
  <c r="E46" i="14"/>
  <c r="E48" i="14" s="1"/>
  <c r="D46" i="14"/>
  <c r="D48" i="14" s="1"/>
  <c r="C46" i="14"/>
  <c r="C48" i="14" s="1"/>
  <c r="G45" i="14"/>
  <c r="B43" i="14"/>
  <c r="G42" i="14"/>
  <c r="G41" i="14"/>
  <c r="G40" i="14"/>
  <c r="G39" i="14"/>
  <c r="G38" i="14"/>
  <c r="F37" i="14"/>
  <c r="F43" i="14" s="1"/>
  <c r="E37" i="14"/>
  <c r="E43" i="14" s="1"/>
  <c r="D37" i="14"/>
  <c r="D43" i="14" s="1"/>
  <c r="C37" i="14"/>
  <c r="C43" i="14" s="1"/>
  <c r="F29" i="14"/>
  <c r="E29" i="14"/>
  <c r="D29" i="14"/>
  <c r="C29" i="14"/>
  <c r="F25" i="14"/>
  <c r="F26" i="14" s="1"/>
  <c r="E25" i="14"/>
  <c r="E26" i="14" s="1"/>
  <c r="D25" i="14"/>
  <c r="D26" i="14" s="1"/>
  <c r="C25" i="14"/>
  <c r="C26" i="14" s="1"/>
  <c r="B23" i="14"/>
  <c r="G22" i="14"/>
  <c r="G21" i="14"/>
  <c r="F20" i="14"/>
  <c r="F23" i="14" s="1"/>
  <c r="E20" i="14"/>
  <c r="E23" i="14" s="1"/>
  <c r="D20" i="14"/>
  <c r="D23" i="14" s="1"/>
  <c r="C20" i="14"/>
  <c r="C23" i="14" s="1"/>
  <c r="G19" i="14"/>
  <c r="B17" i="14"/>
  <c r="G16" i="14"/>
  <c r="G15" i="14"/>
  <c r="F14" i="14"/>
  <c r="F17" i="14" s="1"/>
  <c r="E14" i="14"/>
  <c r="E17" i="14" s="1"/>
  <c r="D14" i="14"/>
  <c r="D17" i="14" s="1"/>
  <c r="C14" i="14"/>
  <c r="C17" i="14" s="1"/>
  <c r="B12" i="14"/>
  <c r="G11" i="14"/>
  <c r="G10" i="14"/>
  <c r="F9" i="14"/>
  <c r="F12" i="14" s="1"/>
  <c r="E9" i="14"/>
  <c r="E12" i="14" s="1"/>
  <c r="D9" i="14"/>
  <c r="D12" i="14" s="1"/>
  <c r="C9" i="14"/>
  <c r="B185" i="13"/>
  <c r="G184" i="13"/>
  <c r="G183" i="13"/>
  <c r="G182" i="13"/>
  <c r="G181" i="13"/>
  <c r="G180" i="13"/>
  <c r="G169" i="13"/>
  <c r="G168" i="13"/>
  <c r="G167" i="13"/>
  <c r="F166" i="13"/>
  <c r="F185" i="13" s="1"/>
  <c r="E166" i="13"/>
  <c r="E185" i="13" s="1"/>
  <c r="D166" i="13"/>
  <c r="D185" i="13" s="1"/>
  <c r="C166" i="13"/>
  <c r="C185" i="13" s="1"/>
  <c r="B163" i="13"/>
  <c r="G162" i="13"/>
  <c r="G161" i="13"/>
  <c r="G124" i="13"/>
  <c r="F123" i="13"/>
  <c r="F163" i="13" s="1"/>
  <c r="E123" i="13"/>
  <c r="E163" i="13" s="1"/>
  <c r="D123" i="13"/>
  <c r="D163" i="13" s="1"/>
  <c r="C123" i="13"/>
  <c r="C163" i="13" s="1"/>
  <c r="B120" i="13"/>
  <c r="G119" i="13"/>
  <c r="G118" i="13"/>
  <c r="G117" i="13"/>
  <c r="G116" i="13"/>
  <c r="G115" i="13"/>
  <c r="G114" i="13"/>
  <c r="G113" i="13"/>
  <c r="G112" i="13"/>
  <c r="G111" i="13"/>
  <c r="G110" i="13"/>
  <c r="G109" i="13"/>
  <c r="G108" i="13"/>
  <c r="G107" i="13"/>
  <c r="G106" i="13"/>
  <c r="G105" i="13"/>
  <c r="G104" i="13"/>
  <c r="G103" i="13"/>
  <c r="G102" i="13"/>
  <c r="G101" i="13"/>
  <c r="G100" i="13"/>
  <c r="G99" i="13"/>
  <c r="G98" i="13"/>
  <c r="G97" i="13"/>
  <c r="F96" i="13"/>
  <c r="F120" i="13" s="1"/>
  <c r="E96" i="13"/>
  <c r="E120" i="13" s="1"/>
  <c r="D96" i="13"/>
  <c r="D120" i="13" s="1"/>
  <c r="C96" i="13"/>
  <c r="C120" i="13" s="1"/>
  <c r="B93" i="13"/>
  <c r="G92" i="13"/>
  <c r="G91" i="13"/>
  <c r="F65" i="13"/>
  <c r="F93" i="13" s="1"/>
  <c r="E65" i="13"/>
  <c r="E93" i="13" s="1"/>
  <c r="D65" i="13"/>
  <c r="D93" i="13" s="1"/>
  <c r="C65" i="13"/>
  <c r="C93" i="13" s="1"/>
  <c r="G61" i="13"/>
  <c r="G60" i="13"/>
  <c r="G59" i="13"/>
  <c r="G58" i="13"/>
  <c r="G57" i="13"/>
  <c r="G56" i="13"/>
  <c r="G55" i="13"/>
  <c r="G54" i="13"/>
  <c r="G53" i="13"/>
  <c r="F52" i="13"/>
  <c r="F62" i="13" s="1"/>
  <c r="E52" i="13"/>
  <c r="E62" i="13" s="1"/>
  <c r="D52" i="13"/>
  <c r="D62" i="13" s="1"/>
  <c r="C52" i="13"/>
  <c r="C62" i="13" s="1"/>
  <c r="G51" i="13"/>
  <c r="G50" i="13"/>
  <c r="B48" i="13"/>
  <c r="G47" i="13"/>
  <c r="F46" i="13"/>
  <c r="F48" i="13" s="1"/>
  <c r="E46" i="13"/>
  <c r="E48" i="13" s="1"/>
  <c r="D46" i="13"/>
  <c r="D48" i="13" s="1"/>
  <c r="C46" i="13"/>
  <c r="C48" i="13" s="1"/>
  <c r="G45" i="13"/>
  <c r="B43" i="13"/>
  <c r="G42" i="13"/>
  <c r="G41" i="13"/>
  <c r="G40" i="13"/>
  <c r="G39" i="13"/>
  <c r="G38" i="13"/>
  <c r="F37" i="13"/>
  <c r="F43" i="13" s="1"/>
  <c r="E37" i="13"/>
  <c r="E43" i="13" s="1"/>
  <c r="D37" i="13"/>
  <c r="D43" i="13" s="1"/>
  <c r="C37" i="13"/>
  <c r="F29" i="13"/>
  <c r="E29" i="13"/>
  <c r="D29" i="13"/>
  <c r="C29" i="13"/>
  <c r="F25" i="13"/>
  <c r="F26" i="13" s="1"/>
  <c r="E25" i="13"/>
  <c r="E26" i="13" s="1"/>
  <c r="D25" i="13"/>
  <c r="D26" i="13" s="1"/>
  <c r="C25" i="13"/>
  <c r="B23" i="13"/>
  <c r="G22" i="13"/>
  <c r="G21" i="13"/>
  <c r="F20" i="13"/>
  <c r="F23" i="13" s="1"/>
  <c r="E20" i="13"/>
  <c r="E23" i="13" s="1"/>
  <c r="D20" i="13"/>
  <c r="D23" i="13" s="1"/>
  <c r="C20" i="13"/>
  <c r="C23" i="13" s="1"/>
  <c r="G19" i="13"/>
  <c r="B17" i="13"/>
  <c r="G16" i="13"/>
  <c r="G15" i="13"/>
  <c r="F14" i="13"/>
  <c r="F17" i="13" s="1"/>
  <c r="E14" i="13"/>
  <c r="E17" i="13" s="1"/>
  <c r="D14" i="13"/>
  <c r="D17" i="13" s="1"/>
  <c r="C14" i="13"/>
  <c r="C17" i="13" s="1"/>
  <c r="B12" i="13"/>
  <c r="G11" i="13"/>
  <c r="G10" i="13"/>
  <c r="F9" i="13"/>
  <c r="F12" i="13" s="1"/>
  <c r="E9" i="13"/>
  <c r="E12" i="13" s="1"/>
  <c r="D9" i="13"/>
  <c r="D12" i="13" s="1"/>
  <c r="C9" i="13"/>
  <c r="C12" i="13" s="1"/>
  <c r="B133" i="12"/>
  <c r="G132" i="12"/>
  <c r="G131" i="12"/>
  <c r="G130" i="12"/>
  <c r="G129" i="12"/>
  <c r="G128" i="12"/>
  <c r="G127" i="12"/>
  <c r="G126" i="12"/>
  <c r="G125" i="12"/>
  <c r="G124" i="12"/>
  <c r="G123" i="12"/>
  <c r="G122" i="12"/>
  <c r="G121" i="12"/>
  <c r="F120" i="12"/>
  <c r="F133" i="12" s="1"/>
  <c r="E120" i="12"/>
  <c r="E133" i="12" s="1"/>
  <c r="D120" i="12"/>
  <c r="D133" i="12" s="1"/>
  <c r="C120" i="12"/>
  <c r="F117" i="12"/>
  <c r="B117" i="12"/>
  <c r="G116" i="12"/>
  <c r="G115" i="12"/>
  <c r="G114" i="12"/>
  <c r="G113" i="12"/>
  <c r="F112" i="12"/>
  <c r="E112" i="12"/>
  <c r="E117" i="12" s="1"/>
  <c r="D112" i="12"/>
  <c r="D117" i="12" s="1"/>
  <c r="C112" i="12"/>
  <c r="B109" i="12"/>
  <c r="G108" i="12"/>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F77" i="12"/>
  <c r="F109" i="12" s="1"/>
  <c r="E77" i="12"/>
  <c r="E109" i="12" s="1"/>
  <c r="D77" i="12"/>
  <c r="D109" i="12" s="1"/>
  <c r="C77" i="12"/>
  <c r="F74" i="12"/>
  <c r="B74" i="12"/>
  <c r="G73" i="12"/>
  <c r="G72" i="12"/>
  <c r="G71" i="12"/>
  <c r="G70" i="12"/>
  <c r="G69" i="12"/>
  <c r="G68" i="12"/>
  <c r="G67" i="12"/>
  <c r="G66" i="12"/>
  <c r="F65" i="12"/>
  <c r="E65" i="12"/>
  <c r="E74" i="12" s="1"/>
  <c r="D65" i="12"/>
  <c r="D74" i="12" s="1"/>
  <c r="C65" i="12"/>
  <c r="C74" i="12" s="1"/>
  <c r="E62" i="12"/>
  <c r="D62" i="12"/>
  <c r="G61" i="12"/>
  <c r="G60" i="12"/>
  <c r="G59" i="12"/>
  <c r="G58" i="12"/>
  <c r="G57" i="12"/>
  <c r="G56" i="12"/>
  <c r="G55" i="12"/>
  <c r="G54" i="12"/>
  <c r="G53" i="12"/>
  <c r="F52" i="12"/>
  <c r="F62" i="12" s="1"/>
  <c r="E52" i="12"/>
  <c r="D52" i="12"/>
  <c r="C52" i="12"/>
  <c r="C62" i="12" s="1"/>
  <c r="G51" i="12"/>
  <c r="G50" i="12"/>
  <c r="C48" i="12"/>
  <c r="B48" i="12"/>
  <c r="G47" i="12"/>
  <c r="F46" i="12"/>
  <c r="F48" i="12" s="1"/>
  <c r="E46" i="12"/>
  <c r="E48" i="12" s="1"/>
  <c r="D46" i="12"/>
  <c r="D48" i="12" s="1"/>
  <c r="C46" i="12"/>
  <c r="G45" i="12"/>
  <c r="E43" i="12"/>
  <c r="D43" i="12"/>
  <c r="H43" i="12" s="1"/>
  <c r="B43" i="12"/>
  <c r="G42" i="12"/>
  <c r="G41" i="12"/>
  <c r="G40" i="12"/>
  <c r="G39" i="12"/>
  <c r="G38" i="12"/>
  <c r="F37" i="12"/>
  <c r="F43" i="12" s="1"/>
  <c r="E37" i="12"/>
  <c r="D37" i="12"/>
  <c r="C37" i="12"/>
  <c r="C43" i="12" s="1"/>
  <c r="F29" i="12"/>
  <c r="E29" i="12"/>
  <c r="D29" i="12"/>
  <c r="C29" i="12"/>
  <c r="F25" i="12"/>
  <c r="F26" i="12" s="1"/>
  <c r="E25" i="12"/>
  <c r="E26" i="12" s="1"/>
  <c r="D25" i="12"/>
  <c r="D26" i="12" s="1"/>
  <c r="C25" i="12"/>
  <c r="C26" i="12" s="1"/>
  <c r="B23" i="12"/>
  <c r="G22" i="12"/>
  <c r="G21" i="12"/>
  <c r="F20" i="12"/>
  <c r="F23" i="12" s="1"/>
  <c r="E20" i="12"/>
  <c r="E23" i="12" s="1"/>
  <c r="D20" i="12"/>
  <c r="D23" i="12" s="1"/>
  <c r="C20" i="12"/>
  <c r="G19" i="12"/>
  <c r="B17" i="12"/>
  <c r="G16" i="12"/>
  <c r="G15" i="12"/>
  <c r="F14" i="12"/>
  <c r="F17" i="12" s="1"/>
  <c r="E14" i="12"/>
  <c r="E17" i="12" s="1"/>
  <c r="D14" i="12"/>
  <c r="D17" i="12" s="1"/>
  <c r="C14" i="12"/>
  <c r="C17" i="12" s="1"/>
  <c r="B12" i="12"/>
  <c r="G11" i="12"/>
  <c r="G10" i="12"/>
  <c r="F9" i="12"/>
  <c r="F12" i="12" s="1"/>
  <c r="E9" i="12"/>
  <c r="E12" i="12" s="1"/>
  <c r="D9" i="12"/>
  <c r="D12" i="12" s="1"/>
  <c r="C9" i="12"/>
  <c r="C12" i="12" s="1"/>
  <c r="B156" i="11"/>
  <c r="G155" i="11"/>
  <c r="G154" i="11"/>
  <c r="G153" i="11"/>
  <c r="G152" i="11"/>
  <c r="G151" i="11"/>
  <c r="G150" i="11"/>
  <c r="G149" i="11"/>
  <c r="G148" i="11"/>
  <c r="G147" i="11"/>
  <c r="G146" i="11"/>
  <c r="G145" i="11"/>
  <c r="G144" i="11"/>
  <c r="F143" i="11"/>
  <c r="F156" i="11" s="1"/>
  <c r="E143" i="11"/>
  <c r="E156" i="11" s="1"/>
  <c r="D143" i="11"/>
  <c r="D156" i="11" s="1"/>
  <c r="C143" i="11"/>
  <c r="C156" i="11" s="1"/>
  <c r="B140" i="11"/>
  <c r="G139" i="11"/>
  <c r="G138" i="11"/>
  <c r="G137" i="11"/>
  <c r="G136" i="11"/>
  <c r="F135" i="11"/>
  <c r="F140" i="11" s="1"/>
  <c r="E135" i="11"/>
  <c r="E140" i="11" s="1"/>
  <c r="D135" i="11"/>
  <c r="D140" i="11" s="1"/>
  <c r="C135" i="11"/>
  <c r="C140" i="11" s="1"/>
  <c r="B132" i="11"/>
  <c r="G131" i="11"/>
  <c r="G130" i="11"/>
  <c r="G129" i="11"/>
  <c r="G128" i="11"/>
  <c r="G127" i="11"/>
  <c r="G126" i="11"/>
  <c r="G125" i="11"/>
  <c r="G124" i="11"/>
  <c r="G123" i="11"/>
  <c r="G122" i="11"/>
  <c r="G121" i="11"/>
  <c r="G120" i="11"/>
  <c r="G119" i="11"/>
  <c r="G118" i="11"/>
  <c r="G117" i="11"/>
  <c r="G116" i="11"/>
  <c r="G115" i="11"/>
  <c r="G114" i="11"/>
  <c r="G113" i="11"/>
  <c r="G112" i="11"/>
  <c r="G111" i="11"/>
  <c r="G110" i="11"/>
  <c r="G109" i="11"/>
  <c r="G108" i="11"/>
  <c r="G107" i="11"/>
  <c r="G106" i="11"/>
  <c r="G105" i="11"/>
  <c r="G104" i="11"/>
  <c r="G103" i="11"/>
  <c r="G102" i="11"/>
  <c r="G101" i="11"/>
  <c r="F100" i="11"/>
  <c r="F132" i="11" s="1"/>
  <c r="E100" i="11"/>
  <c r="E132" i="11" s="1"/>
  <c r="D100" i="11"/>
  <c r="D132" i="11" s="1"/>
  <c r="C100" i="11"/>
  <c r="C132" i="11" s="1"/>
  <c r="B97" i="11"/>
  <c r="G96" i="11"/>
  <c r="G95" i="11"/>
  <c r="G94" i="11"/>
  <c r="G93" i="11"/>
  <c r="G92" i="11"/>
  <c r="G83" i="11"/>
  <c r="G82" i="11"/>
  <c r="G81" i="11"/>
  <c r="F80" i="11"/>
  <c r="F97" i="11" s="1"/>
  <c r="E80" i="11"/>
  <c r="E97" i="11" s="1"/>
  <c r="D80" i="11"/>
  <c r="D97" i="11" s="1"/>
  <c r="C80" i="11"/>
  <c r="C97" i="11" s="1"/>
  <c r="G66" i="11"/>
  <c r="G65" i="11"/>
  <c r="G64" i="11"/>
  <c r="G63" i="11"/>
  <c r="G62" i="11"/>
  <c r="G61" i="11"/>
  <c r="G60" i="11"/>
  <c r="G59" i="11"/>
  <c r="G58" i="11"/>
  <c r="F57" i="11"/>
  <c r="F67" i="11" s="1"/>
  <c r="E57" i="11"/>
  <c r="E67" i="11" s="1"/>
  <c r="D57" i="11"/>
  <c r="D67" i="11" s="1"/>
  <c r="C57" i="11"/>
  <c r="C67" i="11" s="1"/>
  <c r="G56" i="11"/>
  <c r="G55" i="11"/>
  <c r="B53" i="11"/>
  <c r="G52" i="11"/>
  <c r="D51" i="11"/>
  <c r="D53" i="11" s="1"/>
  <c r="G50" i="11"/>
  <c r="B43" i="11"/>
  <c r="G42" i="11"/>
  <c r="G41" i="11"/>
  <c r="G40" i="11"/>
  <c r="G39" i="11"/>
  <c r="G38" i="11"/>
  <c r="F37" i="11"/>
  <c r="F43" i="11" s="1"/>
  <c r="E37" i="11"/>
  <c r="E43" i="11" s="1"/>
  <c r="D37" i="11"/>
  <c r="D43" i="11" s="1"/>
  <c r="C37" i="11"/>
  <c r="C43" i="11" s="1"/>
  <c r="F29" i="11"/>
  <c r="E29" i="11"/>
  <c r="D29" i="11"/>
  <c r="C29" i="11"/>
  <c r="F25" i="11"/>
  <c r="F26" i="11" s="1"/>
  <c r="E25" i="11"/>
  <c r="E26" i="11" s="1"/>
  <c r="D25" i="11"/>
  <c r="D26" i="11" s="1"/>
  <c r="C25" i="11"/>
  <c r="C26" i="11" s="1"/>
  <c r="B23" i="11"/>
  <c r="G22" i="11"/>
  <c r="G21" i="11"/>
  <c r="F20" i="11"/>
  <c r="F23" i="11" s="1"/>
  <c r="E20" i="11"/>
  <c r="E23" i="11" s="1"/>
  <c r="D20" i="11"/>
  <c r="D23" i="11" s="1"/>
  <c r="C20" i="11"/>
  <c r="C23" i="11" s="1"/>
  <c r="G19" i="11"/>
  <c r="B17" i="11"/>
  <c r="G16" i="11"/>
  <c r="G15" i="11"/>
  <c r="F14" i="11"/>
  <c r="F17" i="11" s="1"/>
  <c r="E14" i="11"/>
  <c r="E17" i="11" s="1"/>
  <c r="D14" i="11"/>
  <c r="D17" i="11" s="1"/>
  <c r="C14" i="11"/>
  <c r="C17" i="11" s="1"/>
  <c r="B12" i="11"/>
  <c r="G11" i="11"/>
  <c r="G10" i="11"/>
  <c r="F9" i="11"/>
  <c r="F12" i="11" s="1"/>
  <c r="E9" i="11"/>
  <c r="E12" i="11" s="1"/>
  <c r="D9" i="11"/>
  <c r="D12" i="11" s="1"/>
  <c r="C9" i="11"/>
  <c r="B149" i="9"/>
  <c r="G148" i="9"/>
  <c r="G147" i="9"/>
  <c r="G146" i="9"/>
  <c r="G145" i="9"/>
  <c r="G144" i="9"/>
  <c r="G143" i="9"/>
  <c r="G142" i="9"/>
  <c r="G141" i="9"/>
  <c r="G140" i="9"/>
  <c r="G139" i="9"/>
  <c r="G138" i="9"/>
  <c r="G137" i="9"/>
  <c r="F136" i="9"/>
  <c r="F149" i="9" s="1"/>
  <c r="E136" i="9"/>
  <c r="E149" i="9" s="1"/>
  <c r="D136" i="9"/>
  <c r="D149" i="9" s="1"/>
  <c r="C136" i="9"/>
  <c r="B133" i="9"/>
  <c r="G132" i="9"/>
  <c r="G131" i="9"/>
  <c r="G130" i="9"/>
  <c r="G129" i="9"/>
  <c r="F116" i="9"/>
  <c r="F133" i="9" s="1"/>
  <c r="E116" i="9"/>
  <c r="E133" i="9" s="1"/>
  <c r="D116" i="9"/>
  <c r="D133" i="9" s="1"/>
  <c r="C116" i="9"/>
  <c r="C133" i="9" s="1"/>
  <c r="B113" i="9"/>
  <c r="G112" i="9"/>
  <c r="G111" i="9"/>
  <c r="G110" i="9"/>
  <c r="G109" i="9"/>
  <c r="G108" i="9"/>
  <c r="G107" i="9"/>
  <c r="G106" i="9"/>
  <c r="G105" i="9"/>
  <c r="G104" i="9"/>
  <c r="G103" i="9"/>
  <c r="G102" i="9"/>
  <c r="G101" i="9"/>
  <c r="G100" i="9"/>
  <c r="G99" i="9"/>
  <c r="G98" i="9"/>
  <c r="G97" i="9"/>
  <c r="G96" i="9"/>
  <c r="G95" i="9"/>
  <c r="G94" i="9"/>
  <c r="G93" i="9"/>
  <c r="G92" i="9"/>
  <c r="G91" i="9"/>
  <c r="G90" i="9"/>
  <c r="G89" i="9"/>
  <c r="G88" i="9"/>
  <c r="G87" i="9"/>
  <c r="G86" i="9"/>
  <c r="G85" i="9"/>
  <c r="G84" i="9"/>
  <c r="G83" i="9"/>
  <c r="G82" i="9"/>
  <c r="F81" i="9"/>
  <c r="F113" i="9" s="1"/>
  <c r="E81" i="9"/>
  <c r="E113" i="9" s="1"/>
  <c r="D81" i="9"/>
  <c r="D113" i="9" s="1"/>
  <c r="C81" i="9"/>
  <c r="C113" i="9" s="1"/>
  <c r="G77" i="9"/>
  <c r="G76" i="9"/>
  <c r="G75" i="9"/>
  <c r="G74" i="9"/>
  <c r="G73" i="9"/>
  <c r="G72" i="9"/>
  <c r="G71" i="9"/>
  <c r="G66" i="9"/>
  <c r="F65" i="9"/>
  <c r="F78" i="9" s="1"/>
  <c r="E65" i="9"/>
  <c r="E78" i="9" s="1"/>
  <c r="D65" i="9"/>
  <c r="D78" i="9" s="1"/>
  <c r="C65" i="9"/>
  <c r="C78" i="9" s="1"/>
  <c r="G61" i="9"/>
  <c r="G60" i="9"/>
  <c r="G59" i="9"/>
  <c r="G58" i="9"/>
  <c r="G57" i="9"/>
  <c r="G56" i="9"/>
  <c r="G55" i="9"/>
  <c r="G54" i="9"/>
  <c r="G53" i="9"/>
  <c r="F52" i="9"/>
  <c r="F62" i="9" s="1"/>
  <c r="E52" i="9"/>
  <c r="E62" i="9" s="1"/>
  <c r="D52" i="9"/>
  <c r="D62" i="9" s="1"/>
  <c r="C52" i="9"/>
  <c r="C62" i="9" s="1"/>
  <c r="G51" i="9"/>
  <c r="G50" i="9"/>
  <c r="B48" i="9"/>
  <c r="G47" i="9"/>
  <c r="F46" i="9"/>
  <c r="F48" i="9" s="1"/>
  <c r="E46" i="9"/>
  <c r="E48" i="9" s="1"/>
  <c r="D46" i="9"/>
  <c r="D48" i="9" s="1"/>
  <c r="C46" i="9"/>
  <c r="G46" i="9" s="1"/>
  <c r="G45" i="9"/>
  <c r="B43" i="9"/>
  <c r="G42" i="9"/>
  <c r="G41" i="9"/>
  <c r="G40" i="9"/>
  <c r="G39" i="9"/>
  <c r="G38" i="9"/>
  <c r="F37" i="9"/>
  <c r="F43" i="9" s="1"/>
  <c r="E37" i="9"/>
  <c r="E43" i="9" s="1"/>
  <c r="D37" i="9"/>
  <c r="D43" i="9" s="1"/>
  <c r="C37" i="9"/>
  <c r="C43" i="9" s="1"/>
  <c r="F29" i="9"/>
  <c r="E29" i="9"/>
  <c r="D29" i="9"/>
  <c r="C29" i="9"/>
  <c r="F25" i="9"/>
  <c r="F26" i="9" s="1"/>
  <c r="E25" i="9"/>
  <c r="E26" i="9" s="1"/>
  <c r="D25" i="9"/>
  <c r="D26" i="9" s="1"/>
  <c r="C25" i="9"/>
  <c r="C26" i="9" s="1"/>
  <c r="B23" i="9"/>
  <c r="G22" i="9"/>
  <c r="G21" i="9"/>
  <c r="F20" i="9"/>
  <c r="F23" i="9" s="1"/>
  <c r="E20" i="9"/>
  <c r="E23" i="9" s="1"/>
  <c r="D20" i="9"/>
  <c r="D23" i="9" s="1"/>
  <c r="C20" i="9"/>
  <c r="G19" i="9"/>
  <c r="B17" i="9"/>
  <c r="G16" i="9"/>
  <c r="G15" i="9"/>
  <c r="F14" i="9"/>
  <c r="F17" i="9" s="1"/>
  <c r="E14" i="9"/>
  <c r="E17" i="9" s="1"/>
  <c r="D14" i="9"/>
  <c r="D17" i="9" s="1"/>
  <c r="C14" i="9"/>
  <c r="C17" i="9" s="1"/>
  <c r="B12" i="9"/>
  <c r="G11" i="9"/>
  <c r="G10" i="9"/>
  <c r="F9" i="9"/>
  <c r="F12" i="9" s="1"/>
  <c r="E9" i="9"/>
  <c r="E12" i="9" s="1"/>
  <c r="D9" i="9"/>
  <c r="D12" i="9" s="1"/>
  <c r="C9" i="9"/>
  <c r="C12" i="9" s="1"/>
  <c r="B140" i="8"/>
  <c r="G139" i="8"/>
  <c r="G138" i="8"/>
  <c r="G137" i="8"/>
  <c r="G136" i="8"/>
  <c r="G135" i="8"/>
  <c r="G134" i="8"/>
  <c r="G133" i="8"/>
  <c r="G132" i="8"/>
  <c r="G131" i="8"/>
  <c r="G130" i="8"/>
  <c r="G129" i="8"/>
  <c r="G128" i="8"/>
  <c r="F127" i="8"/>
  <c r="F140" i="8" s="1"/>
  <c r="E127" i="8"/>
  <c r="E140" i="8" s="1"/>
  <c r="D127" i="8"/>
  <c r="D140" i="8" s="1"/>
  <c r="C127" i="8"/>
  <c r="C140" i="8" s="1"/>
  <c r="B124" i="8"/>
  <c r="G123" i="8"/>
  <c r="G122" i="8"/>
  <c r="G100" i="8"/>
  <c r="F99" i="8"/>
  <c r="F124" i="8" s="1"/>
  <c r="E99" i="8"/>
  <c r="E124" i="8" s="1"/>
  <c r="D99" i="8"/>
  <c r="D124" i="8" s="1"/>
  <c r="C99" i="8"/>
  <c r="B96" i="8"/>
  <c r="G95" i="8"/>
  <c r="G92" i="8"/>
  <c r="G91" i="8"/>
  <c r="G90" i="8"/>
  <c r="G89" i="8"/>
  <c r="G88" i="8"/>
  <c r="G87" i="8"/>
  <c r="G86" i="8"/>
  <c r="G85" i="8"/>
  <c r="G84" i="8"/>
  <c r="F83" i="8"/>
  <c r="F96" i="8" s="1"/>
  <c r="E83" i="8"/>
  <c r="E96" i="8" s="1"/>
  <c r="D83" i="8"/>
  <c r="D96" i="8" s="1"/>
  <c r="C83" i="8"/>
  <c r="B80" i="8"/>
  <c r="G79" i="8"/>
  <c r="G78" i="8"/>
  <c r="G77" i="8"/>
  <c r="G76" i="8"/>
  <c r="G75" i="8"/>
  <c r="G74" i="8"/>
  <c r="G73" i="8"/>
  <c r="G66" i="8"/>
  <c r="F65" i="8"/>
  <c r="F80" i="8" s="1"/>
  <c r="E65" i="8"/>
  <c r="E80" i="8" s="1"/>
  <c r="D65" i="8"/>
  <c r="D80" i="8" s="1"/>
  <c r="C65" i="8"/>
  <c r="C80" i="8" s="1"/>
  <c r="G61" i="8"/>
  <c r="G60" i="8"/>
  <c r="G59" i="8"/>
  <c r="G58" i="8"/>
  <c r="G57" i="8"/>
  <c r="G56" i="8"/>
  <c r="G55" i="8"/>
  <c r="G54" i="8"/>
  <c r="G53" i="8"/>
  <c r="F52" i="8"/>
  <c r="F62" i="8" s="1"/>
  <c r="E52" i="8"/>
  <c r="E62" i="8" s="1"/>
  <c r="D52" i="8"/>
  <c r="D62" i="8" s="1"/>
  <c r="C52" i="8"/>
  <c r="C62" i="8" s="1"/>
  <c r="G51" i="8"/>
  <c r="G50" i="8"/>
  <c r="B48" i="8"/>
  <c r="G47" i="8"/>
  <c r="F46" i="8"/>
  <c r="F48" i="8" s="1"/>
  <c r="E46" i="8"/>
  <c r="E48" i="8" s="1"/>
  <c r="D46" i="8"/>
  <c r="D48" i="8" s="1"/>
  <c r="C46" i="8"/>
  <c r="G45" i="8"/>
  <c r="B43" i="8"/>
  <c r="G42" i="8"/>
  <c r="G41" i="8"/>
  <c r="G40" i="8"/>
  <c r="G39" i="8"/>
  <c r="G38" i="8"/>
  <c r="F37" i="8"/>
  <c r="F43" i="8" s="1"/>
  <c r="E37" i="8"/>
  <c r="E43" i="8" s="1"/>
  <c r="D37" i="8"/>
  <c r="D43" i="8" s="1"/>
  <c r="C37" i="8"/>
  <c r="C43" i="8" s="1"/>
  <c r="F29" i="8"/>
  <c r="E29" i="8"/>
  <c r="D29" i="8"/>
  <c r="C29" i="8"/>
  <c r="F25" i="8"/>
  <c r="F26" i="8" s="1"/>
  <c r="E25" i="8"/>
  <c r="E26" i="8" s="1"/>
  <c r="D25" i="8"/>
  <c r="D26" i="8" s="1"/>
  <c r="C25" i="8"/>
  <c r="C26" i="8" s="1"/>
  <c r="B23" i="8"/>
  <c r="G22" i="8"/>
  <c r="G21" i="8"/>
  <c r="F20" i="8"/>
  <c r="F23" i="8" s="1"/>
  <c r="E20" i="8"/>
  <c r="E23" i="8" s="1"/>
  <c r="D20" i="8"/>
  <c r="D23" i="8" s="1"/>
  <c r="C20" i="8"/>
  <c r="C23" i="8" s="1"/>
  <c r="G19" i="8"/>
  <c r="B17" i="8"/>
  <c r="G16" i="8"/>
  <c r="G15" i="8"/>
  <c r="F14" i="8"/>
  <c r="F17" i="8" s="1"/>
  <c r="E14" i="8"/>
  <c r="E17" i="8" s="1"/>
  <c r="D14" i="8"/>
  <c r="D17" i="8" s="1"/>
  <c r="C14" i="8"/>
  <c r="C17" i="8" s="1"/>
  <c r="B12" i="8"/>
  <c r="G11" i="8"/>
  <c r="G10" i="8"/>
  <c r="F9" i="8"/>
  <c r="F12" i="8" s="1"/>
  <c r="E9" i="8"/>
  <c r="E12" i="8" s="1"/>
  <c r="D9" i="8"/>
  <c r="D12" i="8" s="1"/>
  <c r="C9" i="8"/>
  <c r="C12" i="8" s="1"/>
  <c r="B117" i="4"/>
  <c r="B135" i="4" s="1"/>
  <c r="B117" i="6"/>
  <c r="B117" i="7"/>
  <c r="B133" i="7"/>
  <c r="G132" i="7"/>
  <c r="G131" i="7"/>
  <c r="G130" i="7"/>
  <c r="G129" i="7"/>
  <c r="G128" i="7"/>
  <c r="G127" i="7"/>
  <c r="G126" i="7"/>
  <c r="G125" i="7"/>
  <c r="G124" i="7"/>
  <c r="G123" i="7"/>
  <c r="G122" i="7"/>
  <c r="G121" i="7"/>
  <c r="F120" i="7"/>
  <c r="F133" i="7" s="1"/>
  <c r="E120" i="7"/>
  <c r="E133" i="7" s="1"/>
  <c r="D120" i="7"/>
  <c r="D133" i="7" s="1"/>
  <c r="C120" i="7"/>
  <c r="C133" i="7" s="1"/>
  <c r="E117" i="7"/>
  <c r="D117" i="7"/>
  <c r="G116" i="7"/>
  <c r="G115" i="7"/>
  <c r="G114" i="7"/>
  <c r="G113" i="7"/>
  <c r="F112" i="7"/>
  <c r="F117" i="7" s="1"/>
  <c r="E112" i="7"/>
  <c r="D112" i="7"/>
  <c r="C112" i="7"/>
  <c r="C117" i="7" s="1"/>
  <c r="B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F77" i="7"/>
  <c r="F109" i="7" s="1"/>
  <c r="E77" i="7"/>
  <c r="E109" i="7" s="1"/>
  <c r="D77" i="7"/>
  <c r="D109" i="7" s="1"/>
  <c r="C77" i="7"/>
  <c r="C74" i="7"/>
  <c r="B74" i="7"/>
  <c r="G73" i="7"/>
  <c r="G72" i="7"/>
  <c r="G71" i="7"/>
  <c r="G70" i="7"/>
  <c r="G69" i="7"/>
  <c r="G68" i="7"/>
  <c r="G67" i="7"/>
  <c r="G66" i="7"/>
  <c r="F65" i="7"/>
  <c r="F74" i="7" s="1"/>
  <c r="E65" i="7"/>
  <c r="E74" i="7" s="1"/>
  <c r="D65" i="7"/>
  <c r="D74" i="7" s="1"/>
  <c r="C65" i="7"/>
  <c r="F62" i="7"/>
  <c r="G61" i="7"/>
  <c r="G60" i="7"/>
  <c r="G59" i="7"/>
  <c r="G58" i="7"/>
  <c r="G57" i="7"/>
  <c r="G56" i="7"/>
  <c r="G55" i="7"/>
  <c r="G54" i="7"/>
  <c r="G53" i="7"/>
  <c r="F52" i="7"/>
  <c r="E52" i="7"/>
  <c r="E62" i="7" s="1"/>
  <c r="D52" i="7"/>
  <c r="D62" i="7" s="1"/>
  <c r="C52" i="7"/>
  <c r="G52" i="7" s="1"/>
  <c r="G51" i="7"/>
  <c r="G50" i="7"/>
  <c r="G62" i="7" s="1"/>
  <c r="E48" i="7"/>
  <c r="D48" i="7"/>
  <c r="B48" i="7"/>
  <c r="G47" i="7"/>
  <c r="F46" i="7"/>
  <c r="F48" i="7" s="1"/>
  <c r="E46" i="7"/>
  <c r="D46" i="7"/>
  <c r="C46" i="7"/>
  <c r="C48" i="7" s="1"/>
  <c r="H48" i="7" s="1"/>
  <c r="G45" i="7"/>
  <c r="C43" i="7"/>
  <c r="B43" i="7"/>
  <c r="G42" i="7"/>
  <c r="G41" i="7"/>
  <c r="G40" i="7"/>
  <c r="G39" i="7"/>
  <c r="G38" i="7"/>
  <c r="F37" i="7"/>
  <c r="F43" i="7" s="1"/>
  <c r="E37" i="7"/>
  <c r="E43" i="7" s="1"/>
  <c r="D37" i="7"/>
  <c r="D43" i="7" s="1"/>
  <c r="C37" i="7"/>
  <c r="F29" i="7"/>
  <c r="E29" i="7"/>
  <c r="D29" i="7"/>
  <c r="C29" i="7"/>
  <c r="G29" i="7" s="1"/>
  <c r="F26" i="7"/>
  <c r="E26" i="7"/>
  <c r="F25" i="7"/>
  <c r="E25" i="7"/>
  <c r="D25" i="7"/>
  <c r="D26" i="7" s="1"/>
  <c r="C25" i="7"/>
  <c r="G25" i="7" s="1"/>
  <c r="B23" i="7"/>
  <c r="G22" i="7"/>
  <c r="G21" i="7"/>
  <c r="F20" i="7"/>
  <c r="F23" i="7" s="1"/>
  <c r="E20" i="7"/>
  <c r="E23" i="7" s="1"/>
  <c r="D20" i="7"/>
  <c r="D23" i="7" s="1"/>
  <c r="C20" i="7"/>
  <c r="C23" i="7" s="1"/>
  <c r="G19" i="7"/>
  <c r="B17" i="7"/>
  <c r="G16" i="7"/>
  <c r="G15" i="7"/>
  <c r="F14" i="7"/>
  <c r="F17" i="7" s="1"/>
  <c r="E14" i="7"/>
  <c r="E17" i="7" s="1"/>
  <c r="D14" i="7"/>
  <c r="D17" i="7" s="1"/>
  <c r="C14" i="7"/>
  <c r="C17" i="7" s="1"/>
  <c r="B12" i="7"/>
  <c r="G11" i="7"/>
  <c r="G10" i="7"/>
  <c r="F9" i="7"/>
  <c r="F12" i="7" s="1"/>
  <c r="E9" i="7"/>
  <c r="E12" i="7" s="1"/>
  <c r="D9" i="7"/>
  <c r="D12" i="7" s="1"/>
  <c r="C9" i="7"/>
  <c r="B133" i="6"/>
  <c r="B109" i="6"/>
  <c r="B74" i="6"/>
  <c r="B48" i="6"/>
  <c r="B43" i="6"/>
  <c r="B23" i="6"/>
  <c r="B17" i="6"/>
  <c r="B12" i="6"/>
  <c r="B133" i="4"/>
  <c r="B109" i="4"/>
  <c r="B74" i="4"/>
  <c r="B48" i="4"/>
  <c r="B43" i="4"/>
  <c r="G132" i="6"/>
  <c r="G131" i="6"/>
  <c r="G130" i="6"/>
  <c r="G129" i="6"/>
  <c r="G128" i="6"/>
  <c r="G127" i="6"/>
  <c r="G126" i="6"/>
  <c r="G125" i="6"/>
  <c r="G124" i="6"/>
  <c r="G123" i="6"/>
  <c r="G122" i="6"/>
  <c r="G121" i="6"/>
  <c r="F120" i="6"/>
  <c r="F133" i="6" s="1"/>
  <c r="E120" i="6"/>
  <c r="E133" i="6" s="1"/>
  <c r="D120" i="6"/>
  <c r="D133" i="6" s="1"/>
  <c r="C120" i="6"/>
  <c r="F117" i="6"/>
  <c r="G116" i="6"/>
  <c r="G115" i="6"/>
  <c r="G114" i="6"/>
  <c r="G113" i="6"/>
  <c r="F112" i="6"/>
  <c r="E112" i="6"/>
  <c r="E117" i="6" s="1"/>
  <c r="D112" i="6"/>
  <c r="D117" i="6" s="1"/>
  <c r="C112" i="6"/>
  <c r="C117" i="6" s="1"/>
  <c r="G108" i="6"/>
  <c r="G107" i="6"/>
  <c r="G106" i="6"/>
  <c r="G105" i="6"/>
  <c r="G104" i="6"/>
  <c r="G103" i="6"/>
  <c r="G102" i="6"/>
  <c r="G101" i="6"/>
  <c r="G100" i="6"/>
  <c r="G99" i="6"/>
  <c r="G98" i="6"/>
  <c r="G97" i="6"/>
  <c r="G96" i="6"/>
  <c r="G95" i="6"/>
  <c r="G94" i="6"/>
  <c r="G93" i="6"/>
  <c r="G92" i="6"/>
  <c r="G91" i="6"/>
  <c r="G90" i="6"/>
  <c r="G89" i="6"/>
  <c r="G88" i="6"/>
  <c r="G87" i="6"/>
  <c r="G86" i="6"/>
  <c r="G85" i="6"/>
  <c r="G84" i="6"/>
  <c r="G83" i="6"/>
  <c r="G82" i="6"/>
  <c r="G81" i="6"/>
  <c r="G80" i="6"/>
  <c r="G79" i="6"/>
  <c r="G78" i="6"/>
  <c r="F77" i="6"/>
  <c r="F109" i="6" s="1"/>
  <c r="E77" i="6"/>
  <c r="E109" i="6" s="1"/>
  <c r="D77" i="6"/>
  <c r="D109" i="6" s="1"/>
  <c r="C77" i="6"/>
  <c r="C109" i="6" s="1"/>
  <c r="G73" i="6"/>
  <c r="G72" i="6"/>
  <c r="G71" i="6"/>
  <c r="G70" i="6"/>
  <c r="G69" i="6"/>
  <c r="G68" i="6"/>
  <c r="G67" i="6"/>
  <c r="G66" i="6"/>
  <c r="F65" i="6"/>
  <c r="F74" i="6" s="1"/>
  <c r="E65" i="6"/>
  <c r="E74" i="6" s="1"/>
  <c r="D65" i="6"/>
  <c r="D74" i="6" s="1"/>
  <c r="C65" i="6"/>
  <c r="F62" i="6"/>
  <c r="G61" i="6"/>
  <c r="G60" i="6"/>
  <c r="G59" i="6"/>
  <c r="G58" i="6"/>
  <c r="G57" i="6"/>
  <c r="G56" i="6"/>
  <c r="G55" i="6"/>
  <c r="G54" i="6"/>
  <c r="G53" i="6"/>
  <c r="F52" i="6"/>
  <c r="E52" i="6"/>
  <c r="E62" i="6" s="1"/>
  <c r="D52" i="6"/>
  <c r="D62" i="6" s="1"/>
  <c r="C52" i="6"/>
  <c r="C62" i="6" s="1"/>
  <c r="G51" i="6"/>
  <c r="G50" i="6"/>
  <c r="G47" i="6"/>
  <c r="F46" i="6"/>
  <c r="F48" i="6" s="1"/>
  <c r="E46" i="6"/>
  <c r="E48" i="6" s="1"/>
  <c r="D46" i="6"/>
  <c r="D48" i="6" s="1"/>
  <c r="C46" i="6"/>
  <c r="C48" i="6" s="1"/>
  <c r="G45" i="6"/>
  <c r="G42" i="6"/>
  <c r="G41" i="6"/>
  <c r="G40" i="6"/>
  <c r="G39" i="6"/>
  <c r="G38" i="6"/>
  <c r="F37" i="6"/>
  <c r="F43" i="6" s="1"/>
  <c r="E37" i="6"/>
  <c r="E43" i="6" s="1"/>
  <c r="D37" i="6"/>
  <c r="D43" i="6" s="1"/>
  <c r="C37" i="6"/>
  <c r="C43" i="6" s="1"/>
  <c r="F29" i="6"/>
  <c r="E29" i="6"/>
  <c r="D29" i="6"/>
  <c r="C29" i="6"/>
  <c r="F25" i="6"/>
  <c r="F26" i="6" s="1"/>
  <c r="E25" i="6"/>
  <c r="E26" i="6" s="1"/>
  <c r="D25" i="6"/>
  <c r="D26" i="6" s="1"/>
  <c r="C25" i="6"/>
  <c r="G22" i="6"/>
  <c r="G21" i="6"/>
  <c r="F20" i="6"/>
  <c r="F23" i="6" s="1"/>
  <c r="E20" i="6"/>
  <c r="E23" i="6" s="1"/>
  <c r="D20" i="6"/>
  <c r="D23" i="6" s="1"/>
  <c r="C20" i="6"/>
  <c r="C23" i="6" s="1"/>
  <c r="G19" i="6"/>
  <c r="G16" i="6"/>
  <c r="G15" i="6"/>
  <c r="F14" i="6"/>
  <c r="F17" i="6" s="1"/>
  <c r="E14" i="6"/>
  <c r="E17" i="6" s="1"/>
  <c r="D14" i="6"/>
  <c r="D17" i="6" s="1"/>
  <c r="C14" i="6"/>
  <c r="C17" i="6" s="1"/>
  <c r="G11" i="6"/>
  <c r="G10" i="6"/>
  <c r="F9" i="6"/>
  <c r="F12" i="6" s="1"/>
  <c r="E9" i="6"/>
  <c r="E12" i="6" s="1"/>
  <c r="D9" i="6"/>
  <c r="D12" i="6" s="1"/>
  <c r="C9" i="6"/>
  <c r="C12" i="6" s="1"/>
  <c r="F112" i="4"/>
  <c r="E112" i="4"/>
  <c r="D112" i="4"/>
  <c r="C112" i="4"/>
  <c r="F52" i="4"/>
  <c r="E52" i="4"/>
  <c r="D52" i="4"/>
  <c r="C52" i="4"/>
  <c r="F25" i="4"/>
  <c r="E25" i="4"/>
  <c r="D25" i="4"/>
  <c r="C25" i="4"/>
  <c r="G25" i="4" s="1"/>
  <c r="F14" i="4"/>
  <c r="E14" i="4"/>
  <c r="E17" i="4" s="1"/>
  <c r="D14" i="4"/>
  <c r="C14" i="4"/>
  <c r="C17" i="4" s="1"/>
  <c r="F17" i="4"/>
  <c r="D17" i="4"/>
  <c r="B17" i="4"/>
  <c r="D122" i="29" l="1"/>
  <c r="G120" i="29"/>
  <c r="G122" i="29" s="1"/>
  <c r="G46" i="8"/>
  <c r="G48" i="8" s="1"/>
  <c r="G52" i="8"/>
  <c r="G62" i="8" s="1"/>
  <c r="H48" i="14"/>
  <c r="H95" i="14"/>
  <c r="G29" i="14"/>
  <c r="G52" i="14"/>
  <c r="G62" i="14" s="1"/>
  <c r="G25" i="13"/>
  <c r="G37" i="13"/>
  <c r="G43" i="13"/>
  <c r="B158" i="11"/>
  <c r="G29" i="9"/>
  <c r="G20" i="9"/>
  <c r="G23" i="9" s="1"/>
  <c r="G136" i="9"/>
  <c r="G149" i="9" s="1"/>
  <c r="D121" i="32"/>
  <c r="D114" i="25"/>
  <c r="F121" i="32"/>
  <c r="E119" i="32"/>
  <c r="G31" i="31"/>
  <c r="F111" i="30"/>
  <c r="E137" i="28"/>
  <c r="G20" i="26"/>
  <c r="G23" i="26" s="1"/>
  <c r="G31" i="26" s="1"/>
  <c r="G137" i="26" s="1"/>
  <c r="G14" i="26"/>
  <c r="G17" i="26" s="1"/>
  <c r="E135" i="24"/>
  <c r="E31" i="29"/>
  <c r="E122" i="29" s="1"/>
  <c r="D31" i="28"/>
  <c r="D137" i="28" s="1"/>
  <c r="G135" i="28"/>
  <c r="C137" i="24"/>
  <c r="E114" i="25"/>
  <c r="E137" i="24"/>
  <c r="G120" i="27"/>
  <c r="F114" i="25"/>
  <c r="G20" i="28"/>
  <c r="G23" i="28" s="1"/>
  <c r="F31" i="29"/>
  <c r="F122" i="29" s="1"/>
  <c r="G20" i="29"/>
  <c r="G23" i="29" s="1"/>
  <c r="D111" i="30"/>
  <c r="D139" i="31"/>
  <c r="E17" i="32"/>
  <c r="E31" i="32" s="1"/>
  <c r="H31" i="32" s="1"/>
  <c r="G14" i="32"/>
  <c r="G17" i="32" s="1"/>
  <c r="E139" i="31"/>
  <c r="G137" i="31"/>
  <c r="G109" i="30"/>
  <c r="E17" i="30"/>
  <c r="E31" i="30" s="1"/>
  <c r="G14" i="30"/>
  <c r="G17" i="30" s="1"/>
  <c r="G14" i="29"/>
  <c r="G17" i="29" s="1"/>
  <c r="G31" i="29" s="1"/>
  <c r="D158" i="11"/>
  <c r="F158" i="11"/>
  <c r="E31" i="27"/>
  <c r="E122" i="27" s="1"/>
  <c r="G29" i="11"/>
  <c r="F137" i="26"/>
  <c r="H31" i="26"/>
  <c r="H31" i="24"/>
  <c r="G14" i="24"/>
  <c r="G17" i="24" s="1"/>
  <c r="G31" i="24" s="1"/>
  <c r="G137" i="24" s="1"/>
  <c r="F137" i="24"/>
  <c r="F135" i="28"/>
  <c r="H133" i="28"/>
  <c r="H119" i="31"/>
  <c r="F137" i="31"/>
  <c r="F139" i="31" s="1"/>
  <c r="H31" i="25"/>
  <c r="H91" i="30"/>
  <c r="H93" i="30" s="1"/>
  <c r="D137" i="26"/>
  <c r="G14" i="28"/>
  <c r="G17" i="28" s="1"/>
  <c r="H31" i="31"/>
  <c r="F31" i="28"/>
  <c r="G20" i="25"/>
  <c r="G23" i="25" s="1"/>
  <c r="G31" i="25" s="1"/>
  <c r="G114" i="25" s="1"/>
  <c r="G26" i="27"/>
  <c r="H81" i="29"/>
  <c r="H118" i="27"/>
  <c r="F23" i="27"/>
  <c r="F31" i="27" s="1"/>
  <c r="G20" i="27"/>
  <c r="G23" i="27" s="1"/>
  <c r="G26" i="32"/>
  <c r="G14" i="27"/>
  <c r="G17" i="27" s="1"/>
  <c r="D122" i="27"/>
  <c r="G26" i="30"/>
  <c r="E31" i="9"/>
  <c r="F31" i="9"/>
  <c r="D31" i="8"/>
  <c r="F187" i="13"/>
  <c r="H93" i="13"/>
  <c r="G26" i="12"/>
  <c r="C149" i="9"/>
  <c r="H149" i="9" s="1"/>
  <c r="H78" i="9"/>
  <c r="C48" i="9"/>
  <c r="H48" i="9" s="1"/>
  <c r="B142" i="8"/>
  <c r="G83" i="8"/>
  <c r="G96" i="8" s="1"/>
  <c r="G37" i="8"/>
  <c r="G43" i="8" s="1"/>
  <c r="G25" i="8"/>
  <c r="E31" i="8"/>
  <c r="B31" i="8"/>
  <c r="B146" i="14"/>
  <c r="G65" i="14"/>
  <c r="G95" i="14" s="1"/>
  <c r="F146" i="14"/>
  <c r="G37" i="14"/>
  <c r="G43" i="14" s="1"/>
  <c r="B31" i="14"/>
  <c r="G9" i="14"/>
  <c r="G12" i="14" s="1"/>
  <c r="B31" i="6"/>
  <c r="B31" i="9"/>
  <c r="C26" i="13"/>
  <c r="G26" i="13" s="1"/>
  <c r="B31" i="13"/>
  <c r="G120" i="12"/>
  <c r="G133" i="12" s="1"/>
  <c r="C133" i="12"/>
  <c r="G77" i="12"/>
  <c r="G109" i="12" s="1"/>
  <c r="H74" i="12"/>
  <c r="G20" i="12"/>
  <c r="G23" i="12" s="1"/>
  <c r="B31" i="12"/>
  <c r="H132" i="11"/>
  <c r="C51" i="11"/>
  <c r="C53" i="11" s="1"/>
  <c r="C158" i="11" s="1"/>
  <c r="E51" i="11"/>
  <c r="E53" i="11" s="1"/>
  <c r="E158" i="11" s="1"/>
  <c r="B31" i="11"/>
  <c r="G9" i="11"/>
  <c r="G12" i="11" s="1"/>
  <c r="B151" i="9"/>
  <c r="G116" i="9"/>
  <c r="G133" i="9" s="1"/>
  <c r="G99" i="8"/>
  <c r="G124" i="8" s="1"/>
  <c r="H128" i="14"/>
  <c r="B187" i="13"/>
  <c r="G112" i="12"/>
  <c r="G117" i="12" s="1"/>
  <c r="D135" i="12"/>
  <c r="C117" i="12"/>
  <c r="H117" i="12" s="1"/>
  <c r="H140" i="11"/>
  <c r="G26" i="11"/>
  <c r="E31" i="11"/>
  <c r="G48" i="12"/>
  <c r="D31" i="13"/>
  <c r="G26" i="14"/>
  <c r="H109" i="14"/>
  <c r="E31" i="12"/>
  <c r="E31" i="13"/>
  <c r="D31" i="14"/>
  <c r="F31" i="11"/>
  <c r="D31" i="11"/>
  <c r="F31" i="12"/>
  <c r="E146" i="14"/>
  <c r="G20" i="11"/>
  <c r="G23" i="11" s="1"/>
  <c r="G52" i="12"/>
  <c r="G65" i="12"/>
  <c r="G74" i="12" s="1"/>
  <c r="E187" i="13"/>
  <c r="C12" i="14"/>
  <c r="C31" i="14" s="1"/>
  <c r="G25" i="14"/>
  <c r="G112" i="14"/>
  <c r="G128" i="14" s="1"/>
  <c r="C12" i="11"/>
  <c r="C31" i="11" s="1"/>
  <c r="G25" i="11"/>
  <c r="C23" i="12"/>
  <c r="C31" i="12" s="1"/>
  <c r="G46" i="12"/>
  <c r="C109" i="12"/>
  <c r="H133" i="12"/>
  <c r="H48" i="13"/>
  <c r="C146" i="14"/>
  <c r="G131" i="14"/>
  <c r="G144" i="14" s="1"/>
  <c r="H144" i="14"/>
  <c r="G14" i="11"/>
  <c r="G17" i="11" s="1"/>
  <c r="G57" i="11"/>
  <c r="G67" i="11" s="1"/>
  <c r="G80" i="11"/>
  <c r="G97" i="11" s="1"/>
  <c r="G100" i="11"/>
  <c r="G132" i="11" s="1"/>
  <c r="G135" i="11"/>
  <c r="G140" i="11" s="1"/>
  <c r="G29" i="12"/>
  <c r="G37" i="12"/>
  <c r="G43" i="12" s="1"/>
  <c r="G62" i="12"/>
  <c r="E135" i="12"/>
  <c r="F135" i="12"/>
  <c r="F31" i="13"/>
  <c r="C43" i="13"/>
  <c r="H43" i="13" s="1"/>
  <c r="G52" i="13"/>
  <c r="G62" i="13" s="1"/>
  <c r="G65" i="13"/>
  <c r="G93" i="13" s="1"/>
  <c r="H163" i="13"/>
  <c r="G123" i="13"/>
  <c r="G163" i="13" s="1"/>
  <c r="H185" i="13"/>
  <c r="G166" i="13"/>
  <c r="G185" i="13" s="1"/>
  <c r="E31" i="14"/>
  <c r="H43" i="14"/>
  <c r="B135" i="12"/>
  <c r="H43" i="11"/>
  <c r="G37" i="11"/>
  <c r="G43" i="11" s="1"/>
  <c r="H97" i="11"/>
  <c r="G143" i="11"/>
  <c r="G156" i="11" s="1"/>
  <c r="H156" i="11"/>
  <c r="D31" i="12"/>
  <c r="H48" i="12"/>
  <c r="G14" i="13"/>
  <c r="G17" i="13" s="1"/>
  <c r="G29" i="13"/>
  <c r="G46" i="13"/>
  <c r="G48" i="13" s="1"/>
  <c r="H120" i="13"/>
  <c r="G96" i="13"/>
  <c r="G120" i="13" s="1"/>
  <c r="D187" i="13"/>
  <c r="G14" i="14"/>
  <c r="G17" i="14" s="1"/>
  <c r="F31" i="14"/>
  <c r="G46" i="14"/>
  <c r="G48" i="14" s="1"/>
  <c r="D146" i="14"/>
  <c r="G9" i="12"/>
  <c r="G12" i="12" s="1"/>
  <c r="G25" i="12"/>
  <c r="G20" i="13"/>
  <c r="G23" i="13" s="1"/>
  <c r="G98" i="14"/>
  <c r="G109" i="14" s="1"/>
  <c r="G14" i="12"/>
  <c r="G17" i="12" s="1"/>
  <c r="G9" i="13"/>
  <c r="G12" i="13" s="1"/>
  <c r="G20" i="14"/>
  <c r="G23" i="14" s="1"/>
  <c r="D31" i="9"/>
  <c r="H113" i="9"/>
  <c r="D151" i="9"/>
  <c r="G26" i="9"/>
  <c r="H133" i="9"/>
  <c r="E151" i="9"/>
  <c r="F151" i="9"/>
  <c r="H43" i="9"/>
  <c r="G48" i="9"/>
  <c r="G37" i="9"/>
  <c r="G43" i="9" s="1"/>
  <c r="G65" i="9"/>
  <c r="G78" i="9" s="1"/>
  <c r="C23" i="9"/>
  <c r="C31" i="9" s="1"/>
  <c r="G9" i="9"/>
  <c r="G12" i="9" s="1"/>
  <c r="G25" i="9"/>
  <c r="G81" i="9"/>
  <c r="G113" i="9" s="1"/>
  <c r="G52" i="9"/>
  <c r="G62" i="9" s="1"/>
  <c r="G14" i="9"/>
  <c r="G17" i="9" s="1"/>
  <c r="H140" i="8"/>
  <c r="H43" i="8"/>
  <c r="H80" i="8"/>
  <c r="D142" i="8"/>
  <c r="E142" i="8"/>
  <c r="E144" i="8" s="1"/>
  <c r="G26" i="8"/>
  <c r="F31" i="8"/>
  <c r="C31" i="8"/>
  <c r="F142" i="8"/>
  <c r="G14" i="8"/>
  <c r="G17" i="8" s="1"/>
  <c r="G127" i="8"/>
  <c r="G140" i="8" s="1"/>
  <c r="G29" i="8"/>
  <c r="G65" i="8"/>
  <c r="G80" i="8" s="1"/>
  <c r="G20" i="8"/>
  <c r="G23" i="8" s="1"/>
  <c r="C48" i="8"/>
  <c r="H48" i="8" s="1"/>
  <c r="C96" i="8"/>
  <c r="H96" i="8" s="1"/>
  <c r="C124" i="8"/>
  <c r="H124" i="8" s="1"/>
  <c r="G9" i="8"/>
  <c r="G12" i="8" s="1"/>
  <c r="B135" i="7"/>
  <c r="H117" i="7"/>
  <c r="G77" i="7"/>
  <c r="G109" i="7" s="1"/>
  <c r="C109" i="7"/>
  <c r="G65" i="7"/>
  <c r="G74" i="7" s="1"/>
  <c r="G37" i="7"/>
  <c r="G43" i="7" s="1"/>
  <c r="G9" i="7"/>
  <c r="G12" i="7" s="1"/>
  <c r="B31" i="7"/>
  <c r="D31" i="7"/>
  <c r="E31" i="7"/>
  <c r="H43" i="7"/>
  <c r="H74" i="7"/>
  <c r="F31" i="7"/>
  <c r="H133" i="7"/>
  <c r="C135" i="7"/>
  <c r="H109" i="7"/>
  <c r="F135" i="7"/>
  <c r="F137" i="7" s="1"/>
  <c r="D135" i="7"/>
  <c r="E135" i="7"/>
  <c r="C12" i="7"/>
  <c r="G120" i="7"/>
  <c r="G133" i="7" s="1"/>
  <c r="G14" i="7"/>
  <c r="G17" i="7" s="1"/>
  <c r="C26" i="7"/>
  <c r="C62" i="7"/>
  <c r="G112" i="7"/>
  <c r="G117" i="7" s="1"/>
  <c r="G46" i="7"/>
  <c r="G48" i="7" s="1"/>
  <c r="G20" i="7"/>
  <c r="G23" i="7" s="1"/>
  <c r="B135" i="6"/>
  <c r="B137" i="6" s="1"/>
  <c r="G120" i="6"/>
  <c r="G133" i="6" s="1"/>
  <c r="C133" i="6"/>
  <c r="G25" i="6"/>
  <c r="C26" i="6"/>
  <c r="C31" i="6" s="1"/>
  <c r="G65" i="6"/>
  <c r="G74" i="6" s="1"/>
  <c r="C74" i="6"/>
  <c r="H74" i="6" s="1"/>
  <c r="G46" i="6"/>
  <c r="G48" i="6" s="1"/>
  <c r="D135" i="6"/>
  <c r="F31" i="6"/>
  <c r="E135" i="6"/>
  <c r="D31" i="6"/>
  <c r="H43" i="6"/>
  <c r="H117" i="6"/>
  <c r="F135" i="6"/>
  <c r="E31" i="6"/>
  <c r="H48" i="6"/>
  <c r="H109" i="6"/>
  <c r="G14" i="6"/>
  <c r="G17" i="6" s="1"/>
  <c r="G52" i="6"/>
  <c r="G62" i="6" s="1"/>
  <c r="G112" i="6"/>
  <c r="G117" i="6" s="1"/>
  <c r="G29" i="6"/>
  <c r="G37" i="6"/>
  <c r="G43" i="6" s="1"/>
  <c r="G20" i="6"/>
  <c r="G23" i="6" s="1"/>
  <c r="G77" i="6"/>
  <c r="G109" i="6" s="1"/>
  <c r="G9" i="6"/>
  <c r="G12" i="6" s="1"/>
  <c r="F62" i="4"/>
  <c r="C133" i="4"/>
  <c r="G132" i="4"/>
  <c r="G131" i="4"/>
  <c r="G130" i="4"/>
  <c r="G129" i="4"/>
  <c r="G128" i="4"/>
  <c r="G127" i="4"/>
  <c r="G126" i="4"/>
  <c r="G125" i="4"/>
  <c r="G124" i="4"/>
  <c r="G123" i="4"/>
  <c r="G122" i="4"/>
  <c r="G121" i="4"/>
  <c r="F120" i="4"/>
  <c r="F133" i="4" s="1"/>
  <c r="E120" i="4"/>
  <c r="E133" i="4" s="1"/>
  <c r="D120" i="4"/>
  <c r="D133" i="4" s="1"/>
  <c r="C120" i="4"/>
  <c r="G120" i="4" s="1"/>
  <c r="G133" i="4" s="1"/>
  <c r="F117" i="4"/>
  <c r="E117" i="4"/>
  <c r="D117" i="4"/>
  <c r="C117" i="4"/>
  <c r="G116" i="4"/>
  <c r="G115" i="4"/>
  <c r="G114" i="4"/>
  <c r="G113" i="4"/>
  <c r="G112" i="4"/>
  <c r="G117" i="4" s="1"/>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F77" i="4"/>
  <c r="F109" i="4" s="1"/>
  <c r="E77" i="4"/>
  <c r="E109" i="4" s="1"/>
  <c r="D77" i="4"/>
  <c r="D109" i="4" s="1"/>
  <c r="C77" i="4"/>
  <c r="C109" i="4" s="1"/>
  <c r="C74" i="4"/>
  <c r="G73" i="4"/>
  <c r="G72" i="4"/>
  <c r="G71" i="4"/>
  <c r="G70" i="4"/>
  <c r="G69" i="4"/>
  <c r="G68" i="4"/>
  <c r="G67" i="4"/>
  <c r="G66" i="4"/>
  <c r="F65" i="4"/>
  <c r="F74" i="4" s="1"/>
  <c r="E65" i="4"/>
  <c r="E74" i="4" s="1"/>
  <c r="D65" i="4"/>
  <c r="D74" i="4" s="1"/>
  <c r="C65" i="4"/>
  <c r="G65" i="4" s="1"/>
  <c r="G74" i="4" s="1"/>
  <c r="E62" i="4"/>
  <c r="D62" i="4"/>
  <c r="C62" i="4"/>
  <c r="G61" i="4"/>
  <c r="G60" i="4"/>
  <c r="G59" i="4"/>
  <c r="G58" i="4"/>
  <c r="G57" i="4"/>
  <c r="G56" i="4"/>
  <c r="G55" i="4"/>
  <c r="G54" i="4"/>
  <c r="G53" i="4"/>
  <c r="G51" i="4"/>
  <c r="G50" i="4"/>
  <c r="D48" i="4"/>
  <c r="C48" i="4"/>
  <c r="H48" i="4" s="1"/>
  <c r="G47" i="4"/>
  <c r="F46" i="4"/>
  <c r="F48" i="4" s="1"/>
  <c r="E46" i="4"/>
  <c r="E48" i="4" s="1"/>
  <c r="D46" i="4"/>
  <c r="C46" i="4"/>
  <c r="G46" i="4" s="1"/>
  <c r="G48" i="4" s="1"/>
  <c r="G45" i="4"/>
  <c r="E43" i="4"/>
  <c r="D43" i="4"/>
  <c r="G42" i="4"/>
  <c r="G41" i="4"/>
  <c r="G40" i="4"/>
  <c r="G39" i="4"/>
  <c r="G38" i="4"/>
  <c r="F37" i="4"/>
  <c r="F43" i="4" s="1"/>
  <c r="E37" i="4"/>
  <c r="D37" i="4"/>
  <c r="C37" i="4"/>
  <c r="C43" i="4" s="1"/>
  <c r="F29" i="4"/>
  <c r="E29" i="4"/>
  <c r="D29" i="4"/>
  <c r="C29" i="4"/>
  <c r="F26" i="4"/>
  <c r="E26" i="4"/>
  <c r="D26" i="4"/>
  <c r="C26" i="4"/>
  <c r="B23" i="4"/>
  <c r="B31" i="4" s="1"/>
  <c r="B137" i="4" s="1"/>
  <c r="G22" i="4"/>
  <c r="G21" i="4"/>
  <c r="F20" i="4"/>
  <c r="F23" i="4" s="1"/>
  <c r="E20" i="4"/>
  <c r="E23" i="4" s="1"/>
  <c r="E31" i="4" s="1"/>
  <c r="D20" i="4"/>
  <c r="D23" i="4" s="1"/>
  <c r="C20" i="4"/>
  <c r="C23" i="4" s="1"/>
  <c r="G19" i="4"/>
  <c r="G16" i="4"/>
  <c r="G15" i="4"/>
  <c r="G14" i="4"/>
  <c r="B12" i="4"/>
  <c r="G11" i="4"/>
  <c r="G10" i="4"/>
  <c r="F9" i="4"/>
  <c r="F12" i="4" s="1"/>
  <c r="E9" i="4"/>
  <c r="E12" i="4" s="1"/>
  <c r="D9" i="4"/>
  <c r="D12" i="4" s="1"/>
  <c r="C9" i="4"/>
  <c r="C12" i="4" s="1"/>
  <c r="D144" i="8" l="1"/>
  <c r="B148" i="14"/>
  <c r="F189" i="13"/>
  <c r="C135" i="6"/>
  <c r="C137" i="6" s="1"/>
  <c r="H133" i="6"/>
  <c r="C151" i="9"/>
  <c r="C153" i="9" s="1"/>
  <c r="G139" i="31"/>
  <c r="H31" i="29"/>
  <c r="H31" i="28"/>
  <c r="G31" i="28"/>
  <c r="G137" i="28" s="1"/>
  <c r="G31" i="30"/>
  <c r="G111" i="30" s="1"/>
  <c r="E121" i="32"/>
  <c r="G31" i="32"/>
  <c r="H31" i="30"/>
  <c r="E111" i="30"/>
  <c r="H31" i="27"/>
  <c r="F137" i="28"/>
  <c r="F122" i="27"/>
  <c r="G31" i="27"/>
  <c r="G122" i="27" s="1"/>
  <c r="F153" i="9"/>
  <c r="E153" i="9"/>
  <c r="D153" i="9"/>
  <c r="H31" i="8"/>
  <c r="D148" i="14"/>
  <c r="H53" i="11"/>
  <c r="C160" i="11"/>
  <c r="G51" i="11"/>
  <c r="G53" i="11" s="1"/>
  <c r="G158" i="11" s="1"/>
  <c r="G26" i="6"/>
  <c r="G31" i="6" s="1"/>
  <c r="G151" i="9"/>
  <c r="H31" i="9"/>
  <c r="G31" i="9"/>
  <c r="B144" i="8"/>
  <c r="G142" i="8"/>
  <c r="F148" i="14"/>
  <c r="H31" i="14"/>
  <c r="G31" i="14"/>
  <c r="B153" i="9"/>
  <c r="B137" i="7"/>
  <c r="C31" i="13"/>
  <c r="H31" i="13" s="1"/>
  <c r="E189" i="13"/>
  <c r="D189" i="13"/>
  <c r="B189" i="13"/>
  <c r="G135" i="12"/>
  <c r="D137" i="12"/>
  <c r="E137" i="12"/>
  <c r="B137" i="12"/>
  <c r="F137" i="12"/>
  <c r="G31" i="11"/>
  <c r="B160" i="11"/>
  <c r="H31" i="11"/>
  <c r="E160" i="11"/>
  <c r="H31" i="12"/>
  <c r="C148" i="14"/>
  <c r="E148" i="14"/>
  <c r="G187" i="13"/>
  <c r="D160" i="11"/>
  <c r="G31" i="13"/>
  <c r="G146" i="14"/>
  <c r="F160" i="11"/>
  <c r="H109" i="12"/>
  <c r="C135" i="12"/>
  <c r="C137" i="12" s="1"/>
  <c r="C187" i="13"/>
  <c r="G31" i="12"/>
  <c r="F144" i="8"/>
  <c r="G31" i="8"/>
  <c r="C142" i="8"/>
  <c r="C144" i="8" s="1"/>
  <c r="D137" i="7"/>
  <c r="G135" i="7"/>
  <c r="C31" i="7"/>
  <c r="H31" i="7" s="1"/>
  <c r="G26" i="7"/>
  <c r="G31" i="7" s="1"/>
  <c r="E137" i="7"/>
  <c r="G135" i="6"/>
  <c r="F137" i="6"/>
  <c r="H31" i="6"/>
  <c r="E137" i="6"/>
  <c r="D137" i="6"/>
  <c r="H117" i="4"/>
  <c r="G52" i="4"/>
  <c r="G62" i="4" s="1"/>
  <c r="G26" i="4"/>
  <c r="D31" i="4"/>
  <c r="G17" i="4"/>
  <c r="D135" i="4"/>
  <c r="E135" i="4"/>
  <c r="E137" i="4" s="1"/>
  <c r="F31" i="4"/>
  <c r="H74" i="4"/>
  <c r="F135" i="4"/>
  <c r="C31" i="4"/>
  <c r="H43" i="4"/>
  <c r="H109" i="4"/>
  <c r="C135" i="4"/>
  <c r="G9" i="4"/>
  <c r="G12" i="4" s="1"/>
  <c r="G29" i="4"/>
  <c r="G37" i="4"/>
  <c r="G43" i="4" s="1"/>
  <c r="H133" i="4"/>
  <c r="G77" i="4"/>
  <c r="G109" i="4" s="1"/>
  <c r="G20" i="4"/>
  <c r="G23" i="4" s="1"/>
  <c r="G144" i="8" l="1"/>
  <c r="G148" i="14"/>
  <c r="G153" i="9"/>
  <c r="C189" i="13"/>
  <c r="G189" i="13"/>
  <c r="G137" i="12"/>
  <c r="G160" i="11"/>
  <c r="G137" i="7"/>
  <c r="C137" i="7"/>
  <c r="G137" i="6"/>
  <c r="G135" i="4"/>
  <c r="D137" i="4"/>
  <c r="C137" i="4"/>
  <c r="G31" i="4"/>
  <c r="H31" i="4"/>
  <c r="F137" i="4"/>
  <c r="G137" i="4" l="1"/>
  <c r="G119" i="32"/>
  <c r="G121" i="32" s="1"/>
</calcChain>
</file>

<file path=xl/sharedStrings.xml><?xml version="1.0" encoding="utf-8"?>
<sst xmlns="http://schemas.openxmlformats.org/spreadsheetml/2006/main" count="1145" uniqueCount="350">
  <si>
    <t>CSG 11: Regular Pay - Cont Full Time</t>
  </si>
  <si>
    <t>CSG 12: Regular Pay - Other</t>
  </si>
  <si>
    <t>CSG 13:Additional Gross Pay</t>
  </si>
  <si>
    <t>CSG 15: Overtime Pay</t>
  </si>
  <si>
    <t>CSG 14: Fringe</t>
  </si>
  <si>
    <t>Non-Personal Services (NPS)</t>
  </si>
  <si>
    <t>Personal Services (PS)</t>
  </si>
  <si>
    <t>CSG 20: Supplies and Materials</t>
  </si>
  <si>
    <t>CSG 32: Rentals</t>
  </si>
  <si>
    <t>CSG 31: Telephone, Telegraph, Telegram, Etc</t>
  </si>
  <si>
    <t>CSG 40: Other Services and Charges</t>
  </si>
  <si>
    <t>CSG 41: Contractual Services</t>
  </si>
  <si>
    <t>CSG 50: Subsidies and Transfers</t>
  </si>
  <si>
    <t>CSG 70: Equipment &amp; Equipment Rental</t>
  </si>
  <si>
    <t xml:space="preserve"> </t>
  </si>
  <si>
    <t>Q1</t>
  </si>
  <si>
    <t>Q2</t>
  </si>
  <si>
    <t>Q3</t>
  </si>
  <si>
    <t>Q4</t>
  </si>
  <si>
    <t>Total</t>
  </si>
  <si>
    <t>List all contracts including vendor name, amount &amp; service provided. All bugeted funds must be accounted for.</t>
  </si>
  <si>
    <t>Subtotal</t>
  </si>
  <si>
    <t>Total Personal Services (PS)</t>
  </si>
  <si>
    <t>Total Non-Personal Services (NPS)</t>
  </si>
  <si>
    <t>Total FY 2014 Budget Request</t>
  </si>
  <si>
    <t>100F - AGENCY FINANCIAL OPERATIONS</t>
  </si>
  <si>
    <t xml:space="preserve">D100 - OFFICE OF THE DIRECTOR </t>
  </si>
  <si>
    <t>D200 - GENERAL EDUCATION TUITION</t>
  </si>
  <si>
    <t>D300 - OFFICE OF THE CHIEF OPERATION OFFICER</t>
  </si>
  <si>
    <t>D400 - OFFICE OF THE CHIEF INFORMATION OFFICER</t>
  </si>
  <si>
    <t>D600 - ELEMENTARY &amp; SECONDARY EDUCATION</t>
  </si>
  <si>
    <t>D700 - POST SEC EDUC AND WORKFORCE READINESS</t>
  </si>
  <si>
    <t>D800 - EARLY CHILDHOOD EDUCATION</t>
  </si>
  <si>
    <t>D900 - SPECIAL EDUCATION</t>
  </si>
  <si>
    <t>CSG 30: Energy, Comm. And Bldg Rentals</t>
  </si>
  <si>
    <t>CSG 34: Security Services</t>
  </si>
  <si>
    <t>CSG 35: Occupancy Fixed Costs</t>
  </si>
  <si>
    <t>Total FY 2013 Revised Budget</t>
  </si>
  <si>
    <t>Travel</t>
  </si>
  <si>
    <t>Out of  State Travel</t>
  </si>
  <si>
    <t>In State Travel</t>
  </si>
  <si>
    <t>Travel, printing, membership dues</t>
  </si>
  <si>
    <t>In state Travel</t>
  </si>
  <si>
    <t>Printing</t>
  </si>
  <si>
    <t>Out of State Travel</t>
  </si>
  <si>
    <t>AFFEA Conference</t>
  </si>
  <si>
    <t>Audit Expenses</t>
  </si>
  <si>
    <t>Annual Parent Survey, Annual Performance Report</t>
  </si>
  <si>
    <t>DC Cas, Common Core, Behavior Trainings</t>
  </si>
  <si>
    <t>SPED Quality Tool</t>
  </si>
  <si>
    <t>IDEA Part B Online Monitoring System</t>
  </si>
  <si>
    <t xml:space="preserve">Data, Early Intervention, SPED Service Delivery contracts </t>
  </si>
  <si>
    <t>All other</t>
  </si>
  <si>
    <t>DCPS - MOU</t>
  </si>
  <si>
    <t>Funds for Incarcerated Youth in DC</t>
  </si>
  <si>
    <t>DCPS &amp; DMH Jones Compliance</t>
  </si>
  <si>
    <t>42027A Grant - Phase 16</t>
  </si>
  <si>
    <t>42027A Grant - Phase 19</t>
  </si>
  <si>
    <t>52027A Grant - Phase 16</t>
  </si>
  <si>
    <t>52027A Grant - Phase 19</t>
  </si>
  <si>
    <t>Equipment for new staff</t>
  </si>
  <si>
    <t>Replace older equipment</t>
  </si>
  <si>
    <t>BJ Comp Ed Computers</t>
  </si>
  <si>
    <t>Toner Cartridges, paper supply, other supplies</t>
  </si>
  <si>
    <t>Travel, printing, membership dues; AFFEA Conference; Audit Expenses</t>
  </si>
  <si>
    <t>Supplies, printing, toner</t>
  </si>
  <si>
    <t>equipment rental/table/chairs/copiers for general use for OSSE</t>
  </si>
  <si>
    <t>purchase of equipment (computers/phones) front office</t>
  </si>
  <si>
    <t>Exec team photos/special events sponsored by OSSE (Superintendent)/Staff appreciation/Exec team professional trainings/Exect team retreat</t>
  </si>
  <si>
    <t>Office support for Front Office (Temp services) - as needed</t>
  </si>
  <si>
    <t>Printing/copying services for documents for Council/Budget meetings as needed</t>
  </si>
  <si>
    <t>Local travel expenses for State Superintendent and Chief of Staff</t>
  </si>
  <si>
    <t>Professional development trainings for Exec team/</t>
  </si>
  <si>
    <t>registration fees for trainings/travel for Front office staff</t>
  </si>
  <si>
    <t>Student Residency Verfication</t>
  </si>
  <si>
    <t>Rental of tables/chairs/OSSE special events - Staff appreciation/Mayoral activities (Oct - Nov. FY14)</t>
  </si>
  <si>
    <t>New laptops for new COO staff</t>
  </si>
  <si>
    <t>OSSE vehicle repairs/Pcard purchases/</t>
  </si>
  <si>
    <t>OSSE activities - Beautification Week/Shredding bins/Oct. - Nov. FY14</t>
  </si>
  <si>
    <t>COO/HR/SHO membership dues</t>
  </si>
  <si>
    <t>Out of town training/travel for COO staff</t>
  </si>
  <si>
    <t>local travel/training/registration fees/</t>
  </si>
  <si>
    <t>Printing of documents/manuals/</t>
  </si>
  <si>
    <t>Gen office support (Temp services) for COO</t>
  </si>
  <si>
    <t>IT software program updates (Microsoft Office 2010)</t>
  </si>
  <si>
    <t>OSSE furniture repairs/AC (extended hours) during summer months -additional cost per request/</t>
  </si>
  <si>
    <t>local travel/training opportunities for COO staff - online registrations</t>
  </si>
  <si>
    <t>Local training/travel for COO staff (HR)</t>
  </si>
  <si>
    <t>/COO/HR advertising for OSSE job postings (Washington Post), Special Ed Connection, etc.</t>
  </si>
  <si>
    <t>Other</t>
  </si>
  <si>
    <t>Gen office supplies - paper/toner</t>
  </si>
  <si>
    <t>OST (Optimal Solitions Technology). OCTO Managed contractors</t>
  </si>
  <si>
    <t xml:space="preserve">OCTO IT Assessment </t>
  </si>
  <si>
    <t>FY14 allotment for SLED contracts</t>
  </si>
  <si>
    <t>WNS - laptops</t>
  </si>
  <si>
    <t>USDA SNP State Revenue Match</t>
  </si>
  <si>
    <t>Healthy Schools Act Reimbursements, and School Gardens and DC PAY Subgrants to DCPS and Charters</t>
  </si>
  <si>
    <t>43PREP - PERSONAL RESPONSIBILTY EDUCATION PROGRAM</t>
  </si>
  <si>
    <t>41CAC1 - CHILD AND ADULT CARE - CASH FOR COMMODIT</t>
  </si>
  <si>
    <t>41938A - IMPROVING HEALTH AND EDUCATIONAL OUTCOME</t>
  </si>
  <si>
    <t>41CAF1 - CHILD AND ADULT CARE FOOD PROGRAM</t>
  </si>
  <si>
    <t>41CAS1 - CHILD AND ADULT CARE - SPONSOR ADMIN</t>
  </si>
  <si>
    <t>41FFV1 - FRESH FRUITS AND VEGETABLES</t>
  </si>
  <si>
    <t>41NSB1 - NATIONAL SCHOOL BREAKFAST</t>
  </si>
  <si>
    <t>41NSL1 - NATIONAL SCHOOL LUNCH</t>
  </si>
  <si>
    <t>41NSM1 - SPECIAL MILK</t>
  </si>
  <si>
    <t>41SFH1 - SUMMER FOOD SERVICE HEALTH INSPECTIONS</t>
  </si>
  <si>
    <t>41SFP1 - SUMMER FOOD SERVICE PROGRAM FOR CHILDREN</t>
  </si>
  <si>
    <t>41TEF1 - TEMPORARY EMERGENCY FOOD</t>
  </si>
  <si>
    <t>41TER1 - TEMPORARY EMERGENCY FOOD REIMBURSABLE</t>
  </si>
  <si>
    <t>$300K for NSACPS; $450K for YRBS; and $800K for DC CAS</t>
  </si>
  <si>
    <t xml:space="preserve">Reduced from orginal submission of $400,000 due to local PS funding. </t>
  </si>
  <si>
    <t>31SAE1 - STATE ADMINISTRATIVE EXPENSE</t>
  </si>
  <si>
    <t>41SAE1 - STATE ADMINISTRATIVE EXPENSE</t>
  </si>
  <si>
    <t>WNS - Other services and contracts</t>
  </si>
  <si>
    <t>E&amp;S - local laptops</t>
  </si>
  <si>
    <t>AFTER SCHOOL LEARNING CNTR FORMULA AWARD - 32287C</t>
  </si>
  <si>
    <t>AFTER SCHOOL LEARNING CNTR FORMULA AWARD - 42287C</t>
  </si>
  <si>
    <t>EDUCATION FOR HOMELESS CHILDREN &amp; YOUTH - 32196A</t>
  </si>
  <si>
    <t>EDUCATION FOR HOMELESS CHILDREN &amp; YOUTH - 42196A</t>
  </si>
  <si>
    <t>EDUCATION FOR HOMELESS CHILDREN &amp; YOUTH - 52196A</t>
  </si>
  <si>
    <t>MATHEMATICS AND SCIENCE PARTNERSHIPS - 32366B</t>
  </si>
  <si>
    <t>MATHEMATICS AND SCIENCE PARTNERSHIPS - 42366B</t>
  </si>
  <si>
    <t>TITLE I - GRANTS TO LEAS - 32010A</t>
  </si>
  <si>
    <t>TITLE II - IMPROVING TEACHER QUALITY - 32367A</t>
  </si>
  <si>
    <t>TITLE II - IMPROVING TEACHER QUALITY - 42367A</t>
  </si>
  <si>
    <t>RACE TO THE TOP - ST395A</t>
  </si>
  <si>
    <t>AFTER SCHOOL LEARNING CNTR FORMULA AWARD</t>
  </si>
  <si>
    <t xml:space="preserve">AFTER SCHOOL LEARNING CNTR FORMULA AWARD </t>
  </si>
  <si>
    <t>EDUCATION FOR HOMELESS CHILDREN &amp; YOUTH</t>
  </si>
  <si>
    <t>MATHEMATICS AND SCIENCE PARTNERSHIPS</t>
  </si>
  <si>
    <t>NEGLECTED AND DELINQUENT</t>
  </si>
  <si>
    <t>$5K for 2013 DC TOY; $1500 for two finalists; $2K for DC History Teacher of the Year</t>
  </si>
  <si>
    <t>Direct Loan</t>
  </si>
  <si>
    <t>Planned Intra Districts - PCSB $600K. Other $600K Unknown</t>
  </si>
  <si>
    <t>E&amp;S Other</t>
  </si>
  <si>
    <t>RACE TO THE TOP</t>
  </si>
  <si>
    <t>SCHOOL IMPROVEMENT GRANT</t>
  </si>
  <si>
    <t>TITLE I - GRANTS TO LEAS</t>
  </si>
  <si>
    <t>TITLE II - IMPROVING TEACHER QUALITY</t>
  </si>
  <si>
    <t>TITLE II- IMPROVING TEACHER QUAL- SAHES</t>
  </si>
  <si>
    <t>TITLE III -  ENGLISH LANGUAGE ACQUITSITION</t>
  </si>
  <si>
    <t>TITLE V PART B - CHARTER SCHOOL PROGRAM</t>
  </si>
  <si>
    <t>Other E&amp;S</t>
  </si>
  <si>
    <t>contracts based on FY13 spending plan- to cover WIDA DC CAS Alt, Test Security</t>
  </si>
  <si>
    <t>To move licensure processing from a paper-based to an automated system; Meeting Catering</t>
  </si>
  <si>
    <t xml:space="preserve">Dantes Partners - Underwriting Contract &amp; (unknown) Evaluator </t>
  </si>
  <si>
    <t xml:space="preserve">SCHOOL IMPROVEMENT GRANT - 42377A - FY14 Funding - Contracting from SIG Leadership Academy </t>
  </si>
  <si>
    <t>STATE ASSESSMENT AND RELATED GRANT - 32369A - FY13 Carryover Funding; to fund DC CAS contract</t>
  </si>
  <si>
    <t>STATE ASSESSMENT AND RELATED GRANT - 42369A - FY14 Funding; to fund DC CAS contract</t>
  </si>
  <si>
    <t>STATE ASSESSMENT AND RELATED GRANT - 52369A - FY15 Preload; to fund DC CAS contract</t>
  </si>
  <si>
    <t>TITLE I - GRANTS TO LEAS - 32010A - FY13 Carryover Funding</t>
  </si>
  <si>
    <t>TITLE III -  ENGLISH LANGUAGE ACQUITSITION - 32365A - FY13 Carryover Funding-Contracts (Intern-$1,250.00)</t>
  </si>
  <si>
    <t>TITLE III -  ENGLISH LANGUAGE ACQUITSITION - 32365A - FY13 Carryover Funding-Title III Guidebook ($10,000.00); PD Training ($3,750.00);WIDA PD Training ($1,250.00)</t>
  </si>
  <si>
    <t>TITLE III -  ENGLISH LANGUAGE ACQUITSITION - 42365A - FY14 Funding-Contracts (Intern $4,590.00)</t>
  </si>
  <si>
    <t>TITLE III -  ENGLISH LANGUAGE ACQUITSITION - 42365A - FY14 Funding-Title III Guidebook ($36,720.00); PD Training ($13,770.00);WIDA PD Training ($4,590.00)</t>
  </si>
  <si>
    <t>TITLE V PART B - CHARTER SCHOOL PROGRAM - 15282A - FY14 Funding</t>
  </si>
  <si>
    <t>NAEP STATE COORDINATOR TASK ORDER</t>
  </si>
  <si>
    <t>Based on FY13 Spending Plan/MH</t>
  </si>
  <si>
    <t>Based on FY13 budget/travel and training</t>
  </si>
  <si>
    <t>Dues for National Council for the Accreditation of Teacher Education (NCATE); National Association of State Directors of Teacher Education and Certification (NASDTEC); National Association for Alternative Certification (NAAC), and Learning Forward</t>
  </si>
  <si>
    <t>TOY conference; NAAC conference; NCATE conference; NASDTEC conference</t>
  </si>
  <si>
    <t>Other - E&amp;S</t>
  </si>
  <si>
    <t>software for local program providers to serve adult learners.</t>
  </si>
  <si>
    <t xml:space="preserve">Computer Technology </t>
  </si>
  <si>
    <t>Funding for the AFE MIS - LACES and software for local program providers to serve adult learners.</t>
  </si>
  <si>
    <t>Technological upgrades</t>
  </si>
  <si>
    <t>to maintain/replace computers and other equipment necessary to maintain CBTGED Testing</t>
  </si>
  <si>
    <t>Heavy duty scanner and computers</t>
  </si>
  <si>
    <t>ADULT EDUCATION - STATE ADMNISTERED</t>
  </si>
  <si>
    <t>COLLEGE ACCESS CHALLENGE GRANT PROGRAM</t>
  </si>
  <si>
    <t>COLLEGE ACCESS GRANT</t>
  </si>
  <si>
    <t>GEAR UP</t>
  </si>
  <si>
    <t>Adult Job Training Program - subgrantees will include construction and hospitality</t>
  </si>
  <si>
    <t>Mayor's DC College Fund - Student Scholarships</t>
  </si>
  <si>
    <t>TANF (TAPIT) Tuition Payments</t>
  </si>
  <si>
    <t>DC TAG Grants</t>
  </si>
  <si>
    <t>awards to local program providers to offer services to adult learners and for state leadership activities.         SR - $100,000 was moved from professional fees (408) to grants and gratuties per Michelle Johnson.</t>
  </si>
  <si>
    <t>VOCATIONAL EDU - BASIC GRANTS TO STATES</t>
  </si>
  <si>
    <t>All Other</t>
  </si>
  <si>
    <t>Carryover for 32378A</t>
  </si>
  <si>
    <t>HealthyWorks Healthy Working Solutions; Microsoft IT</t>
  </si>
  <si>
    <t>Grants to GEAR UP students</t>
  </si>
  <si>
    <t>DC OneApp Enhancement. This amount may decrease depending upon amount spent in FY 13.</t>
  </si>
  <si>
    <t>DC TAG Programming</t>
  </si>
  <si>
    <t>ADULT EDUCATION - STATE ADMINISTERED</t>
  </si>
  <si>
    <t xml:space="preserve">Temporary Staffing DC TAG Intake Season </t>
  </si>
  <si>
    <t xml:space="preserve">Out of Town Travel-Conferences, Professional Development, Retention Initiatives </t>
  </si>
  <si>
    <t>Local Travel-Conferences, Professional Development, Retention Initiatives</t>
  </si>
  <si>
    <t>Membership Dues: NACAC, PCACAC, NCAN, NASGAP</t>
  </si>
  <si>
    <t>Printing-Outreach materials-posters, brochures, signs, etc.</t>
  </si>
  <si>
    <t xml:space="preserve"> travel to mandated adult education conferences.</t>
  </si>
  <si>
    <t>Southern Regional Education Board (SREB), National Association for Partnerships and Equity (NAPE), National Association of State Directors Career and Technical Education consortitum (NASDCTEc), Council of Chief State School Officers (CCSSO), and  Future Business Leaders of America (FBLA)</t>
  </si>
  <si>
    <t>Professional Development to DCPS and Public Charter Schools</t>
  </si>
  <si>
    <t>The Key to Dropout Prevention for both High School and College, NASDCTEc regional meeting, National Academy Foundation (NAF) Conference</t>
  </si>
  <si>
    <t>Professional Development &amp; training sponsored by: National Alliance of Black School Educators, Education Department General Administrative Regulations (EDGAR) and the  Internaltional Summit on Excellence in Career Tech Education - Assoc. for Career &amp; Technical Education</t>
  </si>
  <si>
    <t xml:space="preserve"> Jacob France Institute for data matching services for federal reporting</t>
  </si>
  <si>
    <t>Brustein &amp; Manasevet federal grant reporting annual conference</t>
  </si>
  <si>
    <t>Mandated GED State Administrators Conference - attendance is required for all state GED Administrators</t>
  </si>
  <si>
    <t>printing services, IT services, Examiners, CBT Test Administrators, commencement, Consumer Counselor, Advertising/Public Information Campaign, testing vouchers etc.)</t>
  </si>
  <si>
    <t>metro cards, ACICS, CHEA and local workshops</t>
  </si>
  <si>
    <t xml:space="preserve">CLEAR, NASASPS and FARB conferences (Commissioners and staff) </t>
  </si>
  <si>
    <t xml:space="preserve">Board member compensentation </t>
  </si>
  <si>
    <t>recording and transcription services, messenger services, second phase of database development, financial consultant, student record scanning service, temporary staffing to implement online application processing, regulation consultant</t>
  </si>
  <si>
    <t>membership dues for CLEAR, NASASPS and FARB</t>
  </si>
  <si>
    <t xml:space="preserve">O TYPE Budget </t>
  </si>
  <si>
    <t xml:space="preserve">22.1 MOE and 4.4K is Food Stamps Match. About 2.3M   CCDF match. Supports Direct Child Care Subsidy Payments to Providers, </t>
  </si>
  <si>
    <t>Home Visitor Grants, QI Grants, Prog Dev. Grants, Early literary grants, early childhood research grants (CCDG matching activities)</t>
  </si>
  <si>
    <t>Supports pre-k classrooms, program assistance grants, pre-k assessment</t>
  </si>
  <si>
    <t>Food Stamps</t>
  </si>
  <si>
    <t>Out of school time to DCPS</t>
  </si>
  <si>
    <t>Direct provider payments</t>
  </si>
  <si>
    <t>25% carryover</t>
  </si>
  <si>
    <t>10% carryover in MAT/PH MAT/10</t>
  </si>
  <si>
    <t xml:space="preserve">10% carryover in MAT/ PH MAT/10 </t>
  </si>
  <si>
    <t>Infant and Toddler Activities</t>
  </si>
  <si>
    <t xml:space="preserve">Quality Expansion - Howard Uni for needs assesment,  </t>
  </si>
  <si>
    <t>School Age R and R - DC Child Care Connections, Out of School Time Grants</t>
  </si>
  <si>
    <t>Out of school Time (also in project ph 13)</t>
  </si>
  <si>
    <t>Direct support services</t>
  </si>
  <si>
    <t xml:space="preserve">Technical Assistance for Early literary grants, early childhood research grants; Home Visitor Grants, QI Grants, Prog Dev. Grants, </t>
  </si>
  <si>
    <t>MOU-DHS CHILD CARE SUBSIDY,TANF,TANF MOE</t>
  </si>
  <si>
    <t>CHILD CARE DEVELOPMENT DISCRETIONARY GRA</t>
  </si>
  <si>
    <t>CHILD CARE DEVELOPMENT FUND</t>
  </si>
  <si>
    <t>Transfer of funding to support Child Care Eligibility Staff/Services and IT Support to Child Care Data Mgt. System to DHS (304,020.35 variance)</t>
  </si>
  <si>
    <t>ECE Support services: graphic design, consumer material etc.</t>
  </si>
  <si>
    <t>IT Data System Support (EIMS) - OST, translation. Interpretive services (variance 124,927)</t>
  </si>
  <si>
    <t>Fatherhood Initiative Conference, Head Start Partnerships - Intra-agency ,(Conference  vendor, DC headstart Association)</t>
  </si>
  <si>
    <t xml:space="preserve"> Fatherhood Initiative Conference, Head Start Partnerships - Intra-agency ,(Conference  vendor, DC headstart Association) </t>
  </si>
  <si>
    <t xml:space="preserve">UDC Carup - market rate survey </t>
  </si>
  <si>
    <t>125K for EIMS - OST and difference to UDC, data  migration, survey, interns</t>
  </si>
  <si>
    <t>LRP PUBLICATIONS</t>
  </si>
  <si>
    <t>NATIONAL ASSOCIATION OF STATE</t>
  </si>
  <si>
    <t>IDEA INFANT AND TODDLER COORDI</t>
  </si>
  <si>
    <t>Travel, conferenace, other</t>
  </si>
  <si>
    <t>Contractual services for the development and negiotion of Indirect cost rate proposal.</t>
  </si>
  <si>
    <t>Membership Dues, Travel - local, Out of State, Other professional services and fees</t>
  </si>
  <si>
    <t>Replacement of monitors and laptops with Dell Computer Corp,</t>
  </si>
  <si>
    <t xml:space="preserve">Local Travel and Out State Travel, Conference Fees (Brustein &amp; Manasevit), Printing/advertising </t>
  </si>
  <si>
    <t xml:space="preserve">Midtown Personnel Inc to provide temp staff, </t>
  </si>
  <si>
    <t>Contractual Services with DHS to support Child Care Eligibility Staff/Services and IT Support to Child Care Data Mgt. System</t>
  </si>
  <si>
    <t xml:space="preserve">Contractual Services for IT Data System Support (EIMS) - OST, </t>
  </si>
  <si>
    <t>Early learning support services through graphic design, consumer material</t>
  </si>
  <si>
    <t>Howard University Contract agreement to support PRE-K and Child Care Subsidy program enhancement and expansion.</t>
  </si>
  <si>
    <t>Contractual services with UDC Carup  - Market Rate Survey, data migration, survet, interns</t>
  </si>
  <si>
    <t>Contractual Services - program support</t>
  </si>
  <si>
    <t>EFANN LIN</t>
  </si>
  <si>
    <t xml:space="preserve">Contractual services for conference and related costs for the Fatherhood Initiative Conference, Head Start Parterships-Interagency </t>
  </si>
  <si>
    <t>Payments to child care providers including CB0s, DCPS for Out of School Time services</t>
  </si>
  <si>
    <t>DCPS for Out of School Time Intra-district</t>
  </si>
  <si>
    <t xml:space="preserve">Sub-grant awards to CBOs providing early learning support, infant and toddler activities and quality services.  </t>
  </si>
  <si>
    <t xml:space="preserve">Sub-grant awards to CB0s and  UDC for services in professional devevlopment assistance for Infant and Toddler Activities </t>
  </si>
  <si>
    <t>Sub-grant awards to various CB0 for Pre-k Expansion and Enhancements</t>
  </si>
  <si>
    <t xml:space="preserve">Sub-grant award to Child Trends to support the SECDC and the Mayors efforts on Early Childhood Education and Care </t>
  </si>
  <si>
    <t xml:space="preserve">Contracts with DELL to replace computers, other software related purchases </t>
  </si>
  <si>
    <t>Attachment I - Spending Plan</t>
  </si>
  <si>
    <t>Program D800 Budget Total for FY14</t>
  </si>
  <si>
    <t>Program D700 Budget Total for FY14</t>
  </si>
  <si>
    <t>Program D600 Budget Total for FY14</t>
  </si>
  <si>
    <t>Program D400 Budget Total for FY14</t>
  </si>
  <si>
    <t>Program D300 Budget Total for FY14</t>
  </si>
  <si>
    <t>Program D200 Budget Total for FY14</t>
  </si>
  <si>
    <t>Program D100 Budget Total for FY14</t>
  </si>
  <si>
    <t>Program 100F Budget Total for FY14</t>
  </si>
  <si>
    <t>Program D900 Budget Total for FY14</t>
  </si>
  <si>
    <t>OST, INC. - Resource Services</t>
  </si>
  <si>
    <t>Convergent EDM, INC.</t>
  </si>
  <si>
    <t>TBD</t>
  </si>
  <si>
    <t>CONVERGENT EDM, INC.</t>
  </si>
  <si>
    <t>CITRIX ONLINE DIVISION</t>
  </si>
  <si>
    <t>DELL COMPUTER CORP</t>
  </si>
  <si>
    <t>P-card charges</t>
  </si>
  <si>
    <t>Services TBD</t>
  </si>
  <si>
    <t>P-Card Charges for various supplies as needed and further needs TBD</t>
  </si>
  <si>
    <t>Travel, Local and Out of City (Various Employees)</t>
  </si>
  <si>
    <t xml:space="preserve">Collaborative Communications </t>
  </si>
  <si>
    <t>Mathematica Policy Research</t>
  </si>
  <si>
    <t>Policy Studies Associates Inc.</t>
  </si>
  <si>
    <t>Academic Development Institute</t>
  </si>
  <si>
    <t>American Institute Research (AIR)</t>
  </si>
  <si>
    <t>Public Consulting Group</t>
  </si>
  <si>
    <t>Tembo Consulting</t>
  </si>
  <si>
    <t>Battle for Kids</t>
  </si>
  <si>
    <t xml:space="preserve">Grant Reviewers </t>
  </si>
  <si>
    <t>Other/Future Services TBD/Unobligated</t>
  </si>
  <si>
    <t>List all contracts including vendor name, amount &amp; service provided. All budgeted funds must be accounted for.</t>
  </si>
  <si>
    <t>University of Wisconsin System</t>
  </si>
  <si>
    <t>NCS Pearson, Inc.</t>
  </si>
  <si>
    <t>CTE/McGraw-Hill Companies - DCCAS Contracts</t>
  </si>
  <si>
    <t>Brain Shark, Inc.</t>
  </si>
  <si>
    <t>The Health Education</t>
  </si>
  <si>
    <t>American University</t>
  </si>
  <si>
    <t>Dutchmill Caterers</t>
  </si>
  <si>
    <t>Grant Reviewers</t>
  </si>
  <si>
    <t>Alvarez &amp; Marshall Global Forens</t>
  </si>
  <si>
    <t>Healthy Schools Act Contracts - unspent funds able to carryover</t>
  </si>
  <si>
    <t>Federal Grant Contracts TBD - portion of unspent funds able to carryover</t>
  </si>
  <si>
    <t>Elementary &amp; Secondary Education Subgrantees</t>
  </si>
  <si>
    <t>Wellness and Nutrition Claim Reimbursements/Subgrantee</t>
  </si>
  <si>
    <t>DELL Computers</t>
  </si>
  <si>
    <t xml:space="preserve">Other/TBD </t>
  </si>
  <si>
    <t>Blackman Jones Funds</t>
  </si>
  <si>
    <t xml:space="preserve"> -  Telecommunications Development Corp</t>
  </si>
  <si>
    <t xml:space="preserve"> -  Incapsulate, LLC</t>
  </si>
  <si>
    <t xml:space="preserve"> -  Urban Policy Development, LLC</t>
  </si>
  <si>
    <t xml:space="preserve"> -  Advocates for Justice &amp; Ed</t>
  </si>
  <si>
    <t xml:space="preserve"> -  Public Consulting Group</t>
  </si>
  <si>
    <t xml:space="preserve"> -  Other multiple Blackman Jones Contractual Services</t>
  </si>
  <si>
    <t xml:space="preserve"> -  Contractual Services TBD/Unobligated - Funds available to carryover</t>
  </si>
  <si>
    <t xml:space="preserve">Multiple Local &amp; Federal Special Ed Contractual Services </t>
  </si>
  <si>
    <t>Local Contractual Services TBD/Unobligated</t>
  </si>
  <si>
    <t>Blackman Jones</t>
  </si>
  <si>
    <t>Special Education Subgrantees</t>
  </si>
  <si>
    <t>F.S. TAYLOR &amp; ASSOCIATES, PC - Enrollment Audit</t>
  </si>
  <si>
    <t>MACRO INTERNATIONAL INC</t>
  </si>
  <si>
    <t xml:space="preserve">PRINT MAIL COMMUNICATIONS INC  Printing
</t>
  </si>
  <si>
    <t>F.S. TAYLOR &amp; ASSOCIATES, PC</t>
  </si>
  <si>
    <t>NATIONAL ASSOC OF FEDERAL</t>
  </si>
  <si>
    <t>HOSANNA MAHALEY JONES</t>
  </si>
  <si>
    <t>JEFF NOEL</t>
  </si>
  <si>
    <t>VOCUS</t>
  </si>
  <si>
    <t>OST,INC</t>
  </si>
  <si>
    <t>COUNCIL OF CHIEF STATE SCHOOL - MEMBERSHIP FEE</t>
  </si>
  <si>
    <t>INNOVATIVE COSTING SOLUTION- CONSULTING</t>
  </si>
  <si>
    <t>AMERICAN INSTITUTE RESEARCH - CONSULTING</t>
  </si>
  <si>
    <t>Tutition for foster care students who are ward of DC but enrolled in Non Dc Public Schools- PG County School, Montgomery County Schools, Calvert County schools, etc.</t>
  </si>
  <si>
    <t xml:space="preserve">Office Supplies for entire agency </t>
  </si>
  <si>
    <t>INTRA-DISTRICT - DEPARTMENT OF GENERAL SERVICES</t>
  </si>
  <si>
    <t>INTRA-DISTRICT - OFFICE OF THE CHIEF TECHNOLOGY OFFICER</t>
  </si>
  <si>
    <t>Transcription</t>
  </si>
  <si>
    <t>MIDTOWN PERSONNEL, INC.</t>
  </si>
  <si>
    <t>FORMOST ADVANCED CREATIONS</t>
  </si>
  <si>
    <t>MB STAFFING SERVICES LLC</t>
  </si>
  <si>
    <t>STUDENT HEARING OFFICERS - CONTRACT</t>
  </si>
  <si>
    <t>SOFT SCRIBE</t>
  </si>
  <si>
    <t>EXHIBIT ONE</t>
  </si>
  <si>
    <t>Dell Computers</t>
  </si>
  <si>
    <t>Office Supplies for HEFS</t>
  </si>
  <si>
    <t>Office Supplies for Adult and Family Education</t>
  </si>
  <si>
    <t>Various consultants</t>
  </si>
  <si>
    <t>Travel and Conferences</t>
  </si>
  <si>
    <t>Membership/Subscriptions - NASSGSAP, ETC.</t>
  </si>
  <si>
    <t>Stipends for Educational Licensure Commissioners</t>
  </si>
  <si>
    <t>Office Supplies for Assistant Superintendent Office</t>
  </si>
  <si>
    <t>CSG 31: Telephone, Telegraph, Telegram, Etc.</t>
  </si>
  <si>
    <t>Consultants for Higher Educational Financial Services</t>
  </si>
  <si>
    <t>Grants to Local Education Agencies -  Colleges and Universities for Higher Education Financial Services</t>
  </si>
  <si>
    <t>Grants to Local Education Agencies -  Colleges and Universities for Adult and Family Education</t>
  </si>
  <si>
    <t>Grants to Local Education Agencies -  Colleges and Universities for Career and Technical Education</t>
  </si>
  <si>
    <t>Funding for the AFE MIS - LACES and software for local program providers to serve adult learners and to maintain/replace computers and other equipment necessary to maintain CBTGED Testing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</si>
</sst>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30"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i/>
      <sz val="10"/>
      <name val="Arial"/>
      <family val="2"/>
    </font>
    <font>
      <b/>
      <i/>
      <sz val="14"/>
      <name val="Arial"/>
      <family val="2"/>
    </font>
    <font>
      <b/>
      <sz val="12"/>
      <name val="Arial"/>
      <family val="2"/>
    </font>
    <font>
      <b/>
      <sz val="14"/>
      <name val="Arial"/>
      <family val="2"/>
    </font>
    <font>
      <sz val="10"/>
      <color theme="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0"/>
      <name val="Arial"/>
    </font>
    <font>
      <sz val="11"/>
      <color rgb="FF000000"/>
      <name val="Calibri"/>
      <family val="2"/>
    </font>
  </fonts>
  <fills count="36">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600">
    <xf numFmtId="0" fontId="0" fillId="0" borderId="0"/>
    <xf numFmtId="44" fontId="3" fillId="0" borderId="0" applyNumberFormat="0" applyFont="0" applyFill="0" applyBorder="0" applyAlignment="0" applyProtection="0"/>
    <xf numFmtId="0" fontId="10" fillId="0" borderId="0"/>
    <xf numFmtId="0" fontId="11" fillId="0" borderId="0" applyNumberFormat="0" applyFill="0" applyBorder="0" applyAlignment="0" applyProtection="0"/>
    <xf numFmtId="0" fontId="12" fillId="0" borderId="11" applyNumberFormat="0" applyFill="0" applyAlignment="0" applyProtection="0"/>
    <xf numFmtId="0" fontId="13" fillId="0" borderId="12" applyNumberFormat="0" applyFill="0" applyAlignment="0" applyProtection="0"/>
    <xf numFmtId="0" fontId="14" fillId="0" borderId="13" applyNumberFormat="0" applyFill="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14" applyNumberFormat="0" applyAlignment="0" applyProtection="0"/>
    <xf numFmtId="0" fontId="19" fillId="9" borderId="15" applyNumberFormat="0" applyAlignment="0" applyProtection="0"/>
    <xf numFmtId="0" fontId="20" fillId="9" borderId="14" applyNumberFormat="0" applyAlignment="0" applyProtection="0"/>
    <xf numFmtId="0" fontId="21" fillId="0" borderId="16" applyNumberFormat="0" applyFill="0" applyAlignment="0" applyProtection="0"/>
    <xf numFmtId="0" fontId="22" fillId="10" borderId="17"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9" applyNumberFormat="0" applyFill="0" applyAlignment="0" applyProtection="0"/>
    <xf numFmtId="0" fontId="26"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6" fillId="35" borderId="0" applyNumberFormat="0" applyBorder="0" applyAlignment="0" applyProtection="0"/>
    <xf numFmtId="0" fontId="2"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0" fontId="2" fillId="11" borderId="18" applyNumberFormat="0" applyFont="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2"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2" fillId="0" borderId="0"/>
    <xf numFmtId="0" fontId="2" fillId="0" borderId="0"/>
    <xf numFmtId="0" fontId="2"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2"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alignmen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9" fontId="2"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18" applyNumberFormat="0" applyFont="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18"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4" fontId="1" fillId="0" borderId="0" applyFont="0" applyFill="0" applyBorder="0" applyAlignment="0" applyProtection="0"/>
  </cellStyleXfs>
  <cellXfs count="225">
    <xf numFmtId="0" fontId="0" fillId="0" borderId="0" xfId="0"/>
    <xf numFmtId="0" fontId="4" fillId="0" borderId="0" xfId="0" applyFont="1"/>
    <xf numFmtId="0" fontId="5" fillId="0" borderId="0" xfId="0" applyFont="1"/>
    <xf numFmtId="0" fontId="6" fillId="0" borderId="0" xfId="0" applyFont="1" applyFill="1" applyBorder="1" applyAlignment="1">
      <alignment horizontal="center"/>
    </xf>
    <xf numFmtId="0" fontId="7" fillId="0" borderId="0" xfId="0" applyFont="1" applyFill="1" applyBorder="1" applyAlignment="1">
      <alignment horizontal="center"/>
    </xf>
    <xf numFmtId="0" fontId="4" fillId="0" borderId="0" xfId="0" applyFont="1" applyAlignment="1">
      <alignment horizontal="center"/>
    </xf>
    <xf numFmtId="0" fontId="8" fillId="2" borderId="1" xfId="0" applyFont="1" applyFill="1" applyBorder="1" applyAlignment="1">
      <alignment horizontal="left"/>
    </xf>
    <xf numFmtId="0" fontId="8" fillId="0" borderId="5" xfId="0" applyFont="1" applyFill="1" applyBorder="1" applyAlignment="1">
      <alignment horizontal="left"/>
    </xf>
    <xf numFmtId="0" fontId="5" fillId="3" borderId="1" xfId="0" applyFont="1" applyFill="1" applyBorder="1" applyAlignment="1">
      <alignment horizontal="left"/>
    </xf>
    <xf numFmtId="0" fontId="5" fillId="0" borderId="0" xfId="0" applyFont="1" applyAlignment="1">
      <alignment horizontal="center"/>
    </xf>
    <xf numFmtId="0" fontId="5" fillId="0" borderId="0" xfId="0" applyFont="1" applyFill="1"/>
    <xf numFmtId="0" fontId="4" fillId="0" borderId="0" xfId="0" applyFont="1" applyAlignment="1">
      <alignment horizontal="right"/>
    </xf>
    <xf numFmtId="0" fontId="4" fillId="0" borderId="0" xfId="0" applyFont="1" applyFill="1" applyAlignment="1">
      <alignment horizontal="right"/>
    </xf>
    <xf numFmtId="0" fontId="5" fillId="3" borderId="6" xfId="0" applyFont="1" applyFill="1" applyBorder="1" applyAlignment="1">
      <alignment horizontal="left"/>
    </xf>
    <xf numFmtId="0" fontId="5" fillId="3" borderId="1" xfId="0" applyFont="1" applyFill="1" applyBorder="1"/>
    <xf numFmtId="0" fontId="5" fillId="0" borderId="0" xfId="0" applyFont="1" applyFill="1" applyBorder="1"/>
    <xf numFmtId="0" fontId="8" fillId="0" borderId="7" xfId="0" applyFont="1" applyFill="1" applyBorder="1" applyAlignment="1">
      <alignment horizontal="left"/>
    </xf>
    <xf numFmtId="0" fontId="5" fillId="3" borderId="6" xfId="0" applyFont="1" applyFill="1" applyBorder="1"/>
    <xf numFmtId="0" fontId="9" fillId="4" borderId="8" xfId="0" applyFont="1" applyFill="1" applyBorder="1"/>
    <xf numFmtId="0" fontId="4" fillId="0" borderId="1" xfId="0" applyFont="1" applyFill="1" applyBorder="1" applyAlignment="1">
      <alignment horizontal="center" wrapText="1"/>
    </xf>
    <xf numFmtId="164" fontId="4" fillId="0" borderId="0" xfId="1" applyNumberFormat="1" applyFont="1"/>
    <xf numFmtId="164" fontId="5" fillId="0" borderId="0" xfId="1" applyNumberFormat="1" applyFont="1" applyAlignment="1">
      <alignment horizontal="right"/>
    </xf>
    <xf numFmtId="164" fontId="5" fillId="0" borderId="0" xfId="1" applyNumberFormat="1" applyFont="1"/>
    <xf numFmtId="164" fontId="6" fillId="0" borderId="0" xfId="1" applyNumberFormat="1" applyFont="1" applyFill="1" applyBorder="1" applyAlignment="1">
      <alignment horizontal="center"/>
    </xf>
    <xf numFmtId="164" fontId="7" fillId="0" borderId="0" xfId="1" applyNumberFormat="1" applyFont="1" applyFill="1" applyBorder="1" applyAlignment="1">
      <alignment horizontal="right"/>
    </xf>
    <xf numFmtId="164" fontId="7" fillId="0" borderId="0" xfId="1" applyNumberFormat="1" applyFont="1" applyFill="1" applyBorder="1" applyAlignment="1">
      <alignment horizontal="center"/>
    </xf>
    <xf numFmtId="164" fontId="4" fillId="0" borderId="1" xfId="1" applyNumberFormat="1" applyFont="1" applyFill="1" applyBorder="1" applyAlignment="1">
      <alignment horizontal="center" wrapText="1"/>
    </xf>
    <xf numFmtId="164" fontId="4" fillId="0" borderId="2" xfId="1" applyNumberFormat="1" applyFont="1" applyBorder="1" applyAlignment="1">
      <alignment horizontal="center"/>
    </xf>
    <xf numFmtId="164" fontId="4" fillId="0" borderId="3" xfId="1" applyNumberFormat="1" applyFont="1" applyBorder="1" applyAlignment="1">
      <alignment horizontal="center"/>
    </xf>
    <xf numFmtId="164" fontId="4" fillId="0" borderId="4" xfId="1" applyNumberFormat="1" applyFont="1" applyBorder="1" applyAlignment="1">
      <alignment horizontal="center"/>
    </xf>
    <xf numFmtId="164" fontId="4" fillId="0" borderId="0" xfId="1" applyNumberFormat="1" applyFont="1" applyAlignment="1">
      <alignment horizontal="center"/>
    </xf>
    <xf numFmtId="164" fontId="4" fillId="0" borderId="0" xfId="1" applyNumberFormat="1" applyFont="1" applyFill="1" applyBorder="1" applyAlignment="1">
      <alignment horizontal="center"/>
    </xf>
    <xf numFmtId="164" fontId="4" fillId="0" borderId="0" xfId="1" applyNumberFormat="1" applyFont="1" applyBorder="1" applyAlignment="1">
      <alignment horizontal="center"/>
    </xf>
    <xf numFmtId="164" fontId="8" fillId="0" borderId="0" xfId="1" applyNumberFormat="1" applyFont="1" applyFill="1" applyBorder="1" applyAlignment="1">
      <alignment horizontal="left"/>
    </xf>
    <xf numFmtId="164" fontId="4" fillId="0" borderId="0" xfId="1" applyNumberFormat="1" applyFont="1" applyFill="1" applyBorder="1" applyAlignment="1">
      <alignment horizontal="right"/>
    </xf>
    <xf numFmtId="164" fontId="5" fillId="0" borderId="0" xfId="1" applyNumberFormat="1" applyFont="1" applyFill="1" applyBorder="1" applyAlignment="1">
      <alignment horizontal="left"/>
    </xf>
    <xf numFmtId="164" fontId="5" fillId="0" borderId="0" xfId="1" applyNumberFormat="1" applyFont="1" applyAlignment="1">
      <alignment horizontal="center"/>
    </xf>
    <xf numFmtId="164" fontId="5" fillId="0" borderId="0" xfId="1" applyNumberFormat="1" applyFont="1" applyFill="1"/>
    <xf numFmtId="164" fontId="5" fillId="0" borderId="0" xfId="1" applyNumberFormat="1" applyFont="1" applyFill="1" applyAlignment="1">
      <alignment horizontal="right"/>
    </xf>
    <xf numFmtId="164" fontId="4" fillId="0" borderId="0" xfId="1" applyNumberFormat="1" applyFont="1" applyFill="1" applyAlignment="1">
      <alignment horizontal="right"/>
    </xf>
    <xf numFmtId="164" fontId="4" fillId="0" borderId="0" xfId="1" applyNumberFormat="1" applyFont="1" applyAlignment="1">
      <alignment horizontal="right"/>
    </xf>
    <xf numFmtId="164" fontId="5" fillId="0" borderId="0" xfId="1" applyNumberFormat="1" applyFont="1" applyFill="1" applyBorder="1"/>
    <xf numFmtId="164" fontId="5" fillId="0" borderId="0" xfId="1" applyNumberFormat="1" applyFont="1" applyBorder="1" applyAlignment="1">
      <alignment horizontal="right"/>
    </xf>
    <xf numFmtId="164" fontId="4" fillId="0" borderId="0" xfId="1" applyNumberFormat="1" applyFont="1" applyBorder="1" applyAlignment="1">
      <alignment horizontal="right"/>
    </xf>
    <xf numFmtId="164" fontId="5" fillId="0" borderId="0" xfId="1" applyNumberFormat="1" applyFont="1" applyFill="1" applyBorder="1" applyAlignment="1">
      <alignment horizontal="right"/>
    </xf>
    <xf numFmtId="164" fontId="9" fillId="4" borderId="9" xfId="1" applyNumberFormat="1" applyFont="1" applyFill="1" applyBorder="1" applyAlignment="1">
      <alignment horizontal="right"/>
    </xf>
    <xf numFmtId="164" fontId="9" fillId="4" borderId="10" xfId="1" applyNumberFormat="1" applyFont="1" applyFill="1" applyBorder="1" applyAlignment="1">
      <alignment horizontal="right"/>
    </xf>
    <xf numFmtId="43" fontId="5" fillId="0" borderId="0" xfId="1" applyNumberFormat="1" applyFont="1" applyAlignment="1">
      <alignment horizontal="right"/>
    </xf>
    <xf numFmtId="0" fontId="3" fillId="3" borderId="1" xfId="0" applyFont="1" applyFill="1" applyBorder="1"/>
    <xf numFmtId="164" fontId="3" fillId="0" borderId="0" xfId="1" applyNumberFormat="1" applyFont="1" applyAlignment="1">
      <alignment horizontal="right"/>
    </xf>
    <xf numFmtId="0" fontId="3" fillId="0" borderId="0" xfId="0" applyFont="1" applyAlignment="1">
      <alignment horizontal="left"/>
    </xf>
    <xf numFmtId="0" fontId="3" fillId="0" borderId="0" xfId="0" applyFont="1"/>
    <xf numFmtId="0" fontId="3" fillId="0" borderId="0" xfId="0" applyFont="1" applyFill="1" applyBorder="1" applyAlignment="1">
      <alignment horizontal="left"/>
    </xf>
    <xf numFmtId="0" fontId="3" fillId="0" borderId="0" xfId="0" applyFont="1" applyFill="1" applyBorder="1"/>
    <xf numFmtId="0" fontId="3" fillId="0" borderId="0" xfId="0" applyFont="1" applyAlignment="1">
      <alignment horizontal="left" wrapText="1"/>
    </xf>
    <xf numFmtId="0" fontId="5" fillId="0" borderId="0" xfId="0" applyFont="1" applyFill="1" applyBorder="1" applyAlignment="1">
      <alignment wrapText="1"/>
    </xf>
    <xf numFmtId="0" fontId="3" fillId="0" borderId="0" xfId="0" applyFont="1" applyFill="1" applyBorder="1" applyAlignment="1">
      <alignment wrapText="1"/>
    </xf>
    <xf numFmtId="0" fontId="3" fillId="0" borderId="0" xfId="89" applyFont="1" applyAlignment="1">
      <alignment horizontal="left" wrapText="1"/>
    </xf>
    <xf numFmtId="0" fontId="29" fillId="0" borderId="0" xfId="0" applyFont="1" applyAlignment="1">
      <alignment vertical="center" wrapText="1"/>
    </xf>
    <xf numFmtId="0" fontId="4" fillId="0" borderId="0" xfId="0" applyFont="1" applyBorder="1" applyAlignment="1">
      <alignment horizontal="right" vertical="top"/>
    </xf>
    <xf numFmtId="0" fontId="3" fillId="0" borderId="0" xfId="0" applyFont="1" applyFill="1" applyBorder="1"/>
    <xf numFmtId="164" fontId="3" fillId="0" borderId="0" xfId="1" applyNumberFormat="1" applyFont="1" applyAlignment="1">
      <alignment horizontal="right"/>
    </xf>
    <xf numFmtId="164" fontId="3" fillId="0" borderId="0" xfId="1" applyNumberFormat="1" applyFont="1"/>
    <xf numFmtId="164" fontId="3" fillId="0" borderId="0" xfId="1" applyNumberFormat="1" applyFont="1" applyFill="1" applyBorder="1"/>
    <xf numFmtId="0" fontId="3" fillId="0" borderId="0" xfId="0" applyFont="1" applyFill="1" applyBorder="1" applyAlignment="1">
      <alignment horizontal="left" wrapText="1"/>
    </xf>
    <xf numFmtId="0" fontId="3" fillId="0" borderId="0" xfId="0" applyFont="1" applyFill="1" applyBorder="1" applyAlignment="1">
      <alignment horizontal="left"/>
    </xf>
    <xf numFmtId="0" fontId="3" fillId="0" borderId="0" xfId="0" applyFont="1" applyFill="1" applyBorder="1"/>
    <xf numFmtId="164" fontId="3" fillId="0" borderId="0" xfId="1" applyNumberFormat="1" applyFont="1" applyAlignment="1">
      <alignment horizontal="right"/>
    </xf>
    <xf numFmtId="164" fontId="3" fillId="0" borderId="0" xfId="1" applyNumberFormat="1" applyFont="1"/>
    <xf numFmtId="164" fontId="3" fillId="0" borderId="0" xfId="1" applyNumberFormat="1" applyFont="1" applyFill="1" applyBorder="1"/>
    <xf numFmtId="0" fontId="3" fillId="0" borderId="0" xfId="0" applyFont="1" applyFill="1" applyBorder="1" applyAlignment="1">
      <alignment wrapText="1"/>
    </xf>
    <xf numFmtId="164" fontId="3" fillId="0" borderId="0" xfId="1" applyNumberFormat="1" applyFont="1" applyAlignment="1">
      <alignment horizontal="right"/>
    </xf>
    <xf numFmtId="164" fontId="3" fillId="0" borderId="0" xfId="1" applyNumberFormat="1" applyFont="1"/>
    <xf numFmtId="164" fontId="3" fillId="0" borderId="0" xfId="1" applyNumberFormat="1" applyFont="1" applyFill="1"/>
    <xf numFmtId="164" fontId="3" fillId="0" borderId="0" xfId="1" applyNumberFormat="1" applyFont="1" applyFill="1" applyAlignment="1">
      <alignment horizontal="right"/>
    </xf>
    <xf numFmtId="164" fontId="3" fillId="0" borderId="0" xfId="1" applyNumberFormat="1" applyFont="1" applyFill="1" applyBorder="1"/>
    <xf numFmtId="43" fontId="3" fillId="0" borderId="0" xfId="1" applyNumberFormat="1" applyFont="1" applyFill="1" applyAlignment="1">
      <alignment horizontal="right"/>
    </xf>
    <xf numFmtId="0" fontId="1" fillId="0" borderId="0" xfId="2585" applyAlignment="1">
      <alignment wrapText="1"/>
    </xf>
    <xf numFmtId="0" fontId="1" fillId="0" borderId="0" xfId="2585"/>
    <xf numFmtId="164" fontId="3" fillId="0" borderId="0" xfId="1" applyNumberFormat="1" applyFont="1" applyAlignment="1">
      <alignment horizontal="right"/>
    </xf>
    <xf numFmtId="164" fontId="3" fillId="0" borderId="0" xfId="1" applyNumberFormat="1" applyFont="1"/>
    <xf numFmtId="164" fontId="3" fillId="0" borderId="0" xfId="1" applyNumberFormat="1" applyFont="1" applyFill="1" applyAlignment="1">
      <alignment horizontal="right"/>
    </xf>
    <xf numFmtId="43" fontId="3" fillId="0" borderId="0" xfId="1" applyNumberFormat="1" applyFont="1" applyAlignment="1">
      <alignment horizontal="right"/>
    </xf>
    <xf numFmtId="0" fontId="3" fillId="0" borderId="0" xfId="0" applyFont="1" applyAlignment="1">
      <alignment horizontal="left" wrapText="1"/>
    </xf>
    <xf numFmtId="0" fontId="3" fillId="0" borderId="0" xfId="0" applyFont="1" applyAlignment="1">
      <alignment wrapText="1"/>
    </xf>
    <xf numFmtId="0" fontId="4" fillId="0" borderId="0" xfId="0" applyFont="1"/>
    <xf numFmtId="0" fontId="9" fillId="4" borderId="8" xfId="0" applyFont="1" applyFill="1" applyBorder="1"/>
    <xf numFmtId="164" fontId="4" fillId="0" borderId="0" xfId="1" applyNumberFormat="1" applyFont="1"/>
    <xf numFmtId="164" fontId="3" fillId="0" borderId="0" xfId="1" applyNumberFormat="1" applyFont="1" applyAlignment="1">
      <alignment horizontal="right"/>
    </xf>
    <xf numFmtId="164" fontId="7" fillId="0" borderId="0" xfId="1" applyNumberFormat="1" applyFont="1" applyFill="1" applyBorder="1" applyAlignment="1">
      <alignment horizontal="right"/>
    </xf>
    <xf numFmtId="164" fontId="4" fillId="0" borderId="2" xfId="1" applyNumberFormat="1" applyFont="1" applyBorder="1" applyAlignment="1">
      <alignment horizontal="center"/>
    </xf>
    <xf numFmtId="164" fontId="4" fillId="0" borderId="0" xfId="1" applyNumberFormat="1" applyFont="1" applyAlignment="1">
      <alignment horizontal="center"/>
    </xf>
    <xf numFmtId="164" fontId="4" fillId="0" borderId="0" xfId="1" applyNumberFormat="1" applyFont="1" applyBorder="1" applyAlignment="1">
      <alignment horizontal="center"/>
    </xf>
    <xf numFmtId="164" fontId="4" fillId="0" borderId="0" xfId="1" applyNumberFormat="1" applyFont="1" applyFill="1" applyBorder="1" applyAlignment="1">
      <alignment horizontal="right"/>
    </xf>
    <xf numFmtId="164" fontId="3" fillId="0" borderId="0" xfId="1" applyNumberFormat="1" applyFont="1" applyFill="1"/>
    <xf numFmtId="164" fontId="3" fillId="0" borderId="0" xfId="1" applyNumberFormat="1" applyFont="1" applyFill="1" applyAlignment="1">
      <alignment horizontal="right"/>
    </xf>
    <xf numFmtId="164" fontId="4" fillId="0" borderId="0" xfId="1" applyNumberFormat="1" applyFont="1" applyFill="1" applyAlignment="1">
      <alignment horizontal="right"/>
    </xf>
    <xf numFmtId="164" fontId="4" fillId="0" borderId="0" xfId="1" applyNumberFormat="1" applyFont="1" applyAlignment="1">
      <alignment horizontal="right"/>
    </xf>
    <xf numFmtId="164" fontId="4" fillId="0" borderId="0" xfId="1" applyNumberFormat="1" applyFont="1" applyBorder="1" applyAlignment="1">
      <alignment horizontal="right"/>
    </xf>
    <xf numFmtId="164" fontId="9" fillId="4" borderId="9" xfId="1" applyNumberFormat="1" applyFont="1" applyFill="1" applyBorder="1" applyAlignment="1">
      <alignment horizontal="right"/>
    </xf>
    <xf numFmtId="0" fontId="3" fillId="0" borderId="0" xfId="0" applyFont="1" applyFill="1" applyBorder="1" applyAlignment="1">
      <alignment wrapText="1"/>
    </xf>
    <xf numFmtId="0" fontId="3" fillId="0" borderId="0" xfId="0" applyFont="1" applyFill="1" applyAlignment="1">
      <alignment wrapText="1"/>
    </xf>
    <xf numFmtId="0" fontId="3" fillId="0" borderId="0" xfId="0" applyFont="1" applyFill="1" applyBorder="1"/>
    <xf numFmtId="164" fontId="3" fillId="0" borderId="0" xfId="1" applyNumberFormat="1" applyFont="1" applyAlignment="1">
      <alignment horizontal="right"/>
    </xf>
    <xf numFmtId="164" fontId="3" fillId="0" borderId="0" xfId="1" applyNumberFormat="1" applyFont="1"/>
    <xf numFmtId="164" fontId="3" fillId="0" borderId="0" xfId="1" applyNumberFormat="1" applyFont="1" applyFill="1" applyBorder="1"/>
    <xf numFmtId="0" fontId="3" fillId="0" borderId="0" xfId="0" applyFont="1" applyFill="1" applyBorder="1"/>
    <xf numFmtId="164" fontId="3" fillId="0" borderId="0" xfId="1" applyNumberFormat="1" applyFont="1" applyAlignment="1">
      <alignment horizontal="right"/>
    </xf>
    <xf numFmtId="164" fontId="3" fillId="0" borderId="0" xfId="1" applyNumberFormat="1" applyFont="1"/>
    <xf numFmtId="164" fontId="3" fillId="0" borderId="0" xfId="1" applyNumberFormat="1" applyFont="1" applyFill="1" applyBorder="1"/>
    <xf numFmtId="0" fontId="0" fillId="0" borderId="0" xfId="0"/>
    <xf numFmtId="0" fontId="3" fillId="0" borderId="0" xfId="0" applyFont="1" applyFill="1"/>
    <xf numFmtId="164" fontId="3" fillId="0" borderId="0" xfId="1" applyNumberFormat="1" applyFont="1" applyFill="1"/>
    <xf numFmtId="164" fontId="3" fillId="0" borderId="0" xfId="1" applyNumberFormat="1" applyFont="1" applyFill="1" applyAlignment="1">
      <alignment horizontal="right"/>
    </xf>
    <xf numFmtId="0" fontId="3" fillId="0" borderId="0" xfId="0" applyFont="1"/>
    <xf numFmtId="0" fontId="0" fillId="0" borderId="0" xfId="0"/>
    <xf numFmtId="0" fontId="3" fillId="0" borderId="0" xfId="0" applyFont="1"/>
    <xf numFmtId="0" fontId="3" fillId="0" borderId="0" xfId="0" applyFont="1" applyFill="1" applyBorder="1"/>
    <xf numFmtId="164" fontId="3" fillId="0" borderId="0" xfId="1" applyNumberFormat="1" applyFont="1" applyAlignment="1">
      <alignment horizontal="right"/>
    </xf>
    <xf numFmtId="164" fontId="3" fillId="0" borderId="0" xfId="1" applyNumberFormat="1" applyFont="1"/>
    <xf numFmtId="164" fontId="3" fillId="0" borderId="0" xfId="1" applyNumberFormat="1" applyFont="1" applyFill="1" applyBorder="1"/>
    <xf numFmtId="164" fontId="3" fillId="0" borderId="0" xfId="0" applyNumberFormat="1" applyFont="1"/>
    <xf numFmtId="0" fontId="0" fillId="0" borderId="0" xfId="0"/>
    <xf numFmtId="0" fontId="4" fillId="0" borderId="0" xfId="0" applyFont="1"/>
    <xf numFmtId="0" fontId="3" fillId="3" borderId="1" xfId="0" applyFont="1" applyFill="1" applyBorder="1"/>
    <xf numFmtId="0" fontId="3" fillId="0" borderId="0" xfId="0" applyFont="1" applyFill="1" applyBorder="1"/>
    <xf numFmtId="164" fontId="4" fillId="0" borderId="0" xfId="1" applyNumberFormat="1" applyFont="1"/>
    <xf numFmtId="164" fontId="3" fillId="0" borderId="0" xfId="1" applyNumberFormat="1" applyFont="1" applyAlignment="1">
      <alignment horizontal="right"/>
    </xf>
    <xf numFmtId="164" fontId="3" fillId="0" borderId="0" xfId="1" applyNumberFormat="1" applyFont="1"/>
    <xf numFmtId="164" fontId="3" fillId="0" borderId="0" xfId="1" applyNumberFormat="1" applyFont="1" applyFill="1" applyBorder="1"/>
    <xf numFmtId="0" fontId="4" fillId="0" borderId="0" xfId="0" applyFont="1"/>
    <xf numFmtId="0" fontId="4" fillId="0" borderId="0" xfId="0" applyFont="1" applyAlignment="1">
      <alignment horizontal="right"/>
    </xf>
    <xf numFmtId="164" fontId="4" fillId="0" borderId="0" xfId="1" applyNumberFormat="1" applyFont="1"/>
    <xf numFmtId="0" fontId="0" fillId="0" borderId="0" xfId="0"/>
    <xf numFmtId="0" fontId="3" fillId="0" borderId="0" xfId="0" applyFont="1"/>
    <xf numFmtId="0" fontId="3" fillId="0" borderId="0" xfId="0" applyFont="1" applyFill="1"/>
    <xf numFmtId="0" fontId="4" fillId="0" borderId="0" xfId="0" applyFont="1" applyAlignment="1">
      <alignment horizontal="right"/>
    </xf>
    <xf numFmtId="0" fontId="4" fillId="0" borderId="0" xfId="0" applyFont="1" applyFill="1" applyAlignment="1">
      <alignment horizontal="right"/>
    </xf>
    <xf numFmtId="0" fontId="3" fillId="3" borderId="6" xfId="0" applyFont="1" applyFill="1" applyBorder="1" applyAlignment="1">
      <alignment horizontal="left"/>
    </xf>
    <xf numFmtId="0" fontId="3" fillId="0" borderId="0" xfId="0" applyFont="1" applyFill="1" applyBorder="1"/>
    <xf numFmtId="0" fontId="3" fillId="3" borderId="6" xfId="0" applyFont="1" applyFill="1" applyBorder="1"/>
    <xf numFmtId="164" fontId="4" fillId="0" borderId="0" xfId="1" applyNumberFormat="1" applyFont="1"/>
    <xf numFmtId="164" fontId="3" fillId="0" borderId="0" xfId="1" applyNumberFormat="1" applyFont="1" applyAlignment="1">
      <alignment horizontal="right"/>
    </xf>
    <xf numFmtId="164" fontId="3" fillId="0" borderId="0" xfId="1" applyNumberFormat="1" applyFont="1"/>
    <xf numFmtId="164" fontId="4" fillId="0" borderId="0" xfId="1" applyNumberFormat="1" applyFont="1" applyFill="1" applyBorder="1" applyAlignment="1">
      <alignment horizontal="right"/>
    </xf>
    <xf numFmtId="164" fontId="3" fillId="0" borderId="0" xfId="1" applyNumberFormat="1" applyFont="1" applyFill="1" applyBorder="1" applyAlignment="1">
      <alignment horizontal="left"/>
    </xf>
    <xf numFmtId="164" fontId="3" fillId="0" borderId="0" xfId="1" applyNumberFormat="1" applyFont="1" applyFill="1"/>
    <xf numFmtId="164" fontId="3" fillId="0" borderId="0" xfId="1" applyNumberFormat="1" applyFont="1" applyFill="1" applyAlignment="1">
      <alignment horizontal="right"/>
    </xf>
    <xf numFmtId="164" fontId="4" fillId="0" borderId="0" xfId="1" applyNumberFormat="1" applyFont="1" applyFill="1" applyAlignment="1">
      <alignment horizontal="right"/>
    </xf>
    <xf numFmtId="164" fontId="4" fillId="0" borderId="0" xfId="1" applyNumberFormat="1" applyFont="1" applyAlignment="1">
      <alignment horizontal="right"/>
    </xf>
    <xf numFmtId="164" fontId="3" fillId="0" borderId="0" xfId="1" applyNumberFormat="1" applyFont="1" applyFill="1" applyBorder="1"/>
    <xf numFmtId="164" fontId="4" fillId="0" borderId="0" xfId="1" applyNumberFormat="1" applyFont="1" applyBorder="1" applyAlignment="1">
      <alignment horizontal="right"/>
    </xf>
    <xf numFmtId="0" fontId="0" fillId="0" borderId="0" xfId="0"/>
    <xf numFmtId="0" fontId="3" fillId="0" borderId="0" xfId="0" applyFont="1" applyFill="1" applyBorder="1"/>
    <xf numFmtId="164" fontId="3" fillId="0" borderId="0" xfId="1" applyNumberFormat="1" applyFont="1" applyAlignment="1">
      <alignment horizontal="right"/>
    </xf>
    <xf numFmtId="164" fontId="3" fillId="0" borderId="0" xfId="1" applyNumberFormat="1" applyFont="1"/>
    <xf numFmtId="164" fontId="3" fillId="0" borderId="0" xfId="1" applyNumberFormat="1" applyFont="1" applyFill="1" applyBorder="1"/>
    <xf numFmtId="0" fontId="4" fillId="0" borderId="0" xfId="0" applyFont="1" applyFill="1" applyBorder="1" applyAlignment="1">
      <alignment wrapText="1"/>
    </xf>
    <xf numFmtId="0" fontId="3" fillId="0" borderId="0" xfId="0" applyFont="1" applyFill="1" applyBorder="1"/>
    <xf numFmtId="164" fontId="3" fillId="0" borderId="0" xfId="1" applyNumberFormat="1" applyFont="1" applyAlignment="1">
      <alignment horizontal="right"/>
    </xf>
    <xf numFmtId="164" fontId="3" fillId="0" borderId="0" xfId="1" applyNumberFormat="1" applyFont="1"/>
    <xf numFmtId="0" fontId="3" fillId="0" borderId="0" xfId="0" applyFont="1" applyAlignment="1">
      <alignment horizontal="left"/>
    </xf>
    <xf numFmtId="164" fontId="3" fillId="0" borderId="0" xfId="1" applyNumberFormat="1" applyFont="1" applyFill="1"/>
    <xf numFmtId="164" fontId="3" fillId="0" borderId="0" xfId="1" applyNumberFormat="1" applyFont="1" applyFill="1" applyAlignment="1">
      <alignment horizontal="right"/>
    </xf>
    <xf numFmtId="0" fontId="1" fillId="0" borderId="0" xfId="2585"/>
    <xf numFmtId="0" fontId="0" fillId="0" borderId="0" xfId="0"/>
    <xf numFmtId="164" fontId="3" fillId="0" borderId="0" xfId="1" applyNumberFormat="1" applyFont="1" applyAlignment="1">
      <alignment horizontal="right"/>
    </xf>
    <xf numFmtId="164" fontId="3" fillId="0" borderId="0" xfId="1" applyNumberFormat="1" applyFont="1" applyFill="1" applyBorder="1"/>
    <xf numFmtId="0" fontId="3" fillId="0" borderId="0" xfId="0" applyFont="1" applyFill="1" applyBorder="1" applyAlignment="1">
      <alignment horizontal="left" vertical="top" wrapText="1"/>
    </xf>
    <xf numFmtId="0" fontId="1" fillId="0" borderId="0" xfId="2585"/>
    <xf numFmtId="0" fontId="0" fillId="0" borderId="0" xfId="0"/>
    <xf numFmtId="0" fontId="4" fillId="0" borderId="0" xfId="0" applyFont="1"/>
    <xf numFmtId="0" fontId="3" fillId="0" borderId="0" xfId="0" applyFont="1" applyFill="1"/>
    <xf numFmtId="0" fontId="3" fillId="3" borderId="1" xfId="0" applyFont="1" applyFill="1" applyBorder="1"/>
    <xf numFmtId="0" fontId="3" fillId="0" borderId="0" xfId="0" applyFont="1" applyFill="1" applyBorder="1"/>
    <xf numFmtId="164" fontId="4" fillId="0" borderId="0" xfId="1" applyNumberFormat="1" applyFont="1"/>
    <xf numFmtId="164" fontId="3" fillId="0" borderId="0" xfId="1" applyNumberFormat="1" applyFont="1" applyAlignment="1">
      <alignment horizontal="right"/>
    </xf>
    <xf numFmtId="164" fontId="3" fillId="0" borderId="0" xfId="1" applyNumberFormat="1" applyFont="1"/>
    <xf numFmtId="164" fontId="4" fillId="0" borderId="0" xfId="1" applyNumberFormat="1" applyFont="1" applyFill="1" applyBorder="1" applyAlignment="1">
      <alignment horizontal="right"/>
    </xf>
    <xf numFmtId="164" fontId="4" fillId="0" borderId="0" xfId="1" applyNumberFormat="1" applyFont="1" applyAlignment="1">
      <alignment horizontal="right"/>
    </xf>
    <xf numFmtId="164" fontId="3" fillId="0" borderId="0" xfId="1" applyNumberFormat="1" applyFont="1" applyFill="1" applyBorder="1"/>
    <xf numFmtId="0" fontId="28" fillId="0" borderId="0" xfId="0" applyFont="1" applyBorder="1" applyAlignment="1">
      <alignment vertical="top"/>
    </xf>
    <xf numFmtId="0" fontId="0" fillId="0" borderId="0" xfId="0" applyFill="1" applyBorder="1" applyAlignment="1">
      <alignment vertical="top"/>
    </xf>
    <xf numFmtId="0" fontId="0" fillId="0" borderId="0" xfId="0" applyBorder="1" applyAlignment="1">
      <alignment vertical="top"/>
    </xf>
    <xf numFmtId="0" fontId="1" fillId="0" borderId="0" xfId="2585"/>
    <xf numFmtId="0" fontId="3" fillId="0" borderId="0" xfId="89"/>
    <xf numFmtId="0" fontId="3" fillId="0" borderId="0" xfId="89" applyFont="1"/>
    <xf numFmtId="164" fontId="3" fillId="0" borderId="0" xfId="1" applyNumberFormat="1" applyFont="1" applyAlignment="1">
      <alignment horizontal="right"/>
    </xf>
    <xf numFmtId="164" fontId="3" fillId="0" borderId="0" xfId="1" applyNumberFormat="1" applyFont="1"/>
    <xf numFmtId="0" fontId="3" fillId="0" borderId="0" xfId="89" applyFont="1" applyAlignment="1">
      <alignment horizontal="left"/>
    </xf>
    <xf numFmtId="0" fontId="3" fillId="0" borderId="0" xfId="89" applyFont="1" applyAlignment="1">
      <alignment horizontal="left"/>
    </xf>
    <xf numFmtId="0" fontId="3" fillId="0" borderId="0" xfId="89" applyFont="1" applyAlignment="1">
      <alignment horizontal="left"/>
    </xf>
    <xf numFmtId="0" fontId="3" fillId="0" borderId="0" xfId="89" applyFont="1" applyAlignment="1">
      <alignment horizontal="left"/>
    </xf>
    <xf numFmtId="0" fontId="3" fillId="0" borderId="0" xfId="89"/>
    <xf numFmtId="164" fontId="3" fillId="0" borderId="0" xfId="1" applyNumberFormat="1" applyFont="1" applyAlignment="1">
      <alignment horizontal="right"/>
    </xf>
    <xf numFmtId="164" fontId="3" fillId="0" borderId="0" xfId="1" applyNumberFormat="1" applyFont="1" applyFill="1" applyBorder="1"/>
    <xf numFmtId="0" fontId="1" fillId="0" borderId="0" xfId="2585"/>
    <xf numFmtId="0" fontId="3" fillId="0" borderId="0" xfId="89"/>
    <xf numFmtId="0" fontId="3" fillId="0" borderId="0" xfId="89" applyFont="1" applyFill="1" applyBorder="1"/>
    <xf numFmtId="164" fontId="3" fillId="0" borderId="0" xfId="1" applyNumberFormat="1" applyFont="1" applyAlignment="1">
      <alignment horizontal="right"/>
    </xf>
    <xf numFmtId="164" fontId="3" fillId="0" borderId="0" xfId="1" applyNumberFormat="1" applyFont="1"/>
    <xf numFmtId="164" fontId="3" fillId="0" borderId="0" xfId="1" applyNumberFormat="1" applyFont="1" applyFill="1" applyBorder="1"/>
    <xf numFmtId="0" fontId="3" fillId="0" borderId="0" xfId="89" applyFont="1" applyFill="1"/>
    <xf numFmtId="164" fontId="3" fillId="0" borderId="0" xfId="1" applyNumberFormat="1" applyFont="1" applyFill="1"/>
    <xf numFmtId="164" fontId="3" fillId="0" borderId="0" xfId="1" applyNumberFormat="1" applyFont="1" applyFill="1" applyAlignment="1">
      <alignment horizontal="right"/>
    </xf>
    <xf numFmtId="0" fontId="3" fillId="0" borderId="0" xfId="89"/>
    <xf numFmtId="0" fontId="3" fillId="0" borderId="0" xfId="89" applyFont="1"/>
    <xf numFmtId="0" fontId="3" fillId="0" borderId="0" xfId="89" applyFont="1" applyFill="1" applyBorder="1"/>
    <xf numFmtId="164" fontId="3" fillId="0" borderId="0" xfId="1" applyNumberFormat="1" applyFont="1" applyAlignment="1">
      <alignment horizontal="right"/>
    </xf>
    <xf numFmtId="164" fontId="3" fillId="0" borderId="0" xfId="1" applyNumberFormat="1" applyFont="1"/>
    <xf numFmtId="0" fontId="3" fillId="0" borderId="0" xfId="89" applyFont="1" applyFill="1" applyBorder="1"/>
    <xf numFmtId="164" fontId="3" fillId="0" borderId="0" xfId="1" applyNumberFormat="1" applyFont="1" applyAlignment="1">
      <alignment horizontal="right"/>
    </xf>
    <xf numFmtId="164" fontId="3" fillId="0" borderId="0" xfId="1" applyNumberFormat="1" applyFont="1"/>
    <xf numFmtId="164" fontId="3" fillId="0" borderId="0" xfId="1" applyNumberFormat="1" applyFont="1" applyFill="1" applyBorder="1"/>
    <xf numFmtId="0" fontId="3" fillId="0" borderId="0" xfId="89"/>
    <xf numFmtId="0" fontId="3" fillId="0" borderId="0" xfId="89" applyFont="1" applyFill="1" applyBorder="1"/>
    <xf numFmtId="164" fontId="3" fillId="0" borderId="0" xfId="1" applyNumberFormat="1" applyFont="1" applyAlignment="1">
      <alignment horizontal="right"/>
    </xf>
    <xf numFmtId="164" fontId="3" fillId="0" borderId="0" xfId="1" applyNumberFormat="1" applyFont="1"/>
    <xf numFmtId="164" fontId="3" fillId="0" borderId="0" xfId="1" applyNumberFormat="1" applyFont="1" applyFill="1" applyBorder="1"/>
    <xf numFmtId="0" fontId="3" fillId="0" borderId="0" xfId="89"/>
    <xf numFmtId="164" fontId="3" fillId="0" borderId="0" xfId="1" applyNumberFormat="1" applyFont="1" applyAlignment="1">
      <alignment horizontal="right"/>
    </xf>
    <xf numFmtId="164" fontId="3" fillId="0" borderId="0" xfId="1" applyNumberFormat="1" applyFont="1"/>
    <xf numFmtId="164" fontId="4" fillId="0" borderId="0" xfId="1" applyNumberFormat="1" applyFont="1" applyFill="1" applyBorder="1" applyAlignment="1">
      <alignment horizontal="right"/>
    </xf>
    <xf numFmtId="164" fontId="4" fillId="0" borderId="0" xfId="1" applyNumberFormat="1" applyFont="1" applyAlignment="1">
      <alignment horizontal="right"/>
    </xf>
    <xf numFmtId="0" fontId="4" fillId="0" borderId="0" xfId="89" applyFont="1" applyAlignment="1">
      <alignment horizontal="left" wrapText="1"/>
    </xf>
  </cellXfs>
  <cellStyles count="2600">
    <cellStyle name="20% - Accent1" xfId="20" builtinId="30" customBuiltin="1"/>
    <cellStyle name="20% - Accent1 2" xfId="2587"/>
    <cellStyle name="20% - Accent1 3" xfId="2558"/>
    <cellStyle name="20% - Accent2" xfId="24" builtinId="34" customBuiltin="1"/>
    <cellStyle name="20% - Accent2 2" xfId="2589"/>
    <cellStyle name="20% - Accent2 3" xfId="2560"/>
    <cellStyle name="20% - Accent3" xfId="28" builtinId="38" customBuiltin="1"/>
    <cellStyle name="20% - Accent3 2" xfId="2591"/>
    <cellStyle name="20% - Accent3 3" xfId="2562"/>
    <cellStyle name="20% - Accent4" xfId="32" builtinId="42" customBuiltin="1"/>
    <cellStyle name="20% - Accent4 2" xfId="2593"/>
    <cellStyle name="20% - Accent4 3" xfId="2564"/>
    <cellStyle name="20% - Accent5" xfId="36" builtinId="46" customBuiltin="1"/>
    <cellStyle name="20% - Accent5 2" xfId="2595"/>
    <cellStyle name="20% - Accent5 3" xfId="2566"/>
    <cellStyle name="20% - Accent6" xfId="40" builtinId="50" customBuiltin="1"/>
    <cellStyle name="20% - Accent6 2" xfId="2597"/>
    <cellStyle name="20% - Accent6 3" xfId="2568"/>
    <cellStyle name="40% - Accent1" xfId="21" builtinId="31" customBuiltin="1"/>
    <cellStyle name="40% - Accent1 2" xfId="2588"/>
    <cellStyle name="40% - Accent1 3" xfId="2559"/>
    <cellStyle name="40% - Accent2" xfId="25" builtinId="35" customBuiltin="1"/>
    <cellStyle name="40% - Accent2 2" xfId="2590"/>
    <cellStyle name="40% - Accent2 3" xfId="2561"/>
    <cellStyle name="40% - Accent3" xfId="29" builtinId="39" customBuiltin="1"/>
    <cellStyle name="40% - Accent3 2" xfId="2592"/>
    <cellStyle name="40% - Accent3 3" xfId="2563"/>
    <cellStyle name="40% - Accent4" xfId="33" builtinId="43" customBuiltin="1"/>
    <cellStyle name="40% - Accent4 2" xfId="2594"/>
    <cellStyle name="40% - Accent4 3" xfId="2565"/>
    <cellStyle name="40% - Accent5" xfId="37" builtinId="47" customBuiltin="1"/>
    <cellStyle name="40% - Accent5 2" xfId="2596"/>
    <cellStyle name="40% - Accent5 3" xfId="2567"/>
    <cellStyle name="40% - Accent6" xfId="41" builtinId="51" customBuiltin="1"/>
    <cellStyle name="40% - Accent6 2" xfId="2598"/>
    <cellStyle name="40% - Accent6 3" xfId="2569"/>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10" xfId="44"/>
    <cellStyle name="Comma 10 2" xfId="83"/>
    <cellStyle name="Comma 10 3" xfId="2555"/>
    <cellStyle name="Comma 11" xfId="2553"/>
    <cellStyle name="Comma 15" xfId="45"/>
    <cellStyle name="Comma 18" xfId="46"/>
    <cellStyle name="Comma 19" xfId="47"/>
    <cellStyle name="Comma 2" xfId="82"/>
    <cellStyle name="Comma 2 10" xfId="48"/>
    <cellStyle name="Comma 2 11" xfId="49"/>
    <cellStyle name="Comma 2 12" xfId="50"/>
    <cellStyle name="Comma 2 13" xfId="51"/>
    <cellStyle name="Comma 2 14" xfId="52"/>
    <cellStyle name="Comma 2 15" xfId="53"/>
    <cellStyle name="Comma 2 16" xfId="54"/>
    <cellStyle name="Comma 2 17" xfId="55"/>
    <cellStyle name="Comma 2 18" xfId="56"/>
    <cellStyle name="Comma 2 19" xfId="57"/>
    <cellStyle name="Comma 2 2" xfId="58"/>
    <cellStyle name="Comma 2 20" xfId="59"/>
    <cellStyle name="Comma 2 21" xfId="60"/>
    <cellStyle name="Comma 2 22" xfId="61"/>
    <cellStyle name="Comma 2 23" xfId="62"/>
    <cellStyle name="Comma 2 24" xfId="2572"/>
    <cellStyle name="Comma 2 3" xfId="63"/>
    <cellStyle name="Comma 2 4" xfId="64"/>
    <cellStyle name="Comma 2 5" xfId="65"/>
    <cellStyle name="Comma 2 6" xfId="66"/>
    <cellStyle name="Comma 2 7" xfId="67"/>
    <cellStyle name="Comma 2 8" xfId="68"/>
    <cellStyle name="Comma 2 9" xfId="69"/>
    <cellStyle name="Comma 20" xfId="70"/>
    <cellStyle name="Comma 25" xfId="71"/>
    <cellStyle name="Comma 26" xfId="72"/>
    <cellStyle name="Comma 26 2" xfId="84"/>
    <cellStyle name="Comma 26 3" xfId="2554"/>
    <cellStyle name="Comma 27" xfId="73"/>
    <cellStyle name="Comma 27 2" xfId="85"/>
    <cellStyle name="Comma 27 3" xfId="2556"/>
    <cellStyle name="Comma 5" xfId="74"/>
    <cellStyle name="Comma 6" xfId="75"/>
    <cellStyle name="Comma 7" xfId="76"/>
    <cellStyle name="Comma 8" xfId="77"/>
    <cellStyle name="Currency" xfId="1" builtinId="4"/>
    <cellStyle name="Currency 2" xfId="86"/>
    <cellStyle name="Currency 2 2" xfId="2573"/>
    <cellStyle name="Currency 3" xfId="2599"/>
    <cellStyle name="Currency 6" xfId="78"/>
    <cellStyle name="Currency 7" xfId="79"/>
    <cellStyle name="Currency 8" xfId="8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10" xfId="89"/>
    <cellStyle name="Normal 10 10" xfId="90"/>
    <cellStyle name="Normal 10 10 2" xfId="91"/>
    <cellStyle name="Normal 10 10 3" xfId="92"/>
    <cellStyle name="Normal 10 10 4" xfId="93"/>
    <cellStyle name="Normal 10 10 5" xfId="94"/>
    <cellStyle name="Normal 10 10 6" xfId="95"/>
    <cellStyle name="Normal 10 10 7" xfId="96"/>
    <cellStyle name="Normal 10 10 8" xfId="97"/>
    <cellStyle name="Normal 10 10 9" xfId="98"/>
    <cellStyle name="Normal 10 11" xfId="99"/>
    <cellStyle name="Normal 10 11 2" xfId="100"/>
    <cellStyle name="Normal 10 11 3" xfId="101"/>
    <cellStyle name="Normal 10 11 4" xfId="102"/>
    <cellStyle name="Normal 10 11 5" xfId="103"/>
    <cellStyle name="Normal 10 11 6" xfId="104"/>
    <cellStyle name="Normal 10 11 7" xfId="105"/>
    <cellStyle name="Normal 10 11 8" xfId="106"/>
    <cellStyle name="Normal 10 11 9" xfId="107"/>
    <cellStyle name="Normal 10 12" xfId="108"/>
    <cellStyle name="Normal 10 12 2" xfId="109"/>
    <cellStyle name="Normal 10 12 3" xfId="110"/>
    <cellStyle name="Normal 10 12 4" xfId="111"/>
    <cellStyle name="Normal 10 12 5" xfId="112"/>
    <cellStyle name="Normal 10 12 6" xfId="113"/>
    <cellStyle name="Normal 10 12 7" xfId="114"/>
    <cellStyle name="Normal 10 12 8" xfId="115"/>
    <cellStyle name="Normal 10 12 9" xfId="116"/>
    <cellStyle name="Normal 10 13" xfId="117"/>
    <cellStyle name="Normal 10 13 2" xfId="118"/>
    <cellStyle name="Normal 10 13 3" xfId="119"/>
    <cellStyle name="Normal 10 13 4" xfId="120"/>
    <cellStyle name="Normal 10 13 5" xfId="121"/>
    <cellStyle name="Normal 10 13 6" xfId="122"/>
    <cellStyle name="Normal 10 13 7" xfId="123"/>
    <cellStyle name="Normal 10 13 8" xfId="124"/>
    <cellStyle name="Normal 10 13 9" xfId="125"/>
    <cellStyle name="Normal 10 14" xfId="126"/>
    <cellStyle name="Normal 10 14 2" xfId="127"/>
    <cellStyle name="Normal 10 14 3" xfId="128"/>
    <cellStyle name="Normal 10 14 4" xfId="129"/>
    <cellStyle name="Normal 10 14 5" xfId="130"/>
    <cellStyle name="Normal 10 14 6" xfId="131"/>
    <cellStyle name="Normal 10 14 7" xfId="132"/>
    <cellStyle name="Normal 10 14 8" xfId="133"/>
    <cellStyle name="Normal 10 14 9" xfId="134"/>
    <cellStyle name="Normal 10 15" xfId="135"/>
    <cellStyle name="Normal 10 15 2" xfId="136"/>
    <cellStyle name="Normal 10 15 3" xfId="137"/>
    <cellStyle name="Normal 10 15 4" xfId="138"/>
    <cellStyle name="Normal 10 15 5" xfId="139"/>
    <cellStyle name="Normal 10 15 6" xfId="140"/>
    <cellStyle name="Normal 10 15 7" xfId="141"/>
    <cellStyle name="Normal 10 15 8" xfId="142"/>
    <cellStyle name="Normal 10 15 9" xfId="143"/>
    <cellStyle name="Normal 10 16" xfId="144"/>
    <cellStyle name="Normal 10 17" xfId="145"/>
    <cellStyle name="Normal 10 18" xfId="146"/>
    <cellStyle name="Normal 10 19" xfId="147"/>
    <cellStyle name="Normal 10 2" xfId="148"/>
    <cellStyle name="Normal 10 20" xfId="149"/>
    <cellStyle name="Normal 10 21" xfId="150"/>
    <cellStyle name="Normal 10 22" xfId="151"/>
    <cellStyle name="Normal 10 23" xfId="152"/>
    <cellStyle name="Normal 10 24" xfId="153"/>
    <cellStyle name="Normal 10 25" xfId="154"/>
    <cellStyle name="Normal 10 26" xfId="155"/>
    <cellStyle name="Normal 10 27" xfId="156"/>
    <cellStyle name="Normal 10 3" xfId="157"/>
    <cellStyle name="Normal 10 4" xfId="158"/>
    <cellStyle name="Normal 10 5" xfId="159"/>
    <cellStyle name="Normal 10 6" xfId="160"/>
    <cellStyle name="Normal 10 7" xfId="161"/>
    <cellStyle name="Normal 10 8" xfId="162"/>
    <cellStyle name="Normal 10 8 2" xfId="163"/>
    <cellStyle name="Normal 10 8 3" xfId="164"/>
    <cellStyle name="Normal 10 8 4" xfId="165"/>
    <cellStyle name="Normal 10 8 5" xfId="166"/>
    <cellStyle name="Normal 10 8 6" xfId="167"/>
    <cellStyle name="Normal 10 8 7" xfId="168"/>
    <cellStyle name="Normal 10 8 8" xfId="169"/>
    <cellStyle name="Normal 10 8 9" xfId="170"/>
    <cellStyle name="Normal 10 9" xfId="171"/>
    <cellStyle name="Normal 10 9 2" xfId="172"/>
    <cellStyle name="Normal 10 9 3" xfId="173"/>
    <cellStyle name="Normal 10 9 4" xfId="174"/>
    <cellStyle name="Normal 10 9 5" xfId="175"/>
    <cellStyle name="Normal 10 9 6" xfId="176"/>
    <cellStyle name="Normal 10 9 7" xfId="177"/>
    <cellStyle name="Normal 10 9 8" xfId="178"/>
    <cellStyle name="Normal 10 9 9" xfId="179"/>
    <cellStyle name="Normal 100" xfId="180"/>
    <cellStyle name="Normal 100 2" xfId="181"/>
    <cellStyle name="Normal 100 3" xfId="182"/>
    <cellStyle name="Normal 100 4" xfId="183"/>
    <cellStyle name="Normal 100 5" xfId="184"/>
    <cellStyle name="Normal 11" xfId="87"/>
    <cellStyle name="Normal 11 10" xfId="185"/>
    <cellStyle name="Normal 11 10 2" xfId="186"/>
    <cellStyle name="Normal 11 10 3" xfId="187"/>
    <cellStyle name="Normal 11 10 4" xfId="188"/>
    <cellStyle name="Normal 11 10 5" xfId="189"/>
    <cellStyle name="Normal 11 10 6" xfId="190"/>
    <cellStyle name="Normal 11 10 7" xfId="191"/>
    <cellStyle name="Normal 11 10 8" xfId="192"/>
    <cellStyle name="Normal 11 10 9" xfId="193"/>
    <cellStyle name="Normal 11 11" xfId="194"/>
    <cellStyle name="Normal 11 11 2" xfId="195"/>
    <cellStyle name="Normal 11 11 3" xfId="196"/>
    <cellStyle name="Normal 11 11 4" xfId="197"/>
    <cellStyle name="Normal 11 11 5" xfId="198"/>
    <cellStyle name="Normal 11 11 6" xfId="199"/>
    <cellStyle name="Normal 11 11 7" xfId="200"/>
    <cellStyle name="Normal 11 11 8" xfId="201"/>
    <cellStyle name="Normal 11 11 9" xfId="202"/>
    <cellStyle name="Normal 11 12" xfId="203"/>
    <cellStyle name="Normal 11 12 2" xfId="204"/>
    <cellStyle name="Normal 11 12 3" xfId="205"/>
    <cellStyle name="Normal 11 12 4" xfId="206"/>
    <cellStyle name="Normal 11 12 5" xfId="207"/>
    <cellStyle name="Normal 11 12 6" xfId="208"/>
    <cellStyle name="Normal 11 12 7" xfId="209"/>
    <cellStyle name="Normal 11 12 8" xfId="210"/>
    <cellStyle name="Normal 11 12 9" xfId="211"/>
    <cellStyle name="Normal 11 13" xfId="212"/>
    <cellStyle name="Normal 11 13 2" xfId="213"/>
    <cellStyle name="Normal 11 13 3" xfId="214"/>
    <cellStyle name="Normal 11 13 4" xfId="215"/>
    <cellStyle name="Normal 11 13 5" xfId="216"/>
    <cellStyle name="Normal 11 13 6" xfId="217"/>
    <cellStyle name="Normal 11 13 7" xfId="218"/>
    <cellStyle name="Normal 11 13 8" xfId="219"/>
    <cellStyle name="Normal 11 13 9" xfId="220"/>
    <cellStyle name="Normal 11 14" xfId="221"/>
    <cellStyle name="Normal 11 14 2" xfId="222"/>
    <cellStyle name="Normal 11 14 3" xfId="223"/>
    <cellStyle name="Normal 11 14 4" xfId="224"/>
    <cellStyle name="Normal 11 14 5" xfId="225"/>
    <cellStyle name="Normal 11 14 6" xfId="226"/>
    <cellStyle name="Normal 11 14 7" xfId="227"/>
    <cellStyle name="Normal 11 14 8" xfId="228"/>
    <cellStyle name="Normal 11 14 9" xfId="229"/>
    <cellStyle name="Normal 11 15" xfId="230"/>
    <cellStyle name="Normal 11 15 2" xfId="231"/>
    <cellStyle name="Normal 11 15 3" xfId="232"/>
    <cellStyle name="Normal 11 15 4" xfId="233"/>
    <cellStyle name="Normal 11 15 5" xfId="234"/>
    <cellStyle name="Normal 11 15 6" xfId="235"/>
    <cellStyle name="Normal 11 15 7" xfId="236"/>
    <cellStyle name="Normal 11 15 8" xfId="237"/>
    <cellStyle name="Normal 11 15 9" xfId="238"/>
    <cellStyle name="Normal 11 16" xfId="239"/>
    <cellStyle name="Normal 11 17" xfId="240"/>
    <cellStyle name="Normal 11 18" xfId="241"/>
    <cellStyle name="Normal 11 19" xfId="242"/>
    <cellStyle name="Normal 11 2" xfId="243"/>
    <cellStyle name="Normal 11 20" xfId="244"/>
    <cellStyle name="Normal 11 21" xfId="245"/>
    <cellStyle name="Normal 11 22" xfId="246"/>
    <cellStyle name="Normal 11 23" xfId="247"/>
    <cellStyle name="Normal 11 24" xfId="248"/>
    <cellStyle name="Normal 11 25" xfId="249"/>
    <cellStyle name="Normal 11 26" xfId="250"/>
    <cellStyle name="Normal 11 27" xfId="251"/>
    <cellStyle name="Normal 11 3" xfId="252"/>
    <cellStyle name="Normal 11 4" xfId="253"/>
    <cellStyle name="Normal 11 5" xfId="254"/>
    <cellStyle name="Normal 11 6" xfId="255"/>
    <cellStyle name="Normal 11 7" xfId="256"/>
    <cellStyle name="Normal 11 8" xfId="257"/>
    <cellStyle name="Normal 11 8 2" xfId="258"/>
    <cellStyle name="Normal 11 8 3" xfId="259"/>
    <cellStyle name="Normal 11 8 4" xfId="260"/>
    <cellStyle name="Normal 11 8 5" xfId="261"/>
    <cellStyle name="Normal 11 8 6" xfId="262"/>
    <cellStyle name="Normal 11 8 7" xfId="263"/>
    <cellStyle name="Normal 11 8 8" xfId="264"/>
    <cellStyle name="Normal 11 8 9" xfId="265"/>
    <cellStyle name="Normal 11 9" xfId="266"/>
    <cellStyle name="Normal 11 9 2" xfId="267"/>
    <cellStyle name="Normal 11 9 3" xfId="268"/>
    <cellStyle name="Normal 11 9 4" xfId="269"/>
    <cellStyle name="Normal 11 9 5" xfId="270"/>
    <cellStyle name="Normal 11 9 6" xfId="271"/>
    <cellStyle name="Normal 11 9 7" xfId="272"/>
    <cellStyle name="Normal 11 9 8" xfId="273"/>
    <cellStyle name="Normal 11 9 9" xfId="274"/>
    <cellStyle name="Normal 12" xfId="88"/>
    <cellStyle name="Normal 12 10" xfId="275"/>
    <cellStyle name="Normal 12 10 2" xfId="276"/>
    <cellStyle name="Normal 12 10 3" xfId="277"/>
    <cellStyle name="Normal 12 10 4" xfId="278"/>
    <cellStyle name="Normal 12 10 5" xfId="279"/>
    <cellStyle name="Normal 12 10 6" xfId="280"/>
    <cellStyle name="Normal 12 10 7" xfId="281"/>
    <cellStyle name="Normal 12 10 8" xfId="282"/>
    <cellStyle name="Normal 12 10 9" xfId="283"/>
    <cellStyle name="Normal 12 11" xfId="284"/>
    <cellStyle name="Normal 12 11 2" xfId="285"/>
    <cellStyle name="Normal 12 11 3" xfId="286"/>
    <cellStyle name="Normal 12 11 4" xfId="287"/>
    <cellStyle name="Normal 12 11 5" xfId="288"/>
    <cellStyle name="Normal 12 11 6" xfId="289"/>
    <cellStyle name="Normal 12 11 7" xfId="290"/>
    <cellStyle name="Normal 12 11 8" xfId="291"/>
    <cellStyle name="Normal 12 11 9" xfId="292"/>
    <cellStyle name="Normal 12 12" xfId="293"/>
    <cellStyle name="Normal 12 12 2" xfId="294"/>
    <cellStyle name="Normal 12 12 3" xfId="295"/>
    <cellStyle name="Normal 12 12 4" xfId="296"/>
    <cellStyle name="Normal 12 12 5" xfId="297"/>
    <cellStyle name="Normal 12 12 6" xfId="298"/>
    <cellStyle name="Normal 12 12 7" xfId="299"/>
    <cellStyle name="Normal 12 12 8" xfId="300"/>
    <cellStyle name="Normal 12 12 9" xfId="301"/>
    <cellStyle name="Normal 12 13" xfId="302"/>
    <cellStyle name="Normal 12 13 2" xfId="303"/>
    <cellStyle name="Normal 12 13 3" xfId="304"/>
    <cellStyle name="Normal 12 13 4" xfId="305"/>
    <cellStyle name="Normal 12 13 5" xfId="306"/>
    <cellStyle name="Normal 12 13 6" xfId="307"/>
    <cellStyle name="Normal 12 13 7" xfId="308"/>
    <cellStyle name="Normal 12 13 8" xfId="309"/>
    <cellStyle name="Normal 12 13 9" xfId="310"/>
    <cellStyle name="Normal 12 14" xfId="311"/>
    <cellStyle name="Normal 12 14 2" xfId="312"/>
    <cellStyle name="Normal 12 14 3" xfId="313"/>
    <cellStyle name="Normal 12 14 4" xfId="314"/>
    <cellStyle name="Normal 12 14 5" xfId="315"/>
    <cellStyle name="Normal 12 14 6" xfId="316"/>
    <cellStyle name="Normal 12 14 7" xfId="317"/>
    <cellStyle name="Normal 12 14 8" xfId="318"/>
    <cellStyle name="Normal 12 14 9" xfId="319"/>
    <cellStyle name="Normal 12 15" xfId="320"/>
    <cellStyle name="Normal 12 15 2" xfId="321"/>
    <cellStyle name="Normal 12 15 3" xfId="322"/>
    <cellStyle name="Normal 12 15 4" xfId="323"/>
    <cellStyle name="Normal 12 15 5" xfId="324"/>
    <cellStyle name="Normal 12 15 6" xfId="325"/>
    <cellStyle name="Normal 12 15 7" xfId="326"/>
    <cellStyle name="Normal 12 15 8" xfId="327"/>
    <cellStyle name="Normal 12 15 9" xfId="328"/>
    <cellStyle name="Normal 12 16" xfId="329"/>
    <cellStyle name="Normal 12 17" xfId="330"/>
    <cellStyle name="Normal 12 18" xfId="331"/>
    <cellStyle name="Normal 12 19" xfId="332"/>
    <cellStyle name="Normal 12 2" xfId="333"/>
    <cellStyle name="Normal 12 20" xfId="334"/>
    <cellStyle name="Normal 12 21" xfId="335"/>
    <cellStyle name="Normal 12 22" xfId="336"/>
    <cellStyle name="Normal 12 23" xfId="337"/>
    <cellStyle name="Normal 12 24" xfId="338"/>
    <cellStyle name="Normal 12 25" xfId="339"/>
    <cellStyle name="Normal 12 26" xfId="340"/>
    <cellStyle name="Normal 12 27" xfId="341"/>
    <cellStyle name="Normal 12 3" xfId="342"/>
    <cellStyle name="Normal 12 4" xfId="343"/>
    <cellStyle name="Normal 12 5" xfId="344"/>
    <cellStyle name="Normal 12 6" xfId="345"/>
    <cellStyle name="Normal 12 7" xfId="346"/>
    <cellStyle name="Normal 12 8" xfId="347"/>
    <cellStyle name="Normal 12 8 2" xfId="348"/>
    <cellStyle name="Normal 12 8 3" xfId="349"/>
    <cellStyle name="Normal 12 8 4" xfId="350"/>
    <cellStyle name="Normal 12 8 5" xfId="351"/>
    <cellStyle name="Normal 12 8 6" xfId="352"/>
    <cellStyle name="Normal 12 8 7" xfId="353"/>
    <cellStyle name="Normal 12 8 8" xfId="354"/>
    <cellStyle name="Normal 12 8 9" xfId="355"/>
    <cellStyle name="Normal 12 9" xfId="356"/>
    <cellStyle name="Normal 12 9 2" xfId="357"/>
    <cellStyle name="Normal 12 9 3" xfId="358"/>
    <cellStyle name="Normal 12 9 4" xfId="359"/>
    <cellStyle name="Normal 12 9 5" xfId="360"/>
    <cellStyle name="Normal 12 9 6" xfId="361"/>
    <cellStyle name="Normal 12 9 7" xfId="362"/>
    <cellStyle name="Normal 12 9 8" xfId="363"/>
    <cellStyle name="Normal 12 9 9" xfId="364"/>
    <cellStyle name="Normal 13" xfId="365"/>
    <cellStyle name="Normal 13 10" xfId="366"/>
    <cellStyle name="Normal 13 11" xfId="367"/>
    <cellStyle name="Normal 13 12" xfId="368"/>
    <cellStyle name="Normal 13 13" xfId="369"/>
    <cellStyle name="Normal 13 14" xfId="370"/>
    <cellStyle name="Normal 13 15" xfId="371"/>
    <cellStyle name="Normal 13 16" xfId="372"/>
    <cellStyle name="Normal 13 17" xfId="373"/>
    <cellStyle name="Normal 13 18" xfId="374"/>
    <cellStyle name="Normal 13 19" xfId="375"/>
    <cellStyle name="Normal 13 2" xfId="376"/>
    <cellStyle name="Normal 13 20" xfId="377"/>
    <cellStyle name="Normal 13 21" xfId="378"/>
    <cellStyle name="Normal 13 22" xfId="379"/>
    <cellStyle name="Normal 13 23" xfId="380"/>
    <cellStyle name="Normal 13 24" xfId="381"/>
    <cellStyle name="Normal 13 25" xfId="382"/>
    <cellStyle name="Normal 13 26" xfId="383"/>
    <cellStyle name="Normal 13 27" xfId="384"/>
    <cellStyle name="Normal 13 3" xfId="385"/>
    <cellStyle name="Normal 13 4" xfId="386"/>
    <cellStyle name="Normal 13 5" xfId="387"/>
    <cellStyle name="Normal 13 6" xfId="388"/>
    <cellStyle name="Normal 13 7" xfId="389"/>
    <cellStyle name="Normal 13 8" xfId="390"/>
    <cellStyle name="Normal 13 9" xfId="391"/>
    <cellStyle name="Normal 14" xfId="392"/>
    <cellStyle name="Normal 14 10" xfId="393"/>
    <cellStyle name="Normal 14 11" xfId="394"/>
    <cellStyle name="Normal 14 12" xfId="395"/>
    <cellStyle name="Normal 14 13" xfId="396"/>
    <cellStyle name="Normal 14 14" xfId="397"/>
    <cellStyle name="Normal 14 15" xfId="398"/>
    <cellStyle name="Normal 14 16" xfId="399"/>
    <cellStyle name="Normal 14 17" xfId="400"/>
    <cellStyle name="Normal 14 18" xfId="401"/>
    <cellStyle name="Normal 14 19" xfId="402"/>
    <cellStyle name="Normal 14 2" xfId="403"/>
    <cellStyle name="Normal 14 20" xfId="404"/>
    <cellStyle name="Normal 14 21" xfId="405"/>
    <cellStyle name="Normal 14 22" xfId="406"/>
    <cellStyle name="Normal 14 23" xfId="407"/>
    <cellStyle name="Normal 14 24" xfId="408"/>
    <cellStyle name="Normal 14 25" xfId="409"/>
    <cellStyle name="Normal 14 26" xfId="410"/>
    <cellStyle name="Normal 14 27" xfId="411"/>
    <cellStyle name="Normal 14 3" xfId="412"/>
    <cellStyle name="Normal 14 4" xfId="413"/>
    <cellStyle name="Normal 14 5" xfId="414"/>
    <cellStyle name="Normal 14 6" xfId="415"/>
    <cellStyle name="Normal 14 7" xfId="416"/>
    <cellStyle name="Normal 14 8" xfId="417"/>
    <cellStyle name="Normal 14 9" xfId="418"/>
    <cellStyle name="Normal 15" xfId="419"/>
    <cellStyle name="Normal 15 10" xfId="420"/>
    <cellStyle name="Normal 15 11" xfId="421"/>
    <cellStyle name="Normal 15 12" xfId="422"/>
    <cellStyle name="Normal 15 13" xfId="423"/>
    <cellStyle name="Normal 15 14" xfId="424"/>
    <cellStyle name="Normal 15 15" xfId="425"/>
    <cellStyle name="Normal 15 16" xfId="426"/>
    <cellStyle name="Normal 15 17" xfId="427"/>
    <cellStyle name="Normal 15 18" xfId="428"/>
    <cellStyle name="Normal 15 19" xfId="429"/>
    <cellStyle name="Normal 15 2" xfId="430"/>
    <cellStyle name="Normal 15 20" xfId="431"/>
    <cellStyle name="Normal 15 21" xfId="432"/>
    <cellStyle name="Normal 15 22" xfId="433"/>
    <cellStyle name="Normal 15 23" xfId="434"/>
    <cellStyle name="Normal 15 24" xfId="435"/>
    <cellStyle name="Normal 15 25" xfId="436"/>
    <cellStyle name="Normal 15 26" xfId="437"/>
    <cellStyle name="Normal 15 27" xfId="438"/>
    <cellStyle name="Normal 15 3" xfId="439"/>
    <cellStyle name="Normal 15 4" xfId="440"/>
    <cellStyle name="Normal 15 5" xfId="441"/>
    <cellStyle name="Normal 15 6" xfId="442"/>
    <cellStyle name="Normal 15 7" xfId="443"/>
    <cellStyle name="Normal 15 8" xfId="444"/>
    <cellStyle name="Normal 15 9" xfId="445"/>
    <cellStyle name="Normal 16" xfId="446"/>
    <cellStyle name="Normal 16 10" xfId="447"/>
    <cellStyle name="Normal 16 11" xfId="448"/>
    <cellStyle name="Normal 16 12" xfId="449"/>
    <cellStyle name="Normal 16 13" xfId="450"/>
    <cellStyle name="Normal 16 14" xfId="451"/>
    <cellStyle name="Normal 16 15" xfId="452"/>
    <cellStyle name="Normal 16 16" xfId="453"/>
    <cellStyle name="Normal 16 17" xfId="454"/>
    <cellStyle name="Normal 16 18" xfId="455"/>
    <cellStyle name="Normal 16 19" xfId="456"/>
    <cellStyle name="Normal 16 2" xfId="457"/>
    <cellStyle name="Normal 16 20" xfId="458"/>
    <cellStyle name="Normal 16 21" xfId="459"/>
    <cellStyle name="Normal 16 22" xfId="460"/>
    <cellStyle name="Normal 16 23" xfId="461"/>
    <cellStyle name="Normal 16 24" xfId="462"/>
    <cellStyle name="Normal 16 25" xfId="463"/>
    <cellStyle name="Normal 16 26" xfId="464"/>
    <cellStyle name="Normal 16 27" xfId="465"/>
    <cellStyle name="Normal 16 3" xfId="466"/>
    <cellStyle name="Normal 16 4" xfId="467"/>
    <cellStyle name="Normal 16 5" xfId="468"/>
    <cellStyle name="Normal 16 6" xfId="469"/>
    <cellStyle name="Normal 16 7" xfId="470"/>
    <cellStyle name="Normal 16 8" xfId="471"/>
    <cellStyle name="Normal 16 9" xfId="472"/>
    <cellStyle name="Normal 17" xfId="473"/>
    <cellStyle name="Normal 17 2" xfId="474"/>
    <cellStyle name="Normal 17 3" xfId="475"/>
    <cellStyle name="Normal 17 4" xfId="476"/>
    <cellStyle name="Normal 17 5" xfId="477"/>
    <cellStyle name="Normal 17 6" xfId="478"/>
    <cellStyle name="Normal 17 7" xfId="479"/>
    <cellStyle name="Normal 17 8" xfId="480"/>
    <cellStyle name="Normal 17 9" xfId="481"/>
    <cellStyle name="Normal 18" xfId="482"/>
    <cellStyle name="Normal 18 2" xfId="483"/>
    <cellStyle name="Normal 18 3" xfId="484"/>
    <cellStyle name="Normal 18 4" xfId="485"/>
    <cellStyle name="Normal 18 5" xfId="486"/>
    <cellStyle name="Normal 18 6" xfId="487"/>
    <cellStyle name="Normal 18 7" xfId="488"/>
    <cellStyle name="Normal 18 8" xfId="489"/>
    <cellStyle name="Normal 18 9" xfId="490"/>
    <cellStyle name="Normal 19" xfId="491"/>
    <cellStyle name="Normal 19 2" xfId="492"/>
    <cellStyle name="Normal 19 3" xfId="493"/>
    <cellStyle name="Normal 19 4" xfId="494"/>
    <cellStyle name="Normal 19 5" xfId="495"/>
    <cellStyle name="Normal 19 6" xfId="496"/>
    <cellStyle name="Normal 19 7" xfId="497"/>
    <cellStyle name="Normal 19 8" xfId="498"/>
    <cellStyle name="Normal 19 9" xfId="499"/>
    <cellStyle name="Normal 2" xfId="2"/>
    <cellStyle name="Normal 2 10" xfId="501"/>
    <cellStyle name="Normal 2 10 10" xfId="502"/>
    <cellStyle name="Normal 2 10 11" xfId="503"/>
    <cellStyle name="Normal 2 10 12" xfId="504"/>
    <cellStyle name="Normal 2 10 13" xfId="505"/>
    <cellStyle name="Normal 2 10 14" xfId="506"/>
    <cellStyle name="Normal 2 10 15" xfId="507"/>
    <cellStyle name="Normal 2 10 16" xfId="508"/>
    <cellStyle name="Normal 2 10 17" xfId="509"/>
    <cellStyle name="Normal 2 10 18" xfId="510"/>
    <cellStyle name="Normal 2 10 19" xfId="511"/>
    <cellStyle name="Normal 2 10 2" xfId="512"/>
    <cellStyle name="Normal 2 10 20" xfId="513"/>
    <cellStyle name="Normal 2 10 21" xfId="514"/>
    <cellStyle name="Normal 2 10 22" xfId="515"/>
    <cellStyle name="Normal 2 10 23" xfId="516"/>
    <cellStyle name="Normal 2 10 24" xfId="517"/>
    <cellStyle name="Normal 2 10 25" xfId="518"/>
    <cellStyle name="Normal 2 10 26" xfId="519"/>
    <cellStyle name="Normal 2 10 27" xfId="520"/>
    <cellStyle name="Normal 2 10 3" xfId="521"/>
    <cellStyle name="Normal 2 10 4" xfId="522"/>
    <cellStyle name="Normal 2 10 5" xfId="523"/>
    <cellStyle name="Normal 2 10 6" xfId="524"/>
    <cellStyle name="Normal 2 10 7" xfId="525"/>
    <cellStyle name="Normal 2 10 8" xfId="526"/>
    <cellStyle name="Normal 2 10 9" xfId="527"/>
    <cellStyle name="Normal 2 11" xfId="528"/>
    <cellStyle name="Normal 2 11 10" xfId="529"/>
    <cellStyle name="Normal 2 11 11" xfId="530"/>
    <cellStyle name="Normal 2 11 12" xfId="531"/>
    <cellStyle name="Normal 2 11 13" xfId="532"/>
    <cellStyle name="Normal 2 11 14" xfId="533"/>
    <cellStyle name="Normal 2 11 15" xfId="534"/>
    <cellStyle name="Normal 2 11 16" xfId="535"/>
    <cellStyle name="Normal 2 11 17" xfId="536"/>
    <cellStyle name="Normal 2 11 18" xfId="537"/>
    <cellStyle name="Normal 2 11 19" xfId="538"/>
    <cellStyle name="Normal 2 11 2" xfId="539"/>
    <cellStyle name="Normal 2 11 20" xfId="540"/>
    <cellStyle name="Normal 2 11 21" xfId="541"/>
    <cellStyle name="Normal 2 11 22" xfId="542"/>
    <cellStyle name="Normal 2 11 23" xfId="543"/>
    <cellStyle name="Normal 2 11 24" xfId="544"/>
    <cellStyle name="Normal 2 11 25" xfId="545"/>
    <cellStyle name="Normal 2 11 26" xfId="546"/>
    <cellStyle name="Normal 2 11 27" xfId="547"/>
    <cellStyle name="Normal 2 11 3" xfId="548"/>
    <cellStyle name="Normal 2 11 4" xfId="549"/>
    <cellStyle name="Normal 2 11 5" xfId="550"/>
    <cellStyle name="Normal 2 11 6" xfId="551"/>
    <cellStyle name="Normal 2 11 7" xfId="552"/>
    <cellStyle name="Normal 2 11 8" xfId="553"/>
    <cellStyle name="Normal 2 11 9" xfId="554"/>
    <cellStyle name="Normal 2 12" xfId="555"/>
    <cellStyle name="Normal 2 12 10" xfId="556"/>
    <cellStyle name="Normal 2 12 11" xfId="557"/>
    <cellStyle name="Normal 2 12 12" xfId="558"/>
    <cellStyle name="Normal 2 12 13" xfId="559"/>
    <cellStyle name="Normal 2 12 14" xfId="560"/>
    <cellStyle name="Normal 2 12 15" xfId="561"/>
    <cellStyle name="Normal 2 12 16" xfId="562"/>
    <cellStyle name="Normal 2 12 17" xfId="563"/>
    <cellStyle name="Normal 2 12 18" xfId="564"/>
    <cellStyle name="Normal 2 12 19" xfId="565"/>
    <cellStyle name="Normal 2 12 2" xfId="566"/>
    <cellStyle name="Normal 2 12 20" xfId="567"/>
    <cellStyle name="Normal 2 12 21" xfId="568"/>
    <cellStyle name="Normal 2 12 22" xfId="569"/>
    <cellStyle name="Normal 2 12 23" xfId="570"/>
    <cellStyle name="Normal 2 12 24" xfId="571"/>
    <cellStyle name="Normal 2 12 25" xfId="572"/>
    <cellStyle name="Normal 2 12 26" xfId="573"/>
    <cellStyle name="Normal 2 12 27" xfId="574"/>
    <cellStyle name="Normal 2 12 3" xfId="575"/>
    <cellStyle name="Normal 2 12 4" xfId="576"/>
    <cellStyle name="Normal 2 12 5" xfId="577"/>
    <cellStyle name="Normal 2 12 6" xfId="578"/>
    <cellStyle name="Normal 2 12 7" xfId="579"/>
    <cellStyle name="Normal 2 12 8" xfId="580"/>
    <cellStyle name="Normal 2 12 9" xfId="581"/>
    <cellStyle name="Normal 2 13" xfId="582"/>
    <cellStyle name="Normal 2 13 10" xfId="583"/>
    <cellStyle name="Normal 2 13 11" xfId="584"/>
    <cellStyle name="Normal 2 13 12" xfId="585"/>
    <cellStyle name="Normal 2 13 13" xfId="586"/>
    <cellStyle name="Normal 2 13 14" xfId="587"/>
    <cellStyle name="Normal 2 13 15" xfId="588"/>
    <cellStyle name="Normal 2 13 16" xfId="589"/>
    <cellStyle name="Normal 2 13 17" xfId="590"/>
    <cellStyle name="Normal 2 13 18" xfId="591"/>
    <cellStyle name="Normal 2 13 19" xfId="592"/>
    <cellStyle name="Normal 2 13 2" xfId="593"/>
    <cellStyle name="Normal 2 13 20" xfId="594"/>
    <cellStyle name="Normal 2 13 21" xfId="595"/>
    <cellStyle name="Normal 2 13 22" xfId="596"/>
    <cellStyle name="Normal 2 13 23" xfId="597"/>
    <cellStyle name="Normal 2 13 24" xfId="598"/>
    <cellStyle name="Normal 2 13 25" xfId="599"/>
    <cellStyle name="Normal 2 13 26" xfId="600"/>
    <cellStyle name="Normal 2 13 27" xfId="601"/>
    <cellStyle name="Normal 2 13 3" xfId="602"/>
    <cellStyle name="Normal 2 13 4" xfId="603"/>
    <cellStyle name="Normal 2 13 5" xfId="604"/>
    <cellStyle name="Normal 2 13 6" xfId="605"/>
    <cellStyle name="Normal 2 13 7" xfId="606"/>
    <cellStyle name="Normal 2 13 8" xfId="607"/>
    <cellStyle name="Normal 2 13 9" xfId="608"/>
    <cellStyle name="Normal 2 14" xfId="609"/>
    <cellStyle name="Normal 2 14 10" xfId="610"/>
    <cellStyle name="Normal 2 14 11" xfId="611"/>
    <cellStyle name="Normal 2 14 12" xfId="612"/>
    <cellStyle name="Normal 2 14 13" xfId="613"/>
    <cellStyle name="Normal 2 14 14" xfId="614"/>
    <cellStyle name="Normal 2 14 15" xfId="615"/>
    <cellStyle name="Normal 2 14 16" xfId="616"/>
    <cellStyle name="Normal 2 14 17" xfId="617"/>
    <cellStyle name="Normal 2 14 18" xfId="618"/>
    <cellStyle name="Normal 2 14 19" xfId="619"/>
    <cellStyle name="Normal 2 14 2" xfId="620"/>
    <cellStyle name="Normal 2 14 20" xfId="621"/>
    <cellStyle name="Normal 2 14 21" xfId="622"/>
    <cellStyle name="Normal 2 14 22" xfId="623"/>
    <cellStyle name="Normal 2 14 23" xfId="624"/>
    <cellStyle name="Normal 2 14 24" xfId="625"/>
    <cellStyle name="Normal 2 14 25" xfId="626"/>
    <cellStyle name="Normal 2 14 26" xfId="627"/>
    <cellStyle name="Normal 2 14 27" xfId="628"/>
    <cellStyle name="Normal 2 14 3" xfId="629"/>
    <cellStyle name="Normal 2 14 4" xfId="630"/>
    <cellStyle name="Normal 2 14 5" xfId="631"/>
    <cellStyle name="Normal 2 14 6" xfId="632"/>
    <cellStyle name="Normal 2 14 7" xfId="633"/>
    <cellStyle name="Normal 2 14 8" xfId="634"/>
    <cellStyle name="Normal 2 14 9" xfId="635"/>
    <cellStyle name="Normal 2 15" xfId="636"/>
    <cellStyle name="Normal 2 15 10" xfId="637"/>
    <cellStyle name="Normal 2 15 11" xfId="638"/>
    <cellStyle name="Normal 2 15 12" xfId="639"/>
    <cellStyle name="Normal 2 15 13" xfId="640"/>
    <cellStyle name="Normal 2 15 14" xfId="641"/>
    <cellStyle name="Normal 2 15 15" xfId="642"/>
    <cellStyle name="Normal 2 15 16" xfId="643"/>
    <cellStyle name="Normal 2 15 17" xfId="644"/>
    <cellStyle name="Normal 2 15 18" xfId="645"/>
    <cellStyle name="Normal 2 15 19" xfId="646"/>
    <cellStyle name="Normal 2 15 2" xfId="647"/>
    <cellStyle name="Normal 2 15 20" xfId="648"/>
    <cellStyle name="Normal 2 15 21" xfId="649"/>
    <cellStyle name="Normal 2 15 22" xfId="650"/>
    <cellStyle name="Normal 2 15 23" xfId="651"/>
    <cellStyle name="Normal 2 15 24" xfId="652"/>
    <cellStyle name="Normal 2 15 25" xfId="653"/>
    <cellStyle name="Normal 2 15 26" xfId="654"/>
    <cellStyle name="Normal 2 15 27" xfId="655"/>
    <cellStyle name="Normal 2 15 3" xfId="656"/>
    <cellStyle name="Normal 2 15 4" xfId="657"/>
    <cellStyle name="Normal 2 15 5" xfId="658"/>
    <cellStyle name="Normal 2 15 6" xfId="659"/>
    <cellStyle name="Normal 2 15 7" xfId="660"/>
    <cellStyle name="Normal 2 15 8" xfId="661"/>
    <cellStyle name="Normal 2 15 9" xfId="662"/>
    <cellStyle name="Normal 2 16" xfId="663"/>
    <cellStyle name="Normal 2 16 10" xfId="664"/>
    <cellStyle name="Normal 2 16 11" xfId="665"/>
    <cellStyle name="Normal 2 16 12" xfId="666"/>
    <cellStyle name="Normal 2 16 13" xfId="667"/>
    <cellStyle name="Normal 2 16 14" xfId="668"/>
    <cellStyle name="Normal 2 16 15" xfId="669"/>
    <cellStyle name="Normal 2 16 16" xfId="670"/>
    <cellStyle name="Normal 2 16 17" xfId="671"/>
    <cellStyle name="Normal 2 16 18" xfId="672"/>
    <cellStyle name="Normal 2 16 19" xfId="673"/>
    <cellStyle name="Normal 2 16 2" xfId="674"/>
    <cellStyle name="Normal 2 16 20" xfId="675"/>
    <cellStyle name="Normal 2 16 21" xfId="676"/>
    <cellStyle name="Normal 2 16 22" xfId="677"/>
    <cellStyle name="Normal 2 16 23" xfId="678"/>
    <cellStyle name="Normal 2 16 24" xfId="679"/>
    <cellStyle name="Normal 2 16 25" xfId="680"/>
    <cellStyle name="Normal 2 16 26" xfId="681"/>
    <cellStyle name="Normal 2 16 27" xfId="682"/>
    <cellStyle name="Normal 2 16 3" xfId="683"/>
    <cellStyle name="Normal 2 16 4" xfId="684"/>
    <cellStyle name="Normal 2 16 5" xfId="685"/>
    <cellStyle name="Normal 2 16 6" xfId="686"/>
    <cellStyle name="Normal 2 16 7" xfId="687"/>
    <cellStyle name="Normal 2 16 8" xfId="688"/>
    <cellStyle name="Normal 2 16 9" xfId="689"/>
    <cellStyle name="Normal 2 17" xfId="690"/>
    <cellStyle name="Normal 2 17 10" xfId="691"/>
    <cellStyle name="Normal 2 17 11" xfId="692"/>
    <cellStyle name="Normal 2 17 12" xfId="693"/>
    <cellStyle name="Normal 2 17 13" xfId="694"/>
    <cellStyle name="Normal 2 17 14" xfId="695"/>
    <cellStyle name="Normal 2 17 15" xfId="696"/>
    <cellStyle name="Normal 2 17 16" xfId="697"/>
    <cellStyle name="Normal 2 17 17" xfId="698"/>
    <cellStyle name="Normal 2 17 18" xfId="699"/>
    <cellStyle name="Normal 2 17 19" xfId="700"/>
    <cellStyle name="Normal 2 17 2" xfId="701"/>
    <cellStyle name="Normal 2 17 20" xfId="702"/>
    <cellStyle name="Normal 2 17 21" xfId="703"/>
    <cellStyle name="Normal 2 17 22" xfId="704"/>
    <cellStyle name="Normal 2 17 23" xfId="705"/>
    <cellStyle name="Normal 2 17 24" xfId="706"/>
    <cellStyle name="Normal 2 17 25" xfId="707"/>
    <cellStyle name="Normal 2 17 26" xfId="708"/>
    <cellStyle name="Normal 2 17 27" xfId="709"/>
    <cellStyle name="Normal 2 17 3" xfId="710"/>
    <cellStyle name="Normal 2 17 4" xfId="711"/>
    <cellStyle name="Normal 2 17 5" xfId="712"/>
    <cellStyle name="Normal 2 17 6" xfId="713"/>
    <cellStyle name="Normal 2 17 7" xfId="714"/>
    <cellStyle name="Normal 2 17 8" xfId="715"/>
    <cellStyle name="Normal 2 17 9" xfId="716"/>
    <cellStyle name="Normal 2 18" xfId="717"/>
    <cellStyle name="Normal 2 18 10" xfId="718"/>
    <cellStyle name="Normal 2 18 11" xfId="719"/>
    <cellStyle name="Normal 2 18 12" xfId="720"/>
    <cellStyle name="Normal 2 18 13" xfId="721"/>
    <cellStyle name="Normal 2 18 14" xfId="722"/>
    <cellStyle name="Normal 2 18 15" xfId="723"/>
    <cellStyle name="Normal 2 18 16" xfId="724"/>
    <cellStyle name="Normal 2 18 17" xfId="725"/>
    <cellStyle name="Normal 2 18 18" xfId="726"/>
    <cellStyle name="Normal 2 18 19" xfId="727"/>
    <cellStyle name="Normal 2 18 2" xfId="728"/>
    <cellStyle name="Normal 2 18 20" xfId="729"/>
    <cellStyle name="Normal 2 18 21" xfId="730"/>
    <cellStyle name="Normal 2 18 22" xfId="731"/>
    <cellStyle name="Normal 2 18 23" xfId="732"/>
    <cellStyle name="Normal 2 18 24" xfId="733"/>
    <cellStyle name="Normal 2 18 25" xfId="734"/>
    <cellStyle name="Normal 2 18 26" xfId="735"/>
    <cellStyle name="Normal 2 18 27" xfId="736"/>
    <cellStyle name="Normal 2 18 3" xfId="737"/>
    <cellStyle name="Normal 2 18 4" xfId="738"/>
    <cellStyle name="Normal 2 18 5" xfId="739"/>
    <cellStyle name="Normal 2 18 6" xfId="740"/>
    <cellStyle name="Normal 2 18 7" xfId="741"/>
    <cellStyle name="Normal 2 18 8" xfId="742"/>
    <cellStyle name="Normal 2 18 9" xfId="743"/>
    <cellStyle name="Normal 2 19" xfId="744"/>
    <cellStyle name="Normal 2 19 10" xfId="745"/>
    <cellStyle name="Normal 2 19 11" xfId="746"/>
    <cellStyle name="Normal 2 19 12" xfId="747"/>
    <cellStyle name="Normal 2 19 13" xfId="748"/>
    <cellStyle name="Normal 2 19 14" xfId="749"/>
    <cellStyle name="Normal 2 19 15" xfId="750"/>
    <cellStyle name="Normal 2 19 16" xfId="751"/>
    <cellStyle name="Normal 2 19 17" xfId="752"/>
    <cellStyle name="Normal 2 19 18" xfId="753"/>
    <cellStyle name="Normal 2 19 19" xfId="754"/>
    <cellStyle name="Normal 2 19 2" xfId="755"/>
    <cellStyle name="Normal 2 19 20" xfId="756"/>
    <cellStyle name="Normal 2 19 21" xfId="757"/>
    <cellStyle name="Normal 2 19 22" xfId="758"/>
    <cellStyle name="Normal 2 19 23" xfId="759"/>
    <cellStyle name="Normal 2 19 24" xfId="760"/>
    <cellStyle name="Normal 2 19 25" xfId="761"/>
    <cellStyle name="Normal 2 19 26" xfId="762"/>
    <cellStyle name="Normal 2 19 27" xfId="763"/>
    <cellStyle name="Normal 2 19 3" xfId="764"/>
    <cellStyle name="Normal 2 19 4" xfId="765"/>
    <cellStyle name="Normal 2 19 5" xfId="766"/>
    <cellStyle name="Normal 2 19 6" xfId="767"/>
    <cellStyle name="Normal 2 19 7" xfId="768"/>
    <cellStyle name="Normal 2 19 8" xfId="769"/>
    <cellStyle name="Normal 2 19 9" xfId="770"/>
    <cellStyle name="Normal 2 2" xfId="771"/>
    <cellStyle name="Normal 2 2 10" xfId="772"/>
    <cellStyle name="Normal 2 2 11" xfId="773"/>
    <cellStyle name="Normal 2 2 12" xfId="774"/>
    <cellStyle name="Normal 2 2 13" xfId="775"/>
    <cellStyle name="Normal 2 2 14" xfId="776"/>
    <cellStyle name="Normal 2 2 15" xfId="777"/>
    <cellStyle name="Normal 2 2 16" xfId="778"/>
    <cellStyle name="Normal 2 2 17" xfId="779"/>
    <cellStyle name="Normal 2 2 18" xfId="780"/>
    <cellStyle name="Normal 2 2 19" xfId="781"/>
    <cellStyle name="Normal 2 2 2" xfId="782"/>
    <cellStyle name="Normal 2 2 20" xfId="783"/>
    <cellStyle name="Normal 2 2 21" xfId="784"/>
    <cellStyle name="Normal 2 2 22" xfId="785"/>
    <cellStyle name="Normal 2 2 23" xfId="786"/>
    <cellStyle name="Normal 2 2 24" xfId="787"/>
    <cellStyle name="Normal 2 2 25" xfId="788"/>
    <cellStyle name="Normal 2 2 26" xfId="789"/>
    <cellStyle name="Normal 2 2 27" xfId="790"/>
    <cellStyle name="Normal 2 2 3" xfId="791"/>
    <cellStyle name="Normal 2 2 4" xfId="792"/>
    <cellStyle name="Normal 2 2 5" xfId="793"/>
    <cellStyle name="Normal 2 2 6" xfId="794"/>
    <cellStyle name="Normal 2 2 7" xfId="795"/>
    <cellStyle name="Normal 2 2 8" xfId="796"/>
    <cellStyle name="Normal 2 2 9" xfId="797"/>
    <cellStyle name="Normal 2 20" xfId="798"/>
    <cellStyle name="Normal 2 20 10" xfId="799"/>
    <cellStyle name="Normal 2 20 11" xfId="800"/>
    <cellStyle name="Normal 2 20 12" xfId="801"/>
    <cellStyle name="Normal 2 20 13" xfId="802"/>
    <cellStyle name="Normal 2 20 14" xfId="803"/>
    <cellStyle name="Normal 2 20 15" xfId="804"/>
    <cellStyle name="Normal 2 20 16" xfId="805"/>
    <cellStyle name="Normal 2 20 17" xfId="806"/>
    <cellStyle name="Normal 2 20 18" xfId="807"/>
    <cellStyle name="Normal 2 20 19" xfId="808"/>
    <cellStyle name="Normal 2 20 2" xfId="809"/>
    <cellStyle name="Normal 2 20 20" xfId="810"/>
    <cellStyle name="Normal 2 20 21" xfId="811"/>
    <cellStyle name="Normal 2 20 22" xfId="812"/>
    <cellStyle name="Normal 2 20 23" xfId="813"/>
    <cellStyle name="Normal 2 20 24" xfId="814"/>
    <cellStyle name="Normal 2 20 25" xfId="815"/>
    <cellStyle name="Normal 2 20 26" xfId="816"/>
    <cellStyle name="Normal 2 20 27" xfId="817"/>
    <cellStyle name="Normal 2 20 3" xfId="818"/>
    <cellStyle name="Normal 2 20 4" xfId="819"/>
    <cellStyle name="Normal 2 20 5" xfId="820"/>
    <cellStyle name="Normal 2 20 6" xfId="821"/>
    <cellStyle name="Normal 2 20 7" xfId="822"/>
    <cellStyle name="Normal 2 20 8" xfId="823"/>
    <cellStyle name="Normal 2 20 9" xfId="824"/>
    <cellStyle name="Normal 2 21" xfId="825"/>
    <cellStyle name="Normal 2 21 10" xfId="826"/>
    <cellStyle name="Normal 2 21 11" xfId="827"/>
    <cellStyle name="Normal 2 21 12" xfId="828"/>
    <cellStyle name="Normal 2 21 13" xfId="829"/>
    <cellStyle name="Normal 2 21 14" xfId="830"/>
    <cellStyle name="Normal 2 21 15" xfId="831"/>
    <cellStyle name="Normal 2 21 16" xfId="832"/>
    <cellStyle name="Normal 2 21 17" xfId="833"/>
    <cellStyle name="Normal 2 21 18" xfId="834"/>
    <cellStyle name="Normal 2 21 19" xfId="835"/>
    <cellStyle name="Normal 2 21 2" xfId="836"/>
    <cellStyle name="Normal 2 21 20" xfId="837"/>
    <cellStyle name="Normal 2 21 21" xfId="838"/>
    <cellStyle name="Normal 2 21 22" xfId="839"/>
    <cellStyle name="Normal 2 21 23" xfId="840"/>
    <cellStyle name="Normal 2 21 24" xfId="841"/>
    <cellStyle name="Normal 2 21 25" xfId="842"/>
    <cellStyle name="Normal 2 21 26" xfId="843"/>
    <cellStyle name="Normal 2 21 27" xfId="844"/>
    <cellStyle name="Normal 2 21 3" xfId="845"/>
    <cellStyle name="Normal 2 21 4" xfId="846"/>
    <cellStyle name="Normal 2 21 5" xfId="847"/>
    <cellStyle name="Normal 2 21 6" xfId="848"/>
    <cellStyle name="Normal 2 21 7" xfId="849"/>
    <cellStyle name="Normal 2 21 8" xfId="850"/>
    <cellStyle name="Normal 2 21 9" xfId="851"/>
    <cellStyle name="Normal 2 22" xfId="852"/>
    <cellStyle name="Normal 2 22 10" xfId="853"/>
    <cellStyle name="Normal 2 22 11" xfId="854"/>
    <cellStyle name="Normal 2 22 12" xfId="855"/>
    <cellStyle name="Normal 2 22 13" xfId="856"/>
    <cellStyle name="Normal 2 22 14" xfId="857"/>
    <cellStyle name="Normal 2 22 15" xfId="858"/>
    <cellStyle name="Normal 2 22 16" xfId="859"/>
    <cellStyle name="Normal 2 22 17" xfId="860"/>
    <cellStyle name="Normal 2 22 18" xfId="861"/>
    <cellStyle name="Normal 2 22 19" xfId="862"/>
    <cellStyle name="Normal 2 22 2" xfId="863"/>
    <cellStyle name="Normal 2 22 20" xfId="864"/>
    <cellStyle name="Normal 2 22 21" xfId="865"/>
    <cellStyle name="Normal 2 22 22" xfId="866"/>
    <cellStyle name="Normal 2 22 23" xfId="867"/>
    <cellStyle name="Normal 2 22 24" xfId="868"/>
    <cellStyle name="Normal 2 22 25" xfId="869"/>
    <cellStyle name="Normal 2 22 26" xfId="870"/>
    <cellStyle name="Normal 2 22 27" xfId="871"/>
    <cellStyle name="Normal 2 22 3" xfId="872"/>
    <cellStyle name="Normal 2 22 4" xfId="873"/>
    <cellStyle name="Normal 2 22 5" xfId="874"/>
    <cellStyle name="Normal 2 22 6" xfId="875"/>
    <cellStyle name="Normal 2 22 7" xfId="876"/>
    <cellStyle name="Normal 2 22 8" xfId="877"/>
    <cellStyle name="Normal 2 22 9" xfId="878"/>
    <cellStyle name="Normal 2 23" xfId="879"/>
    <cellStyle name="Normal 2 23 10" xfId="880"/>
    <cellStyle name="Normal 2 23 11" xfId="881"/>
    <cellStyle name="Normal 2 23 12" xfId="882"/>
    <cellStyle name="Normal 2 23 13" xfId="883"/>
    <cellStyle name="Normal 2 23 14" xfId="884"/>
    <cellStyle name="Normal 2 23 15" xfId="885"/>
    <cellStyle name="Normal 2 23 16" xfId="886"/>
    <cellStyle name="Normal 2 23 17" xfId="887"/>
    <cellStyle name="Normal 2 23 18" xfId="888"/>
    <cellStyle name="Normal 2 23 19" xfId="889"/>
    <cellStyle name="Normal 2 23 2" xfId="890"/>
    <cellStyle name="Normal 2 23 20" xfId="891"/>
    <cellStyle name="Normal 2 23 21" xfId="892"/>
    <cellStyle name="Normal 2 23 22" xfId="893"/>
    <cellStyle name="Normal 2 23 23" xfId="894"/>
    <cellStyle name="Normal 2 23 24" xfId="895"/>
    <cellStyle name="Normal 2 23 25" xfId="896"/>
    <cellStyle name="Normal 2 23 26" xfId="897"/>
    <cellStyle name="Normal 2 23 27" xfId="898"/>
    <cellStyle name="Normal 2 23 3" xfId="899"/>
    <cellStyle name="Normal 2 23 4" xfId="900"/>
    <cellStyle name="Normal 2 23 5" xfId="901"/>
    <cellStyle name="Normal 2 23 6" xfId="902"/>
    <cellStyle name="Normal 2 23 7" xfId="903"/>
    <cellStyle name="Normal 2 23 8" xfId="904"/>
    <cellStyle name="Normal 2 23 9" xfId="905"/>
    <cellStyle name="Normal 2 24" xfId="906"/>
    <cellStyle name="Normal 2 24 10" xfId="907"/>
    <cellStyle name="Normal 2 24 11" xfId="908"/>
    <cellStyle name="Normal 2 24 12" xfId="909"/>
    <cellStyle name="Normal 2 24 13" xfId="910"/>
    <cellStyle name="Normal 2 24 14" xfId="911"/>
    <cellStyle name="Normal 2 24 15" xfId="912"/>
    <cellStyle name="Normal 2 24 16" xfId="913"/>
    <cellStyle name="Normal 2 24 17" xfId="914"/>
    <cellStyle name="Normal 2 24 18" xfId="915"/>
    <cellStyle name="Normal 2 24 19" xfId="916"/>
    <cellStyle name="Normal 2 24 2" xfId="917"/>
    <cellStyle name="Normal 2 24 20" xfId="918"/>
    <cellStyle name="Normal 2 24 21" xfId="919"/>
    <cellStyle name="Normal 2 24 22" xfId="920"/>
    <cellStyle name="Normal 2 24 23" xfId="921"/>
    <cellStyle name="Normal 2 24 24" xfId="922"/>
    <cellStyle name="Normal 2 24 25" xfId="923"/>
    <cellStyle name="Normal 2 24 26" xfId="924"/>
    <cellStyle name="Normal 2 24 27" xfId="925"/>
    <cellStyle name="Normal 2 24 3" xfId="926"/>
    <cellStyle name="Normal 2 24 4" xfId="927"/>
    <cellStyle name="Normal 2 24 5" xfId="928"/>
    <cellStyle name="Normal 2 24 6" xfId="929"/>
    <cellStyle name="Normal 2 24 7" xfId="930"/>
    <cellStyle name="Normal 2 24 8" xfId="931"/>
    <cellStyle name="Normal 2 24 9" xfId="932"/>
    <cellStyle name="Normal 2 25" xfId="933"/>
    <cellStyle name="Normal 2 25 10" xfId="934"/>
    <cellStyle name="Normal 2 25 11" xfId="935"/>
    <cellStyle name="Normal 2 25 12" xfId="936"/>
    <cellStyle name="Normal 2 25 13" xfId="937"/>
    <cellStyle name="Normal 2 25 14" xfId="938"/>
    <cellStyle name="Normal 2 25 15" xfId="939"/>
    <cellStyle name="Normal 2 25 16" xfId="940"/>
    <cellStyle name="Normal 2 25 17" xfId="941"/>
    <cellStyle name="Normal 2 25 18" xfId="942"/>
    <cellStyle name="Normal 2 25 19" xfId="943"/>
    <cellStyle name="Normal 2 25 2" xfId="944"/>
    <cellStyle name="Normal 2 25 20" xfId="945"/>
    <cellStyle name="Normal 2 25 21" xfId="946"/>
    <cellStyle name="Normal 2 25 22" xfId="947"/>
    <cellStyle name="Normal 2 25 23" xfId="948"/>
    <cellStyle name="Normal 2 25 24" xfId="949"/>
    <cellStyle name="Normal 2 25 25" xfId="950"/>
    <cellStyle name="Normal 2 25 26" xfId="951"/>
    <cellStyle name="Normal 2 25 27" xfId="952"/>
    <cellStyle name="Normal 2 25 3" xfId="953"/>
    <cellStyle name="Normal 2 25 4" xfId="954"/>
    <cellStyle name="Normal 2 25 5" xfId="955"/>
    <cellStyle name="Normal 2 25 6" xfId="956"/>
    <cellStyle name="Normal 2 25 7" xfId="957"/>
    <cellStyle name="Normal 2 25 8" xfId="958"/>
    <cellStyle name="Normal 2 25 9" xfId="959"/>
    <cellStyle name="Normal 2 26" xfId="960"/>
    <cellStyle name="Normal 2 26 10" xfId="961"/>
    <cellStyle name="Normal 2 26 11" xfId="962"/>
    <cellStyle name="Normal 2 26 12" xfId="963"/>
    <cellStyle name="Normal 2 26 13" xfId="964"/>
    <cellStyle name="Normal 2 26 14" xfId="965"/>
    <cellStyle name="Normal 2 26 15" xfId="966"/>
    <cellStyle name="Normal 2 26 16" xfId="967"/>
    <cellStyle name="Normal 2 26 17" xfId="968"/>
    <cellStyle name="Normal 2 26 18" xfId="969"/>
    <cellStyle name="Normal 2 26 19" xfId="970"/>
    <cellStyle name="Normal 2 26 2" xfId="971"/>
    <cellStyle name="Normal 2 26 20" xfId="972"/>
    <cellStyle name="Normal 2 26 21" xfId="973"/>
    <cellStyle name="Normal 2 26 22" xfId="974"/>
    <cellStyle name="Normal 2 26 23" xfId="975"/>
    <cellStyle name="Normal 2 26 24" xfId="976"/>
    <cellStyle name="Normal 2 26 25" xfId="977"/>
    <cellStyle name="Normal 2 26 26" xfId="978"/>
    <cellStyle name="Normal 2 26 27" xfId="979"/>
    <cellStyle name="Normal 2 26 3" xfId="980"/>
    <cellStyle name="Normal 2 26 4" xfId="981"/>
    <cellStyle name="Normal 2 26 5" xfId="982"/>
    <cellStyle name="Normal 2 26 6" xfId="983"/>
    <cellStyle name="Normal 2 26 7" xfId="984"/>
    <cellStyle name="Normal 2 26 8" xfId="985"/>
    <cellStyle name="Normal 2 26 9" xfId="986"/>
    <cellStyle name="Normal 2 27" xfId="987"/>
    <cellStyle name="Normal 2 27 10" xfId="988"/>
    <cellStyle name="Normal 2 27 11" xfId="989"/>
    <cellStyle name="Normal 2 27 12" xfId="990"/>
    <cellStyle name="Normal 2 27 13" xfId="991"/>
    <cellStyle name="Normal 2 27 14" xfId="992"/>
    <cellStyle name="Normal 2 27 15" xfId="993"/>
    <cellStyle name="Normal 2 27 16" xfId="994"/>
    <cellStyle name="Normal 2 27 17" xfId="995"/>
    <cellStyle name="Normal 2 27 18" xfId="996"/>
    <cellStyle name="Normal 2 27 19" xfId="997"/>
    <cellStyle name="Normal 2 27 2" xfId="998"/>
    <cellStyle name="Normal 2 27 20" xfId="999"/>
    <cellStyle name="Normal 2 27 21" xfId="1000"/>
    <cellStyle name="Normal 2 27 22" xfId="1001"/>
    <cellStyle name="Normal 2 27 23" xfId="1002"/>
    <cellStyle name="Normal 2 27 24" xfId="1003"/>
    <cellStyle name="Normal 2 27 25" xfId="1004"/>
    <cellStyle name="Normal 2 27 26" xfId="1005"/>
    <cellStyle name="Normal 2 27 27" xfId="1006"/>
    <cellStyle name="Normal 2 27 3" xfId="1007"/>
    <cellStyle name="Normal 2 27 4" xfId="1008"/>
    <cellStyle name="Normal 2 27 5" xfId="1009"/>
    <cellStyle name="Normal 2 27 6" xfId="1010"/>
    <cellStyle name="Normal 2 27 7" xfId="1011"/>
    <cellStyle name="Normal 2 27 8" xfId="1012"/>
    <cellStyle name="Normal 2 27 9" xfId="1013"/>
    <cellStyle name="Normal 2 28" xfId="1014"/>
    <cellStyle name="Normal 2 28 2" xfId="2574"/>
    <cellStyle name="Normal 2 29" xfId="1015"/>
    <cellStyle name="Normal 2 29 2" xfId="1016"/>
    <cellStyle name="Normal 2 29 3" xfId="1017"/>
    <cellStyle name="Normal 2 29 4" xfId="1018"/>
    <cellStyle name="Normal 2 29 5" xfId="1019"/>
    <cellStyle name="Normal 2 29 6" xfId="1020"/>
    <cellStyle name="Normal 2 29 7" xfId="1021"/>
    <cellStyle name="Normal 2 29 8" xfId="1022"/>
    <cellStyle name="Normal 2 29 9" xfId="1023"/>
    <cellStyle name="Normal 2 3" xfId="1024"/>
    <cellStyle name="Normal 2 3 10" xfId="1025"/>
    <cellStyle name="Normal 2 3 11" xfId="1026"/>
    <cellStyle name="Normal 2 3 12" xfId="1027"/>
    <cellStyle name="Normal 2 3 13" xfId="1028"/>
    <cellStyle name="Normal 2 3 14" xfId="1029"/>
    <cellStyle name="Normal 2 3 15" xfId="1030"/>
    <cellStyle name="Normal 2 3 16" xfId="1031"/>
    <cellStyle name="Normal 2 3 17" xfId="1032"/>
    <cellStyle name="Normal 2 3 18" xfId="1033"/>
    <cellStyle name="Normal 2 3 19" xfId="1034"/>
    <cellStyle name="Normal 2 3 2" xfId="1035"/>
    <cellStyle name="Normal 2 3 20" xfId="1036"/>
    <cellStyle name="Normal 2 3 21" xfId="1037"/>
    <cellStyle name="Normal 2 3 22" xfId="1038"/>
    <cellStyle name="Normal 2 3 23" xfId="1039"/>
    <cellStyle name="Normal 2 3 24" xfId="1040"/>
    <cellStyle name="Normal 2 3 25" xfId="1041"/>
    <cellStyle name="Normal 2 3 26" xfId="1042"/>
    <cellStyle name="Normal 2 3 27" xfId="1043"/>
    <cellStyle name="Normal 2 3 3" xfId="1044"/>
    <cellStyle name="Normal 2 3 4" xfId="1045"/>
    <cellStyle name="Normal 2 3 5" xfId="1046"/>
    <cellStyle name="Normal 2 3 6" xfId="1047"/>
    <cellStyle name="Normal 2 3 7" xfId="1048"/>
    <cellStyle name="Normal 2 3 8" xfId="1049"/>
    <cellStyle name="Normal 2 3 9" xfId="1050"/>
    <cellStyle name="Normal 2 30" xfId="1051"/>
    <cellStyle name="Normal 2 30 2" xfId="1052"/>
    <cellStyle name="Normal 2 30 3" xfId="1053"/>
    <cellStyle name="Normal 2 30 4" xfId="1054"/>
    <cellStyle name="Normal 2 30 5" xfId="1055"/>
    <cellStyle name="Normal 2 30 6" xfId="1056"/>
    <cellStyle name="Normal 2 30 7" xfId="1057"/>
    <cellStyle name="Normal 2 30 8" xfId="1058"/>
    <cellStyle name="Normal 2 30 9" xfId="1059"/>
    <cellStyle name="Normal 2 31" xfId="1060"/>
    <cellStyle name="Normal 2 31 2" xfId="1061"/>
    <cellStyle name="Normal 2 31 3" xfId="1062"/>
    <cellStyle name="Normal 2 31 4" xfId="1063"/>
    <cellStyle name="Normal 2 31 5" xfId="1064"/>
    <cellStyle name="Normal 2 31 6" xfId="1065"/>
    <cellStyle name="Normal 2 31 7" xfId="1066"/>
    <cellStyle name="Normal 2 31 8" xfId="1067"/>
    <cellStyle name="Normal 2 31 9" xfId="1068"/>
    <cellStyle name="Normal 2 32" xfId="1069"/>
    <cellStyle name="Normal 2 32 2" xfId="1070"/>
    <cellStyle name="Normal 2 32 3" xfId="1071"/>
    <cellStyle name="Normal 2 32 4" xfId="1072"/>
    <cellStyle name="Normal 2 32 5" xfId="1073"/>
    <cellStyle name="Normal 2 32 6" xfId="1074"/>
    <cellStyle name="Normal 2 32 7" xfId="1075"/>
    <cellStyle name="Normal 2 32 8" xfId="1076"/>
    <cellStyle name="Normal 2 32 9" xfId="1077"/>
    <cellStyle name="Normal 2 33" xfId="1078"/>
    <cellStyle name="Normal 2 33 2" xfId="1079"/>
    <cellStyle name="Normal 2 33 3" xfId="1080"/>
    <cellStyle name="Normal 2 33 4" xfId="1081"/>
    <cellStyle name="Normal 2 33 5" xfId="1082"/>
    <cellStyle name="Normal 2 33 6" xfId="1083"/>
    <cellStyle name="Normal 2 33 7" xfId="1084"/>
    <cellStyle name="Normal 2 33 8" xfId="1085"/>
    <cellStyle name="Normal 2 33 9" xfId="1086"/>
    <cellStyle name="Normal 2 34" xfId="1087"/>
    <cellStyle name="Normal 2 34 2" xfId="1088"/>
    <cellStyle name="Normal 2 34 3" xfId="1089"/>
    <cellStyle name="Normal 2 34 4" xfId="1090"/>
    <cellStyle name="Normal 2 34 5" xfId="1091"/>
    <cellStyle name="Normal 2 34 6" xfId="1092"/>
    <cellStyle name="Normal 2 34 7" xfId="1093"/>
    <cellStyle name="Normal 2 34 8" xfId="1094"/>
    <cellStyle name="Normal 2 34 9" xfId="1095"/>
    <cellStyle name="Normal 2 35" xfId="1096"/>
    <cellStyle name="Normal 2 35 2" xfId="1097"/>
    <cellStyle name="Normal 2 35 3" xfId="1098"/>
    <cellStyle name="Normal 2 35 4" xfId="1099"/>
    <cellStyle name="Normal 2 35 5" xfId="1100"/>
    <cellStyle name="Normal 2 35 6" xfId="1101"/>
    <cellStyle name="Normal 2 35 7" xfId="1102"/>
    <cellStyle name="Normal 2 35 8" xfId="1103"/>
    <cellStyle name="Normal 2 35 9" xfId="1104"/>
    <cellStyle name="Normal 2 36" xfId="1105"/>
    <cellStyle name="Normal 2 36 2" xfId="1106"/>
    <cellStyle name="Normal 2 36 3" xfId="1107"/>
    <cellStyle name="Normal 2 36 4" xfId="1108"/>
    <cellStyle name="Normal 2 36 5" xfId="1109"/>
    <cellStyle name="Normal 2 36 6" xfId="1110"/>
    <cellStyle name="Normal 2 36 7" xfId="1111"/>
    <cellStyle name="Normal 2 36 8" xfId="1112"/>
    <cellStyle name="Normal 2 36 9" xfId="1113"/>
    <cellStyle name="Normal 2 37" xfId="1114"/>
    <cellStyle name="Normal 2 37 2" xfId="2575"/>
    <cellStyle name="Normal 2 38" xfId="1115"/>
    <cellStyle name="Normal 2 38 2" xfId="2576"/>
    <cellStyle name="Normal 2 39" xfId="1116"/>
    <cellStyle name="Normal 2 39 2" xfId="2577"/>
    <cellStyle name="Normal 2 4" xfId="1117"/>
    <cellStyle name="Normal 2 4 10" xfId="1118"/>
    <cellStyle name="Normal 2 4 11" xfId="1119"/>
    <cellStyle name="Normal 2 4 12" xfId="1120"/>
    <cellStyle name="Normal 2 4 13" xfId="1121"/>
    <cellStyle name="Normal 2 4 14" xfId="1122"/>
    <cellStyle name="Normal 2 4 15" xfId="1123"/>
    <cellStyle name="Normal 2 4 16" xfId="1124"/>
    <cellStyle name="Normal 2 4 17" xfId="1125"/>
    <cellStyle name="Normal 2 4 18" xfId="1126"/>
    <cellStyle name="Normal 2 4 19" xfId="1127"/>
    <cellStyle name="Normal 2 4 2" xfId="1128"/>
    <cellStyle name="Normal 2 4 20" xfId="1129"/>
    <cellStyle name="Normal 2 4 21" xfId="1130"/>
    <cellStyle name="Normal 2 4 22" xfId="1131"/>
    <cellStyle name="Normal 2 4 23" xfId="1132"/>
    <cellStyle name="Normal 2 4 24" xfId="1133"/>
    <cellStyle name="Normal 2 4 25" xfId="1134"/>
    <cellStyle name="Normal 2 4 26" xfId="1135"/>
    <cellStyle name="Normal 2 4 27" xfId="1136"/>
    <cellStyle name="Normal 2 4 3" xfId="1137"/>
    <cellStyle name="Normal 2 4 4" xfId="1138"/>
    <cellStyle name="Normal 2 4 5" xfId="1139"/>
    <cellStyle name="Normal 2 4 6" xfId="1140"/>
    <cellStyle name="Normal 2 4 7" xfId="1141"/>
    <cellStyle name="Normal 2 4 8" xfId="1142"/>
    <cellStyle name="Normal 2 4 9" xfId="1143"/>
    <cellStyle name="Normal 2 40" xfId="1144"/>
    <cellStyle name="Normal 2 40 2" xfId="2578"/>
    <cellStyle name="Normal 2 41" xfId="500"/>
    <cellStyle name="Normal 2 5" xfId="1145"/>
    <cellStyle name="Normal 2 5 10" xfId="1146"/>
    <cellStyle name="Normal 2 5 11" xfId="1147"/>
    <cellStyle name="Normal 2 5 12" xfId="1148"/>
    <cellStyle name="Normal 2 5 13" xfId="1149"/>
    <cellStyle name="Normal 2 5 14" xfId="1150"/>
    <cellStyle name="Normal 2 5 15" xfId="1151"/>
    <cellStyle name="Normal 2 5 16" xfId="1152"/>
    <cellStyle name="Normal 2 5 17" xfId="1153"/>
    <cellStyle name="Normal 2 5 18" xfId="1154"/>
    <cellStyle name="Normal 2 5 19" xfId="1155"/>
    <cellStyle name="Normal 2 5 2" xfId="1156"/>
    <cellStyle name="Normal 2 5 20" xfId="1157"/>
    <cellStyle name="Normal 2 5 21" xfId="1158"/>
    <cellStyle name="Normal 2 5 22" xfId="1159"/>
    <cellStyle name="Normal 2 5 23" xfId="1160"/>
    <cellStyle name="Normal 2 5 24" xfId="1161"/>
    <cellStyle name="Normal 2 5 25" xfId="1162"/>
    <cellStyle name="Normal 2 5 26" xfId="1163"/>
    <cellStyle name="Normal 2 5 27" xfId="1164"/>
    <cellStyle name="Normal 2 5 3" xfId="1165"/>
    <cellStyle name="Normal 2 5 4" xfId="1166"/>
    <cellStyle name="Normal 2 5 5" xfId="1167"/>
    <cellStyle name="Normal 2 5 6" xfId="1168"/>
    <cellStyle name="Normal 2 5 7" xfId="1169"/>
    <cellStyle name="Normal 2 5 8" xfId="1170"/>
    <cellStyle name="Normal 2 5 9" xfId="1171"/>
    <cellStyle name="Normal 2 6" xfId="1172"/>
    <cellStyle name="Normal 2 6 10" xfId="1173"/>
    <cellStyle name="Normal 2 6 11" xfId="1174"/>
    <cellStyle name="Normal 2 6 12" xfId="1175"/>
    <cellStyle name="Normal 2 6 13" xfId="1176"/>
    <cellStyle name="Normal 2 6 14" xfId="1177"/>
    <cellStyle name="Normal 2 6 15" xfId="1178"/>
    <cellStyle name="Normal 2 6 16" xfId="1179"/>
    <cellStyle name="Normal 2 6 17" xfId="1180"/>
    <cellStyle name="Normal 2 6 18" xfId="1181"/>
    <cellStyle name="Normal 2 6 19" xfId="1182"/>
    <cellStyle name="Normal 2 6 2" xfId="1183"/>
    <cellStyle name="Normal 2 6 20" xfId="1184"/>
    <cellStyle name="Normal 2 6 21" xfId="1185"/>
    <cellStyle name="Normal 2 6 22" xfId="1186"/>
    <cellStyle name="Normal 2 6 23" xfId="1187"/>
    <cellStyle name="Normal 2 6 24" xfId="1188"/>
    <cellStyle name="Normal 2 6 25" xfId="1189"/>
    <cellStyle name="Normal 2 6 26" xfId="1190"/>
    <cellStyle name="Normal 2 6 27" xfId="1191"/>
    <cellStyle name="Normal 2 6 3" xfId="1192"/>
    <cellStyle name="Normal 2 6 4" xfId="1193"/>
    <cellStyle name="Normal 2 6 5" xfId="1194"/>
    <cellStyle name="Normal 2 6 6" xfId="1195"/>
    <cellStyle name="Normal 2 6 7" xfId="1196"/>
    <cellStyle name="Normal 2 6 8" xfId="1197"/>
    <cellStyle name="Normal 2 6 9" xfId="1198"/>
    <cellStyle name="Normal 2 7" xfId="1199"/>
    <cellStyle name="Normal 2 7 10" xfId="1200"/>
    <cellStyle name="Normal 2 7 11" xfId="1201"/>
    <cellStyle name="Normal 2 7 12" xfId="1202"/>
    <cellStyle name="Normal 2 7 13" xfId="1203"/>
    <cellStyle name="Normal 2 7 14" xfId="1204"/>
    <cellStyle name="Normal 2 7 15" xfId="1205"/>
    <cellStyle name="Normal 2 7 16" xfId="1206"/>
    <cellStyle name="Normal 2 7 17" xfId="1207"/>
    <cellStyle name="Normal 2 7 18" xfId="1208"/>
    <cellStyle name="Normal 2 7 19" xfId="1209"/>
    <cellStyle name="Normal 2 7 2" xfId="1210"/>
    <cellStyle name="Normal 2 7 20" xfId="1211"/>
    <cellStyle name="Normal 2 7 21" xfId="1212"/>
    <cellStyle name="Normal 2 7 22" xfId="1213"/>
    <cellStyle name="Normal 2 7 23" xfId="1214"/>
    <cellStyle name="Normal 2 7 24" xfId="1215"/>
    <cellStyle name="Normal 2 7 25" xfId="1216"/>
    <cellStyle name="Normal 2 7 26" xfId="1217"/>
    <cellStyle name="Normal 2 7 27" xfId="1218"/>
    <cellStyle name="Normal 2 7 3" xfId="1219"/>
    <cellStyle name="Normal 2 7 4" xfId="1220"/>
    <cellStyle name="Normal 2 7 5" xfId="1221"/>
    <cellStyle name="Normal 2 7 6" xfId="1222"/>
    <cellStyle name="Normal 2 7 7" xfId="1223"/>
    <cellStyle name="Normal 2 7 8" xfId="1224"/>
    <cellStyle name="Normal 2 7 9" xfId="1225"/>
    <cellStyle name="Normal 2 8" xfId="1226"/>
    <cellStyle name="Normal 2 8 10" xfId="1227"/>
    <cellStyle name="Normal 2 8 11" xfId="1228"/>
    <cellStyle name="Normal 2 8 12" xfId="1229"/>
    <cellStyle name="Normal 2 8 13" xfId="1230"/>
    <cellStyle name="Normal 2 8 14" xfId="1231"/>
    <cellStyle name="Normal 2 8 15" xfId="1232"/>
    <cellStyle name="Normal 2 8 16" xfId="1233"/>
    <cellStyle name="Normal 2 8 17" xfId="1234"/>
    <cellStyle name="Normal 2 8 18" xfId="1235"/>
    <cellStyle name="Normal 2 8 19" xfId="1236"/>
    <cellStyle name="Normal 2 8 2" xfId="1237"/>
    <cellStyle name="Normal 2 8 20" xfId="1238"/>
    <cellStyle name="Normal 2 8 21" xfId="1239"/>
    <cellStyle name="Normal 2 8 22" xfId="1240"/>
    <cellStyle name="Normal 2 8 23" xfId="1241"/>
    <cellStyle name="Normal 2 8 24" xfId="1242"/>
    <cellStyle name="Normal 2 8 25" xfId="1243"/>
    <cellStyle name="Normal 2 8 26" xfId="1244"/>
    <cellStyle name="Normal 2 8 27" xfId="1245"/>
    <cellStyle name="Normal 2 8 3" xfId="1246"/>
    <cellStyle name="Normal 2 8 4" xfId="1247"/>
    <cellStyle name="Normal 2 8 5" xfId="1248"/>
    <cellStyle name="Normal 2 8 6" xfId="1249"/>
    <cellStyle name="Normal 2 8 7" xfId="1250"/>
    <cellStyle name="Normal 2 8 8" xfId="1251"/>
    <cellStyle name="Normal 2 8 9" xfId="1252"/>
    <cellStyle name="Normal 2 9" xfId="1253"/>
    <cellStyle name="Normal 2 9 10" xfId="1254"/>
    <cellStyle name="Normal 2 9 11" xfId="1255"/>
    <cellStyle name="Normal 2 9 12" xfId="1256"/>
    <cellStyle name="Normal 2 9 13" xfId="1257"/>
    <cellStyle name="Normal 2 9 14" xfId="1258"/>
    <cellStyle name="Normal 2 9 15" xfId="1259"/>
    <cellStyle name="Normal 2 9 16" xfId="1260"/>
    <cellStyle name="Normal 2 9 17" xfId="1261"/>
    <cellStyle name="Normal 2 9 18" xfId="1262"/>
    <cellStyle name="Normal 2 9 19" xfId="1263"/>
    <cellStyle name="Normal 2 9 2" xfId="1264"/>
    <cellStyle name="Normal 2 9 20" xfId="1265"/>
    <cellStyle name="Normal 2 9 21" xfId="1266"/>
    <cellStyle name="Normal 2 9 22" xfId="1267"/>
    <cellStyle name="Normal 2 9 23" xfId="1268"/>
    <cellStyle name="Normal 2 9 24" xfId="1269"/>
    <cellStyle name="Normal 2 9 25" xfId="1270"/>
    <cellStyle name="Normal 2 9 26" xfId="1271"/>
    <cellStyle name="Normal 2 9 27" xfId="1272"/>
    <cellStyle name="Normal 2 9 3" xfId="1273"/>
    <cellStyle name="Normal 2 9 4" xfId="1274"/>
    <cellStyle name="Normal 2 9 5" xfId="1275"/>
    <cellStyle name="Normal 2 9 6" xfId="1276"/>
    <cellStyle name="Normal 2 9 7" xfId="1277"/>
    <cellStyle name="Normal 2 9 8" xfId="1278"/>
    <cellStyle name="Normal 2 9 9" xfId="1279"/>
    <cellStyle name="Normal 20" xfId="1280"/>
    <cellStyle name="Normal 20 2" xfId="1281"/>
    <cellStyle name="Normal 20 3" xfId="1282"/>
    <cellStyle name="Normal 20 4" xfId="1283"/>
    <cellStyle name="Normal 20 5" xfId="1284"/>
    <cellStyle name="Normal 20 6" xfId="1285"/>
    <cellStyle name="Normal 20 7" xfId="1286"/>
    <cellStyle name="Normal 20 8" xfId="1287"/>
    <cellStyle name="Normal 20 9" xfId="1288"/>
    <cellStyle name="Normal 21" xfId="1289"/>
    <cellStyle name="Normal 21 2" xfId="1290"/>
    <cellStyle name="Normal 21 3" xfId="1291"/>
    <cellStyle name="Normal 21 4" xfId="1292"/>
    <cellStyle name="Normal 21 5" xfId="1293"/>
    <cellStyle name="Normal 21 6" xfId="1294"/>
    <cellStyle name="Normal 21 7" xfId="1295"/>
    <cellStyle name="Normal 21 8" xfId="1296"/>
    <cellStyle name="Normal 21 9" xfId="1297"/>
    <cellStyle name="Normal 22" xfId="1298"/>
    <cellStyle name="Normal 22 2" xfId="1299"/>
    <cellStyle name="Normal 22 3" xfId="1300"/>
    <cellStyle name="Normal 22 4" xfId="1301"/>
    <cellStyle name="Normal 22 5" xfId="1302"/>
    <cellStyle name="Normal 22 6" xfId="1303"/>
    <cellStyle name="Normal 22 7" xfId="1304"/>
    <cellStyle name="Normal 22 8" xfId="1305"/>
    <cellStyle name="Normal 22 9" xfId="1306"/>
    <cellStyle name="Normal 23" xfId="1307"/>
    <cellStyle name="Normal 23 2" xfId="1308"/>
    <cellStyle name="Normal 23 3" xfId="1309"/>
    <cellStyle name="Normal 23 4" xfId="1310"/>
    <cellStyle name="Normal 23 5" xfId="1311"/>
    <cellStyle name="Normal 23 6" xfId="1312"/>
    <cellStyle name="Normal 23 7" xfId="1313"/>
    <cellStyle name="Normal 23 8" xfId="1314"/>
    <cellStyle name="Normal 23 9" xfId="1315"/>
    <cellStyle name="Normal 24" xfId="1316"/>
    <cellStyle name="Normal 24 2" xfId="1317"/>
    <cellStyle name="Normal 24 3" xfId="1318"/>
    <cellStyle name="Normal 24 4" xfId="1319"/>
    <cellStyle name="Normal 24 5" xfId="1320"/>
    <cellStyle name="Normal 24 6" xfId="1321"/>
    <cellStyle name="Normal 24 7" xfId="1322"/>
    <cellStyle name="Normal 24 8" xfId="1323"/>
    <cellStyle name="Normal 24 9" xfId="1324"/>
    <cellStyle name="Normal 25" xfId="1325"/>
    <cellStyle name="Normal 25 2" xfId="1326"/>
    <cellStyle name="Normal 25 3" xfId="1327"/>
    <cellStyle name="Normal 25 4" xfId="1328"/>
    <cellStyle name="Normal 25 5" xfId="1329"/>
    <cellStyle name="Normal 25 6" xfId="1330"/>
    <cellStyle name="Normal 25 7" xfId="1331"/>
    <cellStyle name="Normal 25 8" xfId="1332"/>
    <cellStyle name="Normal 25 9" xfId="1333"/>
    <cellStyle name="Normal 26" xfId="1334"/>
    <cellStyle name="Normal 26 2" xfId="1335"/>
    <cellStyle name="Normal 26 3" xfId="1336"/>
    <cellStyle name="Normal 26 4" xfId="1337"/>
    <cellStyle name="Normal 26 5" xfId="1338"/>
    <cellStyle name="Normal 26 6" xfId="1339"/>
    <cellStyle name="Normal 26 7" xfId="1340"/>
    <cellStyle name="Normal 26 8" xfId="1341"/>
    <cellStyle name="Normal 26 9" xfId="1342"/>
    <cellStyle name="Normal 27" xfId="1343"/>
    <cellStyle name="Normal 27 2" xfId="1344"/>
    <cellStyle name="Normal 27 3" xfId="1345"/>
    <cellStyle name="Normal 27 4" xfId="1346"/>
    <cellStyle name="Normal 27 5" xfId="1347"/>
    <cellStyle name="Normal 27 6" xfId="1348"/>
    <cellStyle name="Normal 27 7" xfId="1349"/>
    <cellStyle name="Normal 27 8" xfId="1350"/>
    <cellStyle name="Normal 27 9" xfId="1351"/>
    <cellStyle name="Normal 28" xfId="1352"/>
    <cellStyle name="Normal 28 2" xfId="1353"/>
    <cellStyle name="Normal 28 3" xfId="1354"/>
    <cellStyle name="Normal 28 4" xfId="1355"/>
    <cellStyle name="Normal 28 5" xfId="1356"/>
    <cellStyle name="Normal 28 6" xfId="1357"/>
    <cellStyle name="Normal 28 7" xfId="1358"/>
    <cellStyle name="Normal 28 8" xfId="1359"/>
    <cellStyle name="Normal 28 9" xfId="1360"/>
    <cellStyle name="Normal 29" xfId="1361"/>
    <cellStyle name="Normal 29 2" xfId="1362"/>
    <cellStyle name="Normal 29 3" xfId="1363"/>
    <cellStyle name="Normal 29 4" xfId="1364"/>
    <cellStyle name="Normal 29 5" xfId="1365"/>
    <cellStyle name="Normal 3" xfId="1366"/>
    <cellStyle name="Normal 3 10" xfId="1367"/>
    <cellStyle name="Normal 3 10 10" xfId="1368"/>
    <cellStyle name="Normal 3 10 11" xfId="1369"/>
    <cellStyle name="Normal 3 10 12" xfId="1370"/>
    <cellStyle name="Normal 3 10 13" xfId="1371"/>
    <cellStyle name="Normal 3 10 14" xfId="1372"/>
    <cellStyle name="Normal 3 10 15" xfId="1373"/>
    <cellStyle name="Normal 3 10 16" xfId="1374"/>
    <cellStyle name="Normal 3 10 17" xfId="1375"/>
    <cellStyle name="Normal 3 10 18" xfId="1376"/>
    <cellStyle name="Normal 3 10 19" xfId="1377"/>
    <cellStyle name="Normal 3 10 2" xfId="1378"/>
    <cellStyle name="Normal 3 10 20" xfId="1379"/>
    <cellStyle name="Normal 3 10 21" xfId="1380"/>
    <cellStyle name="Normal 3 10 22" xfId="1381"/>
    <cellStyle name="Normal 3 10 23" xfId="1382"/>
    <cellStyle name="Normal 3 10 24" xfId="1383"/>
    <cellStyle name="Normal 3 10 25" xfId="1384"/>
    <cellStyle name="Normal 3 10 26" xfId="1385"/>
    <cellStyle name="Normal 3 10 27" xfId="1386"/>
    <cellStyle name="Normal 3 10 3" xfId="1387"/>
    <cellStyle name="Normal 3 10 4" xfId="1388"/>
    <cellStyle name="Normal 3 10 5" xfId="1389"/>
    <cellStyle name="Normal 3 10 6" xfId="1390"/>
    <cellStyle name="Normal 3 10 7" xfId="1391"/>
    <cellStyle name="Normal 3 10 8" xfId="1392"/>
    <cellStyle name="Normal 3 10 9" xfId="1393"/>
    <cellStyle name="Normal 3 11" xfId="1394"/>
    <cellStyle name="Normal 3 11 10" xfId="1395"/>
    <cellStyle name="Normal 3 11 11" xfId="1396"/>
    <cellStyle name="Normal 3 11 12" xfId="1397"/>
    <cellStyle name="Normal 3 11 13" xfId="1398"/>
    <cellStyle name="Normal 3 11 14" xfId="1399"/>
    <cellStyle name="Normal 3 11 15" xfId="1400"/>
    <cellStyle name="Normal 3 11 16" xfId="1401"/>
    <cellStyle name="Normal 3 11 17" xfId="1402"/>
    <cellStyle name="Normal 3 11 18" xfId="1403"/>
    <cellStyle name="Normal 3 11 19" xfId="1404"/>
    <cellStyle name="Normal 3 11 2" xfId="1405"/>
    <cellStyle name="Normal 3 11 20" xfId="1406"/>
    <cellStyle name="Normal 3 11 21" xfId="1407"/>
    <cellStyle name="Normal 3 11 22" xfId="1408"/>
    <cellStyle name="Normal 3 11 23" xfId="1409"/>
    <cellStyle name="Normal 3 11 24" xfId="1410"/>
    <cellStyle name="Normal 3 11 25" xfId="1411"/>
    <cellStyle name="Normal 3 11 26" xfId="1412"/>
    <cellStyle name="Normal 3 11 27" xfId="1413"/>
    <cellStyle name="Normal 3 11 3" xfId="1414"/>
    <cellStyle name="Normal 3 11 4" xfId="1415"/>
    <cellStyle name="Normal 3 11 5" xfId="1416"/>
    <cellStyle name="Normal 3 11 6" xfId="1417"/>
    <cellStyle name="Normal 3 11 7" xfId="1418"/>
    <cellStyle name="Normal 3 11 8" xfId="1419"/>
    <cellStyle name="Normal 3 11 9" xfId="1420"/>
    <cellStyle name="Normal 3 12" xfId="1421"/>
    <cellStyle name="Normal 3 12 10" xfId="1422"/>
    <cellStyle name="Normal 3 12 11" xfId="1423"/>
    <cellStyle name="Normal 3 12 12" xfId="1424"/>
    <cellStyle name="Normal 3 12 13" xfId="1425"/>
    <cellStyle name="Normal 3 12 14" xfId="1426"/>
    <cellStyle name="Normal 3 12 15" xfId="1427"/>
    <cellStyle name="Normal 3 12 16" xfId="1428"/>
    <cellStyle name="Normal 3 12 17" xfId="1429"/>
    <cellStyle name="Normal 3 12 18" xfId="1430"/>
    <cellStyle name="Normal 3 12 19" xfId="1431"/>
    <cellStyle name="Normal 3 12 2" xfId="1432"/>
    <cellStyle name="Normal 3 12 20" xfId="1433"/>
    <cellStyle name="Normal 3 12 21" xfId="1434"/>
    <cellStyle name="Normal 3 12 22" xfId="1435"/>
    <cellStyle name="Normal 3 12 23" xfId="1436"/>
    <cellStyle name="Normal 3 12 24" xfId="1437"/>
    <cellStyle name="Normal 3 12 25" xfId="1438"/>
    <cellStyle name="Normal 3 12 26" xfId="1439"/>
    <cellStyle name="Normal 3 12 27" xfId="1440"/>
    <cellStyle name="Normal 3 12 3" xfId="1441"/>
    <cellStyle name="Normal 3 12 4" xfId="1442"/>
    <cellStyle name="Normal 3 12 5" xfId="1443"/>
    <cellStyle name="Normal 3 12 6" xfId="1444"/>
    <cellStyle name="Normal 3 12 7" xfId="1445"/>
    <cellStyle name="Normal 3 12 8" xfId="1446"/>
    <cellStyle name="Normal 3 12 9" xfId="1447"/>
    <cellStyle name="Normal 3 13" xfId="1448"/>
    <cellStyle name="Normal 3 13 10" xfId="1449"/>
    <cellStyle name="Normal 3 13 11" xfId="1450"/>
    <cellStyle name="Normal 3 13 12" xfId="1451"/>
    <cellStyle name="Normal 3 13 13" xfId="1452"/>
    <cellStyle name="Normal 3 13 14" xfId="1453"/>
    <cellStyle name="Normal 3 13 15" xfId="1454"/>
    <cellStyle name="Normal 3 13 16" xfId="1455"/>
    <cellStyle name="Normal 3 13 17" xfId="1456"/>
    <cellStyle name="Normal 3 13 18" xfId="1457"/>
    <cellStyle name="Normal 3 13 19" xfId="1458"/>
    <cellStyle name="Normal 3 13 2" xfId="1459"/>
    <cellStyle name="Normal 3 13 20" xfId="1460"/>
    <cellStyle name="Normal 3 13 21" xfId="1461"/>
    <cellStyle name="Normal 3 13 22" xfId="1462"/>
    <cellStyle name="Normal 3 13 23" xfId="1463"/>
    <cellStyle name="Normal 3 13 24" xfId="1464"/>
    <cellStyle name="Normal 3 13 25" xfId="1465"/>
    <cellStyle name="Normal 3 13 26" xfId="1466"/>
    <cellStyle name="Normal 3 13 27" xfId="1467"/>
    <cellStyle name="Normal 3 13 3" xfId="1468"/>
    <cellStyle name="Normal 3 13 4" xfId="1469"/>
    <cellStyle name="Normal 3 13 5" xfId="1470"/>
    <cellStyle name="Normal 3 13 6" xfId="1471"/>
    <cellStyle name="Normal 3 13 7" xfId="1472"/>
    <cellStyle name="Normal 3 13 8" xfId="1473"/>
    <cellStyle name="Normal 3 13 9" xfId="1474"/>
    <cellStyle name="Normal 3 14" xfId="1475"/>
    <cellStyle name="Normal 3 14 10" xfId="1476"/>
    <cellStyle name="Normal 3 14 11" xfId="1477"/>
    <cellStyle name="Normal 3 14 12" xfId="1478"/>
    <cellStyle name="Normal 3 14 13" xfId="1479"/>
    <cellStyle name="Normal 3 14 14" xfId="1480"/>
    <cellStyle name="Normal 3 14 15" xfId="1481"/>
    <cellStyle name="Normal 3 14 16" xfId="1482"/>
    <cellStyle name="Normal 3 14 17" xfId="1483"/>
    <cellStyle name="Normal 3 14 18" xfId="1484"/>
    <cellStyle name="Normal 3 14 19" xfId="1485"/>
    <cellStyle name="Normal 3 14 2" xfId="1486"/>
    <cellStyle name="Normal 3 14 20" xfId="1487"/>
    <cellStyle name="Normal 3 14 21" xfId="1488"/>
    <cellStyle name="Normal 3 14 22" xfId="1489"/>
    <cellStyle name="Normal 3 14 23" xfId="1490"/>
    <cellStyle name="Normal 3 14 24" xfId="1491"/>
    <cellStyle name="Normal 3 14 25" xfId="1492"/>
    <cellStyle name="Normal 3 14 26" xfId="1493"/>
    <cellStyle name="Normal 3 14 27" xfId="1494"/>
    <cellStyle name="Normal 3 14 3" xfId="1495"/>
    <cellStyle name="Normal 3 14 4" xfId="1496"/>
    <cellStyle name="Normal 3 14 5" xfId="1497"/>
    <cellStyle name="Normal 3 14 6" xfId="1498"/>
    <cellStyle name="Normal 3 14 7" xfId="1499"/>
    <cellStyle name="Normal 3 14 8" xfId="1500"/>
    <cellStyle name="Normal 3 14 9" xfId="1501"/>
    <cellStyle name="Normal 3 15" xfId="1502"/>
    <cellStyle name="Normal 3 15 10" xfId="1503"/>
    <cellStyle name="Normal 3 15 11" xfId="1504"/>
    <cellStyle name="Normal 3 15 12" xfId="1505"/>
    <cellStyle name="Normal 3 15 13" xfId="1506"/>
    <cellStyle name="Normal 3 15 14" xfId="1507"/>
    <cellStyle name="Normal 3 15 15" xfId="1508"/>
    <cellStyle name="Normal 3 15 16" xfId="1509"/>
    <cellStyle name="Normal 3 15 17" xfId="1510"/>
    <cellStyle name="Normal 3 15 18" xfId="1511"/>
    <cellStyle name="Normal 3 15 19" xfId="1512"/>
    <cellStyle name="Normal 3 15 2" xfId="1513"/>
    <cellStyle name="Normal 3 15 20" xfId="1514"/>
    <cellStyle name="Normal 3 15 21" xfId="1515"/>
    <cellStyle name="Normal 3 15 22" xfId="1516"/>
    <cellStyle name="Normal 3 15 23" xfId="1517"/>
    <cellStyle name="Normal 3 15 24" xfId="1518"/>
    <cellStyle name="Normal 3 15 25" xfId="1519"/>
    <cellStyle name="Normal 3 15 26" xfId="1520"/>
    <cellStyle name="Normal 3 15 27" xfId="1521"/>
    <cellStyle name="Normal 3 15 3" xfId="1522"/>
    <cellStyle name="Normal 3 15 4" xfId="1523"/>
    <cellStyle name="Normal 3 15 5" xfId="1524"/>
    <cellStyle name="Normal 3 15 6" xfId="1525"/>
    <cellStyle name="Normal 3 15 7" xfId="1526"/>
    <cellStyle name="Normal 3 15 8" xfId="1527"/>
    <cellStyle name="Normal 3 15 9" xfId="1528"/>
    <cellStyle name="Normal 3 16" xfId="1529"/>
    <cellStyle name="Normal 3 16 10" xfId="1530"/>
    <cellStyle name="Normal 3 16 11" xfId="1531"/>
    <cellStyle name="Normal 3 16 12" xfId="1532"/>
    <cellStyle name="Normal 3 16 13" xfId="1533"/>
    <cellStyle name="Normal 3 16 14" xfId="1534"/>
    <cellStyle name="Normal 3 16 15" xfId="1535"/>
    <cellStyle name="Normal 3 16 16" xfId="1536"/>
    <cellStyle name="Normal 3 16 17" xfId="1537"/>
    <cellStyle name="Normal 3 16 18" xfId="1538"/>
    <cellStyle name="Normal 3 16 19" xfId="1539"/>
    <cellStyle name="Normal 3 16 2" xfId="1540"/>
    <cellStyle name="Normal 3 16 20" xfId="1541"/>
    <cellStyle name="Normal 3 16 21" xfId="1542"/>
    <cellStyle name="Normal 3 16 22" xfId="1543"/>
    <cellStyle name="Normal 3 16 23" xfId="1544"/>
    <cellStyle name="Normal 3 16 24" xfId="1545"/>
    <cellStyle name="Normal 3 16 25" xfId="1546"/>
    <cellStyle name="Normal 3 16 26" xfId="1547"/>
    <cellStyle name="Normal 3 16 27" xfId="1548"/>
    <cellStyle name="Normal 3 16 3" xfId="1549"/>
    <cellStyle name="Normal 3 16 4" xfId="1550"/>
    <cellStyle name="Normal 3 16 5" xfId="1551"/>
    <cellStyle name="Normal 3 16 6" xfId="1552"/>
    <cellStyle name="Normal 3 16 7" xfId="1553"/>
    <cellStyle name="Normal 3 16 8" xfId="1554"/>
    <cellStyle name="Normal 3 16 9" xfId="1555"/>
    <cellStyle name="Normal 3 17" xfId="1556"/>
    <cellStyle name="Normal 3 17 10" xfId="1557"/>
    <cellStyle name="Normal 3 17 11" xfId="1558"/>
    <cellStyle name="Normal 3 17 12" xfId="1559"/>
    <cellStyle name="Normal 3 17 13" xfId="1560"/>
    <cellStyle name="Normal 3 17 14" xfId="1561"/>
    <cellStyle name="Normal 3 17 15" xfId="1562"/>
    <cellStyle name="Normal 3 17 16" xfId="1563"/>
    <cellStyle name="Normal 3 17 17" xfId="1564"/>
    <cellStyle name="Normal 3 17 18" xfId="1565"/>
    <cellStyle name="Normal 3 17 19" xfId="1566"/>
    <cellStyle name="Normal 3 17 2" xfId="1567"/>
    <cellStyle name="Normal 3 17 20" xfId="1568"/>
    <cellStyle name="Normal 3 17 21" xfId="1569"/>
    <cellStyle name="Normal 3 17 22" xfId="1570"/>
    <cellStyle name="Normal 3 17 23" xfId="1571"/>
    <cellStyle name="Normal 3 17 24" xfId="1572"/>
    <cellStyle name="Normal 3 17 25" xfId="1573"/>
    <cellStyle name="Normal 3 17 26" xfId="1574"/>
    <cellStyle name="Normal 3 17 27" xfId="1575"/>
    <cellStyle name="Normal 3 17 3" xfId="1576"/>
    <cellStyle name="Normal 3 17 4" xfId="1577"/>
    <cellStyle name="Normal 3 17 5" xfId="1578"/>
    <cellStyle name="Normal 3 17 6" xfId="1579"/>
    <cellStyle name="Normal 3 17 7" xfId="1580"/>
    <cellStyle name="Normal 3 17 8" xfId="1581"/>
    <cellStyle name="Normal 3 17 9" xfId="1582"/>
    <cellStyle name="Normal 3 18" xfId="1583"/>
    <cellStyle name="Normal 3 18 10" xfId="1584"/>
    <cellStyle name="Normal 3 18 11" xfId="1585"/>
    <cellStyle name="Normal 3 18 12" xfId="1586"/>
    <cellStyle name="Normal 3 18 13" xfId="1587"/>
    <cellStyle name="Normal 3 18 14" xfId="1588"/>
    <cellStyle name="Normal 3 18 15" xfId="1589"/>
    <cellStyle name="Normal 3 18 16" xfId="1590"/>
    <cellStyle name="Normal 3 18 17" xfId="1591"/>
    <cellStyle name="Normal 3 18 18" xfId="1592"/>
    <cellStyle name="Normal 3 18 19" xfId="1593"/>
    <cellStyle name="Normal 3 18 2" xfId="1594"/>
    <cellStyle name="Normal 3 18 20" xfId="1595"/>
    <cellStyle name="Normal 3 18 21" xfId="1596"/>
    <cellStyle name="Normal 3 18 22" xfId="1597"/>
    <cellStyle name="Normal 3 18 23" xfId="1598"/>
    <cellStyle name="Normal 3 18 24" xfId="1599"/>
    <cellStyle name="Normal 3 18 25" xfId="1600"/>
    <cellStyle name="Normal 3 18 26" xfId="1601"/>
    <cellStyle name="Normal 3 18 27" xfId="1602"/>
    <cellStyle name="Normal 3 18 3" xfId="1603"/>
    <cellStyle name="Normal 3 18 4" xfId="1604"/>
    <cellStyle name="Normal 3 18 5" xfId="1605"/>
    <cellStyle name="Normal 3 18 6" xfId="1606"/>
    <cellStyle name="Normal 3 18 7" xfId="1607"/>
    <cellStyle name="Normal 3 18 8" xfId="1608"/>
    <cellStyle name="Normal 3 18 9" xfId="1609"/>
    <cellStyle name="Normal 3 19" xfId="1610"/>
    <cellStyle name="Normal 3 19 10" xfId="1611"/>
    <cellStyle name="Normal 3 19 11" xfId="1612"/>
    <cellStyle name="Normal 3 19 12" xfId="1613"/>
    <cellStyle name="Normal 3 19 13" xfId="1614"/>
    <cellStyle name="Normal 3 19 14" xfId="1615"/>
    <cellStyle name="Normal 3 19 15" xfId="1616"/>
    <cellStyle name="Normal 3 19 16" xfId="1617"/>
    <cellStyle name="Normal 3 19 17" xfId="1618"/>
    <cellStyle name="Normal 3 19 18" xfId="1619"/>
    <cellStyle name="Normal 3 19 19" xfId="1620"/>
    <cellStyle name="Normal 3 19 2" xfId="1621"/>
    <cellStyle name="Normal 3 19 20" xfId="1622"/>
    <cellStyle name="Normal 3 19 21" xfId="1623"/>
    <cellStyle name="Normal 3 19 22" xfId="1624"/>
    <cellStyle name="Normal 3 19 23" xfId="1625"/>
    <cellStyle name="Normal 3 19 24" xfId="1626"/>
    <cellStyle name="Normal 3 19 25" xfId="1627"/>
    <cellStyle name="Normal 3 19 26" xfId="1628"/>
    <cellStyle name="Normal 3 19 27" xfId="1629"/>
    <cellStyle name="Normal 3 19 3" xfId="1630"/>
    <cellStyle name="Normal 3 19 4" xfId="1631"/>
    <cellStyle name="Normal 3 19 5" xfId="1632"/>
    <cellStyle name="Normal 3 19 6" xfId="1633"/>
    <cellStyle name="Normal 3 19 7" xfId="1634"/>
    <cellStyle name="Normal 3 19 8" xfId="1635"/>
    <cellStyle name="Normal 3 19 9" xfId="1636"/>
    <cellStyle name="Normal 3 2" xfId="1637"/>
    <cellStyle name="Normal 3 2 10" xfId="1638"/>
    <cellStyle name="Normal 3 2 11" xfId="1639"/>
    <cellStyle name="Normal 3 2 12" xfId="1640"/>
    <cellStyle name="Normal 3 2 13" xfId="1641"/>
    <cellStyle name="Normal 3 2 14" xfId="1642"/>
    <cellStyle name="Normal 3 2 15" xfId="1643"/>
    <cellStyle name="Normal 3 2 16" xfId="1644"/>
    <cellStyle name="Normal 3 2 17" xfId="1645"/>
    <cellStyle name="Normal 3 2 18" xfId="1646"/>
    <cellStyle name="Normal 3 2 19" xfId="1647"/>
    <cellStyle name="Normal 3 2 2" xfId="1648"/>
    <cellStyle name="Normal 3 2 20" xfId="1649"/>
    <cellStyle name="Normal 3 2 21" xfId="1650"/>
    <cellStyle name="Normal 3 2 22" xfId="1651"/>
    <cellStyle name="Normal 3 2 23" xfId="1652"/>
    <cellStyle name="Normal 3 2 24" xfId="1653"/>
    <cellStyle name="Normal 3 2 25" xfId="1654"/>
    <cellStyle name="Normal 3 2 26" xfId="1655"/>
    <cellStyle name="Normal 3 2 27" xfId="1656"/>
    <cellStyle name="Normal 3 2 3" xfId="1657"/>
    <cellStyle name="Normal 3 2 4" xfId="1658"/>
    <cellStyle name="Normal 3 2 5" xfId="1659"/>
    <cellStyle name="Normal 3 2 6" xfId="1660"/>
    <cellStyle name="Normal 3 2 7" xfId="1661"/>
    <cellStyle name="Normal 3 2 8" xfId="1662"/>
    <cellStyle name="Normal 3 2 9" xfId="1663"/>
    <cellStyle name="Normal 3 20" xfId="1664"/>
    <cellStyle name="Normal 3 20 10" xfId="1665"/>
    <cellStyle name="Normal 3 20 11" xfId="1666"/>
    <cellStyle name="Normal 3 20 12" xfId="1667"/>
    <cellStyle name="Normal 3 20 13" xfId="1668"/>
    <cellStyle name="Normal 3 20 14" xfId="1669"/>
    <cellStyle name="Normal 3 20 15" xfId="1670"/>
    <cellStyle name="Normal 3 20 16" xfId="1671"/>
    <cellStyle name="Normal 3 20 17" xfId="1672"/>
    <cellStyle name="Normal 3 20 18" xfId="1673"/>
    <cellStyle name="Normal 3 20 19" xfId="1674"/>
    <cellStyle name="Normal 3 20 2" xfId="1675"/>
    <cellStyle name="Normal 3 20 20" xfId="1676"/>
    <cellStyle name="Normal 3 20 21" xfId="1677"/>
    <cellStyle name="Normal 3 20 22" xfId="1678"/>
    <cellStyle name="Normal 3 20 23" xfId="1679"/>
    <cellStyle name="Normal 3 20 24" xfId="1680"/>
    <cellStyle name="Normal 3 20 25" xfId="1681"/>
    <cellStyle name="Normal 3 20 26" xfId="1682"/>
    <cellStyle name="Normal 3 20 27" xfId="1683"/>
    <cellStyle name="Normal 3 20 3" xfId="1684"/>
    <cellStyle name="Normal 3 20 4" xfId="1685"/>
    <cellStyle name="Normal 3 20 5" xfId="1686"/>
    <cellStyle name="Normal 3 20 6" xfId="1687"/>
    <cellStyle name="Normal 3 20 7" xfId="1688"/>
    <cellStyle name="Normal 3 20 8" xfId="1689"/>
    <cellStyle name="Normal 3 20 9" xfId="1690"/>
    <cellStyle name="Normal 3 21" xfId="1691"/>
    <cellStyle name="Normal 3 21 10" xfId="1692"/>
    <cellStyle name="Normal 3 21 11" xfId="1693"/>
    <cellStyle name="Normal 3 21 12" xfId="1694"/>
    <cellStyle name="Normal 3 21 13" xfId="1695"/>
    <cellStyle name="Normal 3 21 14" xfId="1696"/>
    <cellStyle name="Normal 3 21 15" xfId="1697"/>
    <cellStyle name="Normal 3 21 16" xfId="1698"/>
    <cellStyle name="Normal 3 21 17" xfId="1699"/>
    <cellStyle name="Normal 3 21 18" xfId="1700"/>
    <cellStyle name="Normal 3 21 19" xfId="1701"/>
    <cellStyle name="Normal 3 21 2" xfId="1702"/>
    <cellStyle name="Normal 3 21 20" xfId="1703"/>
    <cellStyle name="Normal 3 21 21" xfId="1704"/>
    <cellStyle name="Normal 3 21 22" xfId="1705"/>
    <cellStyle name="Normal 3 21 23" xfId="1706"/>
    <cellStyle name="Normal 3 21 24" xfId="1707"/>
    <cellStyle name="Normal 3 21 25" xfId="1708"/>
    <cellStyle name="Normal 3 21 26" xfId="1709"/>
    <cellStyle name="Normal 3 21 27" xfId="1710"/>
    <cellStyle name="Normal 3 21 3" xfId="1711"/>
    <cellStyle name="Normal 3 21 4" xfId="1712"/>
    <cellStyle name="Normal 3 21 5" xfId="1713"/>
    <cellStyle name="Normal 3 21 6" xfId="1714"/>
    <cellStyle name="Normal 3 21 7" xfId="1715"/>
    <cellStyle name="Normal 3 21 8" xfId="1716"/>
    <cellStyle name="Normal 3 21 9" xfId="1717"/>
    <cellStyle name="Normal 3 22" xfId="1718"/>
    <cellStyle name="Normal 3 22 10" xfId="1719"/>
    <cellStyle name="Normal 3 22 11" xfId="1720"/>
    <cellStyle name="Normal 3 22 12" xfId="1721"/>
    <cellStyle name="Normal 3 22 13" xfId="1722"/>
    <cellStyle name="Normal 3 22 14" xfId="1723"/>
    <cellStyle name="Normal 3 22 15" xfId="1724"/>
    <cellStyle name="Normal 3 22 16" xfId="1725"/>
    <cellStyle name="Normal 3 22 17" xfId="1726"/>
    <cellStyle name="Normal 3 22 18" xfId="1727"/>
    <cellStyle name="Normal 3 22 19" xfId="1728"/>
    <cellStyle name="Normal 3 22 2" xfId="1729"/>
    <cellStyle name="Normal 3 22 20" xfId="1730"/>
    <cellStyle name="Normal 3 22 21" xfId="1731"/>
    <cellStyle name="Normal 3 22 22" xfId="1732"/>
    <cellStyle name="Normal 3 22 23" xfId="1733"/>
    <cellStyle name="Normal 3 22 24" xfId="1734"/>
    <cellStyle name="Normal 3 22 25" xfId="1735"/>
    <cellStyle name="Normal 3 22 26" xfId="1736"/>
    <cellStyle name="Normal 3 22 27" xfId="1737"/>
    <cellStyle name="Normal 3 22 3" xfId="1738"/>
    <cellStyle name="Normal 3 22 4" xfId="1739"/>
    <cellStyle name="Normal 3 22 5" xfId="1740"/>
    <cellStyle name="Normal 3 22 6" xfId="1741"/>
    <cellStyle name="Normal 3 22 7" xfId="1742"/>
    <cellStyle name="Normal 3 22 8" xfId="1743"/>
    <cellStyle name="Normal 3 22 9" xfId="1744"/>
    <cellStyle name="Normal 3 23" xfId="1745"/>
    <cellStyle name="Normal 3 24" xfId="1746"/>
    <cellStyle name="Normal 3 25" xfId="1747"/>
    <cellStyle name="Normal 3 26" xfId="1748"/>
    <cellStyle name="Normal 3 27" xfId="1749"/>
    <cellStyle name="Normal 3 28" xfId="1750"/>
    <cellStyle name="Normal 3 29" xfId="1751"/>
    <cellStyle name="Normal 3 3" xfId="1752"/>
    <cellStyle name="Normal 3 3 10" xfId="1753"/>
    <cellStyle name="Normal 3 3 11" xfId="1754"/>
    <cellStyle name="Normal 3 3 12" xfId="1755"/>
    <cellStyle name="Normal 3 3 13" xfId="1756"/>
    <cellStyle name="Normal 3 3 14" xfId="1757"/>
    <cellStyle name="Normal 3 3 15" xfId="1758"/>
    <cellStyle name="Normal 3 3 16" xfId="1759"/>
    <cellStyle name="Normal 3 3 17" xfId="1760"/>
    <cellStyle name="Normal 3 3 18" xfId="1761"/>
    <cellStyle name="Normal 3 3 19" xfId="1762"/>
    <cellStyle name="Normal 3 3 2" xfId="1763"/>
    <cellStyle name="Normal 3 3 20" xfId="1764"/>
    <cellStyle name="Normal 3 3 21" xfId="1765"/>
    <cellStyle name="Normal 3 3 22" xfId="1766"/>
    <cellStyle name="Normal 3 3 23" xfId="1767"/>
    <cellStyle name="Normal 3 3 24" xfId="1768"/>
    <cellStyle name="Normal 3 3 25" xfId="1769"/>
    <cellStyle name="Normal 3 3 26" xfId="1770"/>
    <cellStyle name="Normal 3 3 27" xfId="1771"/>
    <cellStyle name="Normal 3 3 3" xfId="1772"/>
    <cellStyle name="Normal 3 3 4" xfId="1773"/>
    <cellStyle name="Normal 3 3 5" xfId="1774"/>
    <cellStyle name="Normal 3 3 6" xfId="1775"/>
    <cellStyle name="Normal 3 3 7" xfId="1776"/>
    <cellStyle name="Normal 3 3 8" xfId="1777"/>
    <cellStyle name="Normal 3 3 9" xfId="1778"/>
    <cellStyle name="Normal 3 30" xfId="1779"/>
    <cellStyle name="Normal 3 31" xfId="1780"/>
    <cellStyle name="Normal 3 32" xfId="1781"/>
    <cellStyle name="Normal 3 33" xfId="1782"/>
    <cellStyle name="Normal 3 34" xfId="1783"/>
    <cellStyle name="Normal 3 35" xfId="1784"/>
    <cellStyle name="Normal 3 4" xfId="1785"/>
    <cellStyle name="Normal 3 4 10" xfId="1786"/>
    <cellStyle name="Normal 3 4 11" xfId="1787"/>
    <cellStyle name="Normal 3 4 12" xfId="1788"/>
    <cellStyle name="Normal 3 4 13" xfId="1789"/>
    <cellStyle name="Normal 3 4 14" xfId="1790"/>
    <cellStyle name="Normal 3 4 15" xfId="1791"/>
    <cellStyle name="Normal 3 4 16" xfId="1792"/>
    <cellStyle name="Normal 3 4 17" xfId="1793"/>
    <cellStyle name="Normal 3 4 18" xfId="1794"/>
    <cellStyle name="Normal 3 4 19" xfId="1795"/>
    <cellStyle name="Normal 3 4 2" xfId="1796"/>
    <cellStyle name="Normal 3 4 20" xfId="1797"/>
    <cellStyle name="Normal 3 4 21" xfId="1798"/>
    <cellStyle name="Normal 3 4 22" xfId="1799"/>
    <cellStyle name="Normal 3 4 23" xfId="1800"/>
    <cellStyle name="Normal 3 4 24" xfId="1801"/>
    <cellStyle name="Normal 3 4 25" xfId="1802"/>
    <cellStyle name="Normal 3 4 26" xfId="1803"/>
    <cellStyle name="Normal 3 4 27" xfId="1804"/>
    <cellStyle name="Normal 3 4 3" xfId="1805"/>
    <cellStyle name="Normal 3 4 4" xfId="1806"/>
    <cellStyle name="Normal 3 4 5" xfId="1807"/>
    <cellStyle name="Normal 3 4 6" xfId="1808"/>
    <cellStyle name="Normal 3 4 7" xfId="1809"/>
    <cellStyle name="Normal 3 4 8" xfId="1810"/>
    <cellStyle name="Normal 3 4 9" xfId="1811"/>
    <cellStyle name="Normal 3 5" xfId="1812"/>
    <cellStyle name="Normal 3 5 10" xfId="1813"/>
    <cellStyle name="Normal 3 5 11" xfId="1814"/>
    <cellStyle name="Normal 3 5 12" xfId="1815"/>
    <cellStyle name="Normal 3 5 13" xfId="1816"/>
    <cellStyle name="Normal 3 5 14" xfId="1817"/>
    <cellStyle name="Normal 3 5 15" xfId="1818"/>
    <cellStyle name="Normal 3 5 16" xfId="1819"/>
    <cellStyle name="Normal 3 5 17" xfId="1820"/>
    <cellStyle name="Normal 3 5 18" xfId="1821"/>
    <cellStyle name="Normal 3 5 19" xfId="1822"/>
    <cellStyle name="Normal 3 5 2" xfId="1823"/>
    <cellStyle name="Normal 3 5 20" xfId="1824"/>
    <cellStyle name="Normal 3 5 21" xfId="1825"/>
    <cellStyle name="Normal 3 5 22" xfId="1826"/>
    <cellStyle name="Normal 3 5 23" xfId="1827"/>
    <cellStyle name="Normal 3 5 24" xfId="1828"/>
    <cellStyle name="Normal 3 5 25" xfId="1829"/>
    <cellStyle name="Normal 3 5 26" xfId="1830"/>
    <cellStyle name="Normal 3 5 27" xfId="1831"/>
    <cellStyle name="Normal 3 5 3" xfId="1832"/>
    <cellStyle name="Normal 3 5 4" xfId="1833"/>
    <cellStyle name="Normal 3 5 5" xfId="1834"/>
    <cellStyle name="Normal 3 5 6" xfId="1835"/>
    <cellStyle name="Normal 3 5 7" xfId="1836"/>
    <cellStyle name="Normal 3 5 8" xfId="1837"/>
    <cellStyle name="Normal 3 5 9" xfId="1838"/>
    <cellStyle name="Normal 3 6" xfId="1839"/>
    <cellStyle name="Normal 3 6 10" xfId="1840"/>
    <cellStyle name="Normal 3 6 11" xfId="1841"/>
    <cellStyle name="Normal 3 6 12" xfId="1842"/>
    <cellStyle name="Normal 3 6 13" xfId="1843"/>
    <cellStyle name="Normal 3 6 14" xfId="1844"/>
    <cellStyle name="Normal 3 6 15" xfId="1845"/>
    <cellStyle name="Normal 3 6 16" xfId="1846"/>
    <cellStyle name="Normal 3 6 17" xfId="1847"/>
    <cellStyle name="Normal 3 6 18" xfId="1848"/>
    <cellStyle name="Normal 3 6 19" xfId="1849"/>
    <cellStyle name="Normal 3 6 2" xfId="1850"/>
    <cellStyle name="Normal 3 6 20" xfId="1851"/>
    <cellStyle name="Normal 3 6 21" xfId="1852"/>
    <cellStyle name="Normal 3 6 22" xfId="1853"/>
    <cellStyle name="Normal 3 6 23" xfId="1854"/>
    <cellStyle name="Normal 3 6 24" xfId="1855"/>
    <cellStyle name="Normal 3 6 25" xfId="1856"/>
    <cellStyle name="Normal 3 6 26" xfId="1857"/>
    <cellStyle name="Normal 3 6 27" xfId="1858"/>
    <cellStyle name="Normal 3 6 3" xfId="1859"/>
    <cellStyle name="Normal 3 6 4" xfId="1860"/>
    <cellStyle name="Normal 3 6 5" xfId="1861"/>
    <cellStyle name="Normal 3 6 6" xfId="1862"/>
    <cellStyle name="Normal 3 6 7" xfId="1863"/>
    <cellStyle name="Normal 3 6 8" xfId="1864"/>
    <cellStyle name="Normal 3 6 9" xfId="1865"/>
    <cellStyle name="Normal 3 7" xfId="1866"/>
    <cellStyle name="Normal 3 7 10" xfId="1867"/>
    <cellStyle name="Normal 3 7 11" xfId="1868"/>
    <cellStyle name="Normal 3 7 12" xfId="1869"/>
    <cellStyle name="Normal 3 7 13" xfId="1870"/>
    <cellStyle name="Normal 3 7 14" xfId="1871"/>
    <cellStyle name="Normal 3 7 15" xfId="1872"/>
    <cellStyle name="Normal 3 7 16" xfId="1873"/>
    <cellStyle name="Normal 3 7 17" xfId="1874"/>
    <cellStyle name="Normal 3 7 18" xfId="1875"/>
    <cellStyle name="Normal 3 7 19" xfId="1876"/>
    <cellStyle name="Normal 3 7 2" xfId="1877"/>
    <cellStyle name="Normal 3 7 20" xfId="1878"/>
    <cellStyle name="Normal 3 7 21" xfId="1879"/>
    <cellStyle name="Normal 3 7 22" xfId="1880"/>
    <cellStyle name="Normal 3 7 23" xfId="1881"/>
    <cellStyle name="Normal 3 7 24" xfId="1882"/>
    <cellStyle name="Normal 3 7 25" xfId="1883"/>
    <cellStyle name="Normal 3 7 26" xfId="1884"/>
    <cellStyle name="Normal 3 7 27" xfId="1885"/>
    <cellStyle name="Normal 3 7 3" xfId="1886"/>
    <cellStyle name="Normal 3 7 4" xfId="1887"/>
    <cellStyle name="Normal 3 7 5" xfId="1888"/>
    <cellStyle name="Normal 3 7 6" xfId="1889"/>
    <cellStyle name="Normal 3 7 7" xfId="1890"/>
    <cellStyle name="Normal 3 7 8" xfId="1891"/>
    <cellStyle name="Normal 3 7 9" xfId="1892"/>
    <cellStyle name="Normal 3 8" xfId="1893"/>
    <cellStyle name="Normal 3 8 10" xfId="1894"/>
    <cellStyle name="Normal 3 8 11" xfId="1895"/>
    <cellStyle name="Normal 3 8 12" xfId="1896"/>
    <cellStyle name="Normal 3 8 13" xfId="1897"/>
    <cellStyle name="Normal 3 8 14" xfId="1898"/>
    <cellStyle name="Normal 3 8 15" xfId="1899"/>
    <cellStyle name="Normal 3 8 16" xfId="1900"/>
    <cellStyle name="Normal 3 8 17" xfId="1901"/>
    <cellStyle name="Normal 3 8 18" xfId="1902"/>
    <cellStyle name="Normal 3 8 19" xfId="1903"/>
    <cellStyle name="Normal 3 8 2" xfId="1904"/>
    <cellStyle name="Normal 3 8 20" xfId="1905"/>
    <cellStyle name="Normal 3 8 21" xfId="1906"/>
    <cellStyle name="Normal 3 8 22" xfId="1907"/>
    <cellStyle name="Normal 3 8 23" xfId="1908"/>
    <cellStyle name="Normal 3 8 24" xfId="1909"/>
    <cellStyle name="Normal 3 8 25" xfId="1910"/>
    <cellStyle name="Normal 3 8 26" xfId="1911"/>
    <cellStyle name="Normal 3 8 27" xfId="1912"/>
    <cellStyle name="Normal 3 8 3" xfId="1913"/>
    <cellStyle name="Normal 3 8 4" xfId="1914"/>
    <cellStyle name="Normal 3 8 5" xfId="1915"/>
    <cellStyle name="Normal 3 8 6" xfId="1916"/>
    <cellStyle name="Normal 3 8 7" xfId="1917"/>
    <cellStyle name="Normal 3 8 8" xfId="1918"/>
    <cellStyle name="Normal 3 8 9" xfId="1919"/>
    <cellStyle name="Normal 3 9" xfId="1920"/>
    <cellStyle name="Normal 3 9 10" xfId="1921"/>
    <cellStyle name="Normal 3 9 11" xfId="1922"/>
    <cellStyle name="Normal 3 9 12" xfId="1923"/>
    <cellStyle name="Normal 3 9 13" xfId="1924"/>
    <cellStyle name="Normal 3 9 14" xfId="1925"/>
    <cellStyle name="Normal 3 9 15" xfId="1926"/>
    <cellStyle name="Normal 3 9 16" xfId="1927"/>
    <cellStyle name="Normal 3 9 17" xfId="1928"/>
    <cellStyle name="Normal 3 9 18" xfId="1929"/>
    <cellStyle name="Normal 3 9 19" xfId="1930"/>
    <cellStyle name="Normal 3 9 2" xfId="1931"/>
    <cellStyle name="Normal 3 9 20" xfId="1932"/>
    <cellStyle name="Normal 3 9 21" xfId="1933"/>
    <cellStyle name="Normal 3 9 22" xfId="1934"/>
    <cellStyle name="Normal 3 9 23" xfId="1935"/>
    <cellStyle name="Normal 3 9 24" xfId="1936"/>
    <cellStyle name="Normal 3 9 25" xfId="1937"/>
    <cellStyle name="Normal 3 9 26" xfId="1938"/>
    <cellStyle name="Normal 3 9 27" xfId="1939"/>
    <cellStyle name="Normal 3 9 3" xfId="1940"/>
    <cellStyle name="Normal 3 9 4" xfId="1941"/>
    <cellStyle name="Normal 3 9 5" xfId="1942"/>
    <cellStyle name="Normal 3 9 6" xfId="1943"/>
    <cellStyle name="Normal 3 9 7" xfId="1944"/>
    <cellStyle name="Normal 3 9 8" xfId="1945"/>
    <cellStyle name="Normal 3 9 9" xfId="1946"/>
    <cellStyle name="Normal 30" xfId="1947"/>
    <cellStyle name="Normal 30 2" xfId="1948"/>
    <cellStyle name="Normal 30 3" xfId="1949"/>
    <cellStyle name="Normal 30 4" xfId="1950"/>
    <cellStyle name="Normal 30 5" xfId="1951"/>
    <cellStyle name="Normal 30 6" xfId="1952"/>
    <cellStyle name="Normal 30 7" xfId="1953"/>
    <cellStyle name="Normal 30 8" xfId="1954"/>
    <cellStyle name="Normal 30 9" xfId="1955"/>
    <cellStyle name="Normal 31" xfId="1956"/>
    <cellStyle name="Normal 31 2" xfId="1957"/>
    <cellStyle name="Normal 31 3" xfId="1958"/>
    <cellStyle name="Normal 31 4" xfId="1959"/>
    <cellStyle name="Normal 31 5" xfId="1960"/>
    <cellStyle name="Normal 31 6" xfId="1961"/>
    <cellStyle name="Normal 31 7" xfId="1962"/>
    <cellStyle name="Normal 31 8" xfId="1963"/>
    <cellStyle name="Normal 31 9" xfId="1964"/>
    <cellStyle name="Normal 32" xfId="1965"/>
    <cellStyle name="Normal 32 2" xfId="1966"/>
    <cellStyle name="Normal 32 3" xfId="1967"/>
    <cellStyle name="Normal 32 4" xfId="1968"/>
    <cellStyle name="Normal 32 5" xfId="1969"/>
    <cellStyle name="Normal 32 6" xfId="1970"/>
    <cellStyle name="Normal 32 7" xfId="1971"/>
    <cellStyle name="Normal 32 8" xfId="1972"/>
    <cellStyle name="Normal 32 9" xfId="1973"/>
    <cellStyle name="Normal 33" xfId="1974"/>
    <cellStyle name="Normal 33 2" xfId="1975"/>
    <cellStyle name="Normal 33 3" xfId="1976"/>
    <cellStyle name="Normal 33 4" xfId="1977"/>
    <cellStyle name="Normal 33 5" xfId="1978"/>
    <cellStyle name="Normal 34" xfId="1979"/>
    <cellStyle name="Normal 34 2" xfId="1980"/>
    <cellStyle name="Normal 34 3" xfId="1981"/>
    <cellStyle name="Normal 34 4" xfId="1982"/>
    <cellStyle name="Normal 34 5" xfId="1983"/>
    <cellStyle name="Normal 34 6" xfId="1984"/>
    <cellStyle name="Normal 34 7" xfId="1985"/>
    <cellStyle name="Normal 34 8" xfId="1986"/>
    <cellStyle name="Normal 34 9" xfId="1987"/>
    <cellStyle name="Normal 35" xfId="1988"/>
    <cellStyle name="Normal 35 2" xfId="1989"/>
    <cellStyle name="Normal 35 3" xfId="1990"/>
    <cellStyle name="Normal 35 4" xfId="1991"/>
    <cellStyle name="Normal 35 5" xfId="1992"/>
    <cellStyle name="Normal 35 6" xfId="1993"/>
    <cellStyle name="Normal 35 7" xfId="1994"/>
    <cellStyle name="Normal 35 8" xfId="1995"/>
    <cellStyle name="Normal 35 9" xfId="1996"/>
    <cellStyle name="Normal 36" xfId="1997"/>
    <cellStyle name="Normal 36 2" xfId="1998"/>
    <cellStyle name="Normal 36 3" xfId="1999"/>
    <cellStyle name="Normal 36 4" xfId="2000"/>
    <cellStyle name="Normal 36 5" xfId="2001"/>
    <cellStyle name="Normal 36 6" xfId="2002"/>
    <cellStyle name="Normal 36 7" xfId="2003"/>
    <cellStyle name="Normal 36 8" xfId="2004"/>
    <cellStyle name="Normal 36 9" xfId="2005"/>
    <cellStyle name="Normal 37" xfId="2006"/>
    <cellStyle name="Normal 37 2" xfId="2007"/>
    <cellStyle name="Normal 37 3" xfId="2008"/>
    <cellStyle name="Normal 37 4" xfId="2009"/>
    <cellStyle name="Normal 37 5" xfId="2010"/>
    <cellStyle name="Normal 38" xfId="2011"/>
    <cellStyle name="Normal 38 2" xfId="2012"/>
    <cellStyle name="Normal 38 3" xfId="2013"/>
    <cellStyle name="Normal 38 4" xfId="2014"/>
    <cellStyle name="Normal 38 5" xfId="2015"/>
    <cellStyle name="Normal 38 6" xfId="2016"/>
    <cellStyle name="Normal 38 7" xfId="2017"/>
    <cellStyle name="Normal 38 8" xfId="2018"/>
    <cellStyle name="Normal 38 9" xfId="2019"/>
    <cellStyle name="Normal 39" xfId="2020"/>
    <cellStyle name="Normal 39 2" xfId="2021"/>
    <cellStyle name="Normal 39 3" xfId="2022"/>
    <cellStyle name="Normal 39 4" xfId="2023"/>
    <cellStyle name="Normal 39 5" xfId="2024"/>
    <cellStyle name="Normal 39 6" xfId="2025"/>
    <cellStyle name="Normal 39 7" xfId="2026"/>
    <cellStyle name="Normal 39 8" xfId="2027"/>
    <cellStyle name="Normal 39 9" xfId="2028"/>
    <cellStyle name="Normal 4" xfId="2029"/>
    <cellStyle name="Normal 4 2" xfId="2579"/>
    <cellStyle name="Normal 40" xfId="2030"/>
    <cellStyle name="Normal 40 2" xfId="2031"/>
    <cellStyle name="Normal 40 3" xfId="2032"/>
    <cellStyle name="Normal 40 4" xfId="2033"/>
    <cellStyle name="Normal 40 5" xfId="2034"/>
    <cellStyle name="Normal 41" xfId="2035"/>
    <cellStyle name="Normal 41 2" xfId="2036"/>
    <cellStyle name="Normal 41 3" xfId="2037"/>
    <cellStyle name="Normal 41 4" xfId="2038"/>
    <cellStyle name="Normal 41 5" xfId="2039"/>
    <cellStyle name="Normal 41 6" xfId="2040"/>
    <cellStyle name="Normal 41 7" xfId="2041"/>
    <cellStyle name="Normal 41 8" xfId="2042"/>
    <cellStyle name="Normal 41 9" xfId="2043"/>
    <cellStyle name="Normal 42" xfId="2044"/>
    <cellStyle name="Normal 42 2" xfId="2045"/>
    <cellStyle name="Normal 42 3" xfId="2046"/>
    <cellStyle name="Normal 42 4" xfId="2047"/>
    <cellStyle name="Normal 42 5" xfId="2048"/>
    <cellStyle name="Normal 42 6" xfId="2049"/>
    <cellStyle name="Normal 42 7" xfId="2050"/>
    <cellStyle name="Normal 42 8" xfId="2051"/>
    <cellStyle name="Normal 42 9" xfId="2052"/>
    <cellStyle name="Normal 43" xfId="2053"/>
    <cellStyle name="Normal 43 2" xfId="2054"/>
    <cellStyle name="Normal 43 3" xfId="2055"/>
    <cellStyle name="Normal 43 4" xfId="2056"/>
    <cellStyle name="Normal 43 5" xfId="2057"/>
    <cellStyle name="Normal 43 6" xfId="2058"/>
    <cellStyle name="Normal 43 7" xfId="2059"/>
    <cellStyle name="Normal 43 8" xfId="2060"/>
    <cellStyle name="Normal 43 9" xfId="2061"/>
    <cellStyle name="Normal 44" xfId="2062"/>
    <cellStyle name="Normal 44 2" xfId="2063"/>
    <cellStyle name="Normal 44 3" xfId="2064"/>
    <cellStyle name="Normal 44 4" xfId="2065"/>
    <cellStyle name="Normal 44 5" xfId="2066"/>
    <cellStyle name="Normal 44 6" xfId="2067"/>
    <cellStyle name="Normal 44 7" xfId="2068"/>
    <cellStyle name="Normal 44 8" xfId="2069"/>
    <cellStyle name="Normal 44 9" xfId="2070"/>
    <cellStyle name="Normal 45" xfId="2071"/>
    <cellStyle name="Normal 45 2" xfId="2072"/>
    <cellStyle name="Normal 45 3" xfId="2073"/>
    <cellStyle name="Normal 45 4" xfId="2074"/>
    <cellStyle name="Normal 45 5" xfId="2075"/>
    <cellStyle name="Normal 45 6" xfId="2076"/>
    <cellStyle name="Normal 45 7" xfId="2077"/>
    <cellStyle name="Normal 45 8" xfId="2078"/>
    <cellStyle name="Normal 45 9" xfId="2079"/>
    <cellStyle name="Normal 46" xfId="2080"/>
    <cellStyle name="Normal 46 2" xfId="2081"/>
    <cellStyle name="Normal 46 3" xfId="2082"/>
    <cellStyle name="Normal 46 4" xfId="2083"/>
    <cellStyle name="Normal 46 5" xfId="2084"/>
    <cellStyle name="Normal 46 6" xfId="2085"/>
    <cellStyle name="Normal 46 7" xfId="2086"/>
    <cellStyle name="Normal 46 8" xfId="2087"/>
    <cellStyle name="Normal 46 9" xfId="2088"/>
    <cellStyle name="Normal 47" xfId="2089"/>
    <cellStyle name="Normal 47 2" xfId="2090"/>
    <cellStyle name="Normal 47 3" xfId="2091"/>
    <cellStyle name="Normal 47 4" xfId="2092"/>
    <cellStyle name="Normal 47 5" xfId="2093"/>
    <cellStyle name="Normal 47 6" xfId="2094"/>
    <cellStyle name="Normal 47 7" xfId="2095"/>
    <cellStyle name="Normal 47 8" xfId="2096"/>
    <cellStyle name="Normal 47 9" xfId="2097"/>
    <cellStyle name="Normal 48" xfId="2098"/>
    <cellStyle name="Normal 48 2" xfId="2099"/>
    <cellStyle name="Normal 48 3" xfId="2100"/>
    <cellStyle name="Normal 48 4" xfId="2101"/>
    <cellStyle name="Normal 48 5" xfId="2102"/>
    <cellStyle name="Normal 48 6" xfId="2103"/>
    <cellStyle name="Normal 48 7" xfId="2104"/>
    <cellStyle name="Normal 48 8" xfId="2105"/>
    <cellStyle name="Normal 48 9" xfId="2106"/>
    <cellStyle name="Normal 49" xfId="2107"/>
    <cellStyle name="Normal 49 2" xfId="2108"/>
    <cellStyle name="Normal 49 3" xfId="2109"/>
    <cellStyle name="Normal 49 4" xfId="2110"/>
    <cellStyle name="Normal 49 5" xfId="2111"/>
    <cellStyle name="Normal 49 6" xfId="2112"/>
    <cellStyle name="Normal 49 7" xfId="2113"/>
    <cellStyle name="Normal 49 8" xfId="2114"/>
    <cellStyle name="Normal 49 9" xfId="2115"/>
    <cellStyle name="Normal 5" xfId="2116"/>
    <cellStyle name="Normal 5 2" xfId="2580"/>
    <cellStyle name="Normal 50" xfId="2117"/>
    <cellStyle name="Normal 50 2" xfId="2118"/>
    <cellStyle name="Normal 50 3" xfId="2119"/>
    <cellStyle name="Normal 50 4" xfId="2120"/>
    <cellStyle name="Normal 50 5" xfId="2121"/>
    <cellStyle name="Normal 50 6" xfId="2122"/>
    <cellStyle name="Normal 50 7" xfId="2123"/>
    <cellStyle name="Normal 50 8" xfId="2124"/>
    <cellStyle name="Normal 50 9" xfId="2125"/>
    <cellStyle name="Normal 51" xfId="2126"/>
    <cellStyle name="Normal 51 2" xfId="2127"/>
    <cellStyle name="Normal 51 3" xfId="2128"/>
    <cellStyle name="Normal 51 4" xfId="2129"/>
    <cellStyle name="Normal 51 5" xfId="2130"/>
    <cellStyle name="Normal 51 6" xfId="2131"/>
    <cellStyle name="Normal 51 7" xfId="2132"/>
    <cellStyle name="Normal 51 8" xfId="2133"/>
    <cellStyle name="Normal 51 9" xfId="2134"/>
    <cellStyle name="Normal 52" xfId="2135"/>
    <cellStyle name="Normal 52 2" xfId="2136"/>
    <cellStyle name="Normal 52 3" xfId="2137"/>
    <cellStyle name="Normal 52 4" xfId="2138"/>
    <cellStyle name="Normal 52 5" xfId="2139"/>
    <cellStyle name="Normal 52 6" xfId="2140"/>
    <cellStyle name="Normal 52 7" xfId="2141"/>
    <cellStyle name="Normal 52 8" xfId="2142"/>
    <cellStyle name="Normal 52 9" xfId="2143"/>
    <cellStyle name="Normal 53" xfId="2144"/>
    <cellStyle name="Normal 53 2" xfId="2145"/>
    <cellStyle name="Normal 53 3" xfId="2146"/>
    <cellStyle name="Normal 53 4" xfId="2147"/>
    <cellStyle name="Normal 53 5" xfId="2148"/>
    <cellStyle name="Normal 53 6" xfId="2149"/>
    <cellStyle name="Normal 53 7" xfId="2150"/>
    <cellStyle name="Normal 53 8" xfId="2151"/>
    <cellStyle name="Normal 53 9" xfId="2152"/>
    <cellStyle name="Normal 54" xfId="2153"/>
    <cellStyle name="Normal 54 2" xfId="2154"/>
    <cellStyle name="Normal 54 3" xfId="2155"/>
    <cellStyle name="Normal 54 4" xfId="2156"/>
    <cellStyle name="Normal 54 5" xfId="2157"/>
    <cellStyle name="Normal 54 6" xfId="2158"/>
    <cellStyle name="Normal 54 7" xfId="2159"/>
    <cellStyle name="Normal 54 8" xfId="2160"/>
    <cellStyle name="Normal 54 9" xfId="2161"/>
    <cellStyle name="Normal 55" xfId="2162"/>
    <cellStyle name="Normal 55 2" xfId="2163"/>
    <cellStyle name="Normal 55 3" xfId="2164"/>
    <cellStyle name="Normal 55 4" xfId="2165"/>
    <cellStyle name="Normal 55 5" xfId="2166"/>
    <cellStyle name="Normal 55 6" xfId="2167"/>
    <cellStyle name="Normal 55 7" xfId="2168"/>
    <cellStyle name="Normal 55 8" xfId="2169"/>
    <cellStyle name="Normal 55 9" xfId="2170"/>
    <cellStyle name="Normal 56" xfId="2171"/>
    <cellStyle name="Normal 56 2" xfId="2172"/>
    <cellStyle name="Normal 56 3" xfId="2173"/>
    <cellStyle name="Normal 56 4" xfId="2174"/>
    <cellStyle name="Normal 56 5" xfId="2175"/>
    <cellStyle name="Normal 56 6" xfId="2176"/>
    <cellStyle name="Normal 56 7" xfId="2177"/>
    <cellStyle name="Normal 56 8" xfId="2178"/>
    <cellStyle name="Normal 56 9" xfId="2179"/>
    <cellStyle name="Normal 57" xfId="2180"/>
    <cellStyle name="Normal 57 2" xfId="2181"/>
    <cellStyle name="Normal 57 3" xfId="2182"/>
    <cellStyle name="Normal 57 4" xfId="2183"/>
    <cellStyle name="Normal 57 5" xfId="2184"/>
    <cellStyle name="Normal 57 6" xfId="2185"/>
    <cellStyle name="Normal 57 7" xfId="2186"/>
    <cellStyle name="Normal 57 8" xfId="2187"/>
    <cellStyle name="Normal 57 9" xfId="2188"/>
    <cellStyle name="Normal 58" xfId="2189"/>
    <cellStyle name="Normal 58 2" xfId="2190"/>
    <cellStyle name="Normal 58 3" xfId="2191"/>
    <cellStyle name="Normal 58 4" xfId="2192"/>
    <cellStyle name="Normal 58 5" xfId="2193"/>
    <cellStyle name="Normal 58 6" xfId="2194"/>
    <cellStyle name="Normal 58 7" xfId="2195"/>
    <cellStyle name="Normal 58 8" xfId="2196"/>
    <cellStyle name="Normal 58 9" xfId="2197"/>
    <cellStyle name="Normal 59" xfId="2198"/>
    <cellStyle name="Normal 59 2" xfId="2199"/>
    <cellStyle name="Normal 59 3" xfId="2200"/>
    <cellStyle name="Normal 59 4" xfId="2201"/>
    <cellStyle name="Normal 59 5" xfId="2202"/>
    <cellStyle name="Normal 59 6" xfId="2203"/>
    <cellStyle name="Normal 59 7" xfId="2204"/>
    <cellStyle name="Normal 59 8" xfId="2205"/>
    <cellStyle name="Normal 59 9" xfId="2206"/>
    <cellStyle name="Normal 6" xfId="2207"/>
    <cellStyle name="Normal 6 2" xfId="2581"/>
    <cellStyle name="Normal 60" xfId="2208"/>
    <cellStyle name="Normal 60 2" xfId="2209"/>
    <cellStyle name="Normal 60 3" xfId="2210"/>
    <cellStyle name="Normal 60 4" xfId="2211"/>
    <cellStyle name="Normal 60 5" xfId="2212"/>
    <cellStyle name="Normal 60 6" xfId="2213"/>
    <cellStyle name="Normal 60 7" xfId="2214"/>
    <cellStyle name="Normal 60 8" xfId="2215"/>
    <cellStyle name="Normal 60 9" xfId="2216"/>
    <cellStyle name="Normal 61" xfId="2217"/>
    <cellStyle name="Normal 61 2" xfId="2218"/>
    <cellStyle name="Normal 61 3" xfId="2219"/>
    <cellStyle name="Normal 61 4" xfId="2220"/>
    <cellStyle name="Normal 61 5" xfId="2221"/>
    <cellStyle name="Normal 61 6" xfId="2222"/>
    <cellStyle name="Normal 61 7" xfId="2223"/>
    <cellStyle name="Normal 61 8" xfId="2224"/>
    <cellStyle name="Normal 61 9" xfId="2225"/>
    <cellStyle name="Normal 62" xfId="2226"/>
    <cellStyle name="Normal 62 2" xfId="2227"/>
    <cellStyle name="Normal 62 3" xfId="2228"/>
    <cellStyle name="Normal 62 4" xfId="2229"/>
    <cellStyle name="Normal 62 5" xfId="2230"/>
    <cellStyle name="Normal 62 6" xfId="2231"/>
    <cellStyle name="Normal 62 7" xfId="2232"/>
    <cellStyle name="Normal 62 8" xfId="2233"/>
    <cellStyle name="Normal 62 9" xfId="2234"/>
    <cellStyle name="Normal 63" xfId="2235"/>
    <cellStyle name="Normal 63 2" xfId="2236"/>
    <cellStyle name="Normal 63 3" xfId="2237"/>
    <cellStyle name="Normal 63 4" xfId="2238"/>
    <cellStyle name="Normal 63 5" xfId="2239"/>
    <cellStyle name="Normal 63 6" xfId="2240"/>
    <cellStyle name="Normal 63 7" xfId="2241"/>
    <cellStyle name="Normal 63 8" xfId="2242"/>
    <cellStyle name="Normal 63 9" xfId="2243"/>
    <cellStyle name="Normal 64" xfId="2244"/>
    <cellStyle name="Normal 64 2" xfId="2245"/>
    <cellStyle name="Normal 64 3" xfId="2246"/>
    <cellStyle name="Normal 64 4" xfId="2247"/>
    <cellStyle name="Normal 64 5" xfId="2248"/>
    <cellStyle name="Normal 64 6" xfId="2249"/>
    <cellStyle name="Normal 64 7" xfId="2250"/>
    <cellStyle name="Normal 64 8" xfId="2251"/>
    <cellStyle name="Normal 64 9" xfId="2252"/>
    <cellStyle name="Normal 65" xfId="2253"/>
    <cellStyle name="Normal 65 2" xfId="2254"/>
    <cellStyle name="Normal 65 3" xfId="2255"/>
    <cellStyle name="Normal 65 4" xfId="2256"/>
    <cellStyle name="Normal 65 5" xfId="2257"/>
    <cellStyle name="Normal 65 6" xfId="2258"/>
    <cellStyle name="Normal 65 7" xfId="2259"/>
    <cellStyle name="Normal 65 8" xfId="2260"/>
    <cellStyle name="Normal 65 9" xfId="2261"/>
    <cellStyle name="Normal 66" xfId="2262"/>
    <cellStyle name="Normal 66 2" xfId="2263"/>
    <cellStyle name="Normal 66 3" xfId="2264"/>
    <cellStyle name="Normal 66 4" xfId="2265"/>
    <cellStyle name="Normal 66 5" xfId="2266"/>
    <cellStyle name="Normal 66 6" xfId="2267"/>
    <cellStyle name="Normal 66 7" xfId="2268"/>
    <cellStyle name="Normal 66 8" xfId="2269"/>
    <cellStyle name="Normal 66 9" xfId="2270"/>
    <cellStyle name="Normal 67" xfId="2271"/>
    <cellStyle name="Normal 67 2" xfId="2272"/>
    <cellStyle name="Normal 67 3" xfId="2273"/>
    <cellStyle name="Normal 67 4" xfId="2274"/>
    <cellStyle name="Normal 67 5" xfId="2275"/>
    <cellStyle name="Normal 67 6" xfId="2276"/>
    <cellStyle name="Normal 67 7" xfId="2277"/>
    <cellStyle name="Normal 67 8" xfId="2278"/>
    <cellStyle name="Normal 67 9" xfId="2279"/>
    <cellStyle name="Normal 68" xfId="2280"/>
    <cellStyle name="Normal 68 2" xfId="2281"/>
    <cellStyle name="Normal 68 3" xfId="2282"/>
    <cellStyle name="Normal 68 4" xfId="2283"/>
    <cellStyle name="Normal 68 5" xfId="2284"/>
    <cellStyle name="Normal 68 6" xfId="2285"/>
    <cellStyle name="Normal 68 7" xfId="2286"/>
    <cellStyle name="Normal 68 8" xfId="2287"/>
    <cellStyle name="Normal 68 9" xfId="2288"/>
    <cellStyle name="Normal 69" xfId="43"/>
    <cellStyle name="Normal 69 2" xfId="2570"/>
    <cellStyle name="Normal 7" xfId="2289"/>
    <cellStyle name="Normal 7 2" xfId="2582"/>
    <cellStyle name="Normal 70" xfId="2290"/>
    <cellStyle name="Normal 70 2" xfId="2291"/>
    <cellStyle name="Normal 70 3" xfId="2292"/>
    <cellStyle name="Normal 70 4" xfId="2293"/>
    <cellStyle name="Normal 70 5" xfId="2294"/>
    <cellStyle name="Normal 70 6" xfId="2295"/>
    <cellStyle name="Normal 70 7" xfId="2296"/>
    <cellStyle name="Normal 70 8" xfId="2297"/>
    <cellStyle name="Normal 70 9" xfId="2298"/>
    <cellStyle name="Normal 71" xfId="2299"/>
    <cellStyle name="Normal 71 2" xfId="2300"/>
    <cellStyle name="Normal 71 3" xfId="2301"/>
    <cellStyle name="Normal 71 4" xfId="2302"/>
    <cellStyle name="Normal 71 5" xfId="2303"/>
    <cellStyle name="Normal 71 6" xfId="2304"/>
    <cellStyle name="Normal 71 7" xfId="2305"/>
    <cellStyle name="Normal 71 8" xfId="2306"/>
    <cellStyle name="Normal 71 9" xfId="2307"/>
    <cellStyle name="Normal 72" xfId="2308"/>
    <cellStyle name="Normal 72 2" xfId="2309"/>
    <cellStyle name="Normal 72 3" xfId="2310"/>
    <cellStyle name="Normal 72 4" xfId="2311"/>
    <cellStyle name="Normal 72 5" xfId="2312"/>
    <cellStyle name="Normal 72 6" xfId="2313"/>
    <cellStyle name="Normal 72 7" xfId="2314"/>
    <cellStyle name="Normal 72 8" xfId="2315"/>
    <cellStyle name="Normal 72 9" xfId="2316"/>
    <cellStyle name="Normal 73" xfId="2317"/>
    <cellStyle name="Normal 73 2" xfId="2318"/>
    <cellStyle name="Normal 73 3" xfId="2319"/>
    <cellStyle name="Normal 73 4" xfId="2320"/>
    <cellStyle name="Normal 73 5" xfId="2321"/>
    <cellStyle name="Normal 73 6" xfId="2322"/>
    <cellStyle name="Normal 73 7" xfId="2323"/>
    <cellStyle name="Normal 73 8" xfId="2324"/>
    <cellStyle name="Normal 73 9" xfId="2325"/>
    <cellStyle name="Normal 74" xfId="2326"/>
    <cellStyle name="Normal 74 2" xfId="2327"/>
    <cellStyle name="Normal 74 3" xfId="2328"/>
    <cellStyle name="Normal 74 4" xfId="2329"/>
    <cellStyle name="Normal 74 5" xfId="2330"/>
    <cellStyle name="Normal 74 6" xfId="2331"/>
    <cellStyle name="Normal 74 7" xfId="2332"/>
    <cellStyle name="Normal 74 8" xfId="2333"/>
    <cellStyle name="Normal 74 9" xfId="2334"/>
    <cellStyle name="Normal 75" xfId="2335"/>
    <cellStyle name="Normal 75 2" xfId="2336"/>
    <cellStyle name="Normal 75 3" xfId="2337"/>
    <cellStyle name="Normal 75 4" xfId="2338"/>
    <cellStyle name="Normal 75 5" xfId="2339"/>
    <cellStyle name="Normal 75 6" xfId="2340"/>
    <cellStyle name="Normal 75 7" xfId="2341"/>
    <cellStyle name="Normal 75 8" xfId="2342"/>
    <cellStyle name="Normal 75 9" xfId="2343"/>
    <cellStyle name="Normal 76" xfId="2344"/>
    <cellStyle name="Normal 76 2" xfId="2345"/>
    <cellStyle name="Normal 76 3" xfId="2346"/>
    <cellStyle name="Normal 76 4" xfId="2347"/>
    <cellStyle name="Normal 76 5" xfId="2348"/>
    <cellStyle name="Normal 76 6" xfId="2349"/>
    <cellStyle name="Normal 76 7" xfId="2350"/>
    <cellStyle name="Normal 76 8" xfId="2351"/>
    <cellStyle name="Normal 76 9" xfId="2352"/>
    <cellStyle name="Normal 77" xfId="2353"/>
    <cellStyle name="Normal 77 2" xfId="2354"/>
    <cellStyle name="Normal 77 3" xfId="2355"/>
    <cellStyle name="Normal 77 4" xfId="2356"/>
    <cellStyle name="Normal 77 5" xfId="2357"/>
    <cellStyle name="Normal 77 6" xfId="2358"/>
    <cellStyle name="Normal 77 7" xfId="2359"/>
    <cellStyle name="Normal 77 8" xfId="2360"/>
    <cellStyle name="Normal 77 9" xfId="2361"/>
    <cellStyle name="Normal 78" xfId="2362"/>
    <cellStyle name="Normal 78 2" xfId="2363"/>
    <cellStyle name="Normal 78 3" xfId="2364"/>
    <cellStyle name="Normal 78 4" xfId="2365"/>
    <cellStyle name="Normal 78 5" xfId="2366"/>
    <cellStyle name="Normal 78 6" xfId="2367"/>
    <cellStyle name="Normal 78 7" xfId="2368"/>
    <cellStyle name="Normal 78 8" xfId="2369"/>
    <cellStyle name="Normal 78 9" xfId="2370"/>
    <cellStyle name="Normal 79" xfId="2371"/>
    <cellStyle name="Normal 79 2" xfId="2372"/>
    <cellStyle name="Normal 79 3" xfId="2373"/>
    <cellStyle name="Normal 79 4" xfId="2374"/>
    <cellStyle name="Normal 79 5" xfId="2375"/>
    <cellStyle name="Normal 79 6" xfId="2376"/>
    <cellStyle name="Normal 79 7" xfId="2377"/>
    <cellStyle name="Normal 79 8" xfId="2378"/>
    <cellStyle name="Normal 79 9" xfId="2379"/>
    <cellStyle name="Normal 8" xfId="2380"/>
    <cellStyle name="Normal 8 2" xfId="2583"/>
    <cellStyle name="Normal 80" xfId="2381"/>
    <cellStyle name="Normal 80 2" xfId="2382"/>
    <cellStyle name="Normal 80 3" xfId="2383"/>
    <cellStyle name="Normal 80 4" xfId="2384"/>
    <cellStyle name="Normal 80 5" xfId="2385"/>
    <cellStyle name="Normal 80 6" xfId="2386"/>
    <cellStyle name="Normal 80 7" xfId="2387"/>
    <cellStyle name="Normal 80 8" xfId="2388"/>
    <cellStyle name="Normal 80 9" xfId="2389"/>
    <cellStyle name="Normal 81" xfId="2390"/>
    <cellStyle name="Normal 81 2" xfId="2391"/>
    <cellStyle name="Normal 81 3" xfId="2392"/>
    <cellStyle name="Normal 81 4" xfId="2393"/>
    <cellStyle name="Normal 81 5" xfId="2394"/>
    <cellStyle name="Normal 81 6" xfId="2395"/>
    <cellStyle name="Normal 81 7" xfId="2396"/>
    <cellStyle name="Normal 81 8" xfId="2397"/>
    <cellStyle name="Normal 81 9" xfId="2398"/>
    <cellStyle name="Normal 82" xfId="2399"/>
    <cellStyle name="Normal 82 2" xfId="2400"/>
    <cellStyle name="Normal 82 3" xfId="2401"/>
    <cellStyle name="Normal 82 4" xfId="2402"/>
    <cellStyle name="Normal 82 5" xfId="2403"/>
    <cellStyle name="Normal 82 6" xfId="2404"/>
    <cellStyle name="Normal 82 7" xfId="2405"/>
    <cellStyle name="Normal 82 8" xfId="2406"/>
    <cellStyle name="Normal 82 9" xfId="2407"/>
    <cellStyle name="Normal 83" xfId="2408"/>
    <cellStyle name="Normal 83 2" xfId="2409"/>
    <cellStyle name="Normal 83 3" xfId="2410"/>
    <cellStyle name="Normal 83 4" xfId="2411"/>
    <cellStyle name="Normal 83 5" xfId="2412"/>
    <cellStyle name="Normal 83 6" xfId="2413"/>
    <cellStyle name="Normal 83 7" xfId="2414"/>
    <cellStyle name="Normal 83 8" xfId="2415"/>
    <cellStyle name="Normal 83 9" xfId="2416"/>
    <cellStyle name="Normal 84" xfId="2417"/>
    <cellStyle name="Normal 84 2" xfId="2418"/>
    <cellStyle name="Normal 84 3" xfId="2419"/>
    <cellStyle name="Normal 84 4" xfId="2420"/>
    <cellStyle name="Normal 84 5" xfId="2421"/>
    <cellStyle name="Normal 84 6" xfId="2422"/>
    <cellStyle name="Normal 84 7" xfId="2423"/>
    <cellStyle name="Normal 84 8" xfId="2424"/>
    <cellStyle name="Normal 84 9" xfId="2425"/>
    <cellStyle name="Normal 85" xfId="2426"/>
    <cellStyle name="Normal 85 2" xfId="2427"/>
    <cellStyle name="Normal 85 3" xfId="2428"/>
    <cellStyle name="Normal 85 4" xfId="2429"/>
    <cellStyle name="Normal 85 5" xfId="2430"/>
    <cellStyle name="Normal 85 6" xfId="2431"/>
    <cellStyle name="Normal 85 7" xfId="2432"/>
    <cellStyle name="Normal 85 8" xfId="2433"/>
    <cellStyle name="Normal 85 9" xfId="2434"/>
    <cellStyle name="Normal 86" xfId="2435"/>
    <cellStyle name="Normal 86 2" xfId="2436"/>
    <cellStyle name="Normal 86 3" xfId="2437"/>
    <cellStyle name="Normal 86 4" xfId="2438"/>
    <cellStyle name="Normal 86 5" xfId="2439"/>
    <cellStyle name="Normal 86 6" xfId="2440"/>
    <cellStyle name="Normal 86 7" xfId="2441"/>
    <cellStyle name="Normal 86 8" xfId="2442"/>
    <cellStyle name="Normal 86 9" xfId="2443"/>
    <cellStyle name="Normal 87" xfId="2444"/>
    <cellStyle name="Normal 87 2" xfId="2445"/>
    <cellStyle name="Normal 87 3" xfId="2446"/>
    <cellStyle name="Normal 87 4" xfId="2447"/>
    <cellStyle name="Normal 87 5" xfId="2448"/>
    <cellStyle name="Normal 87 6" xfId="2449"/>
    <cellStyle name="Normal 87 7" xfId="2450"/>
    <cellStyle name="Normal 87 8" xfId="2451"/>
    <cellStyle name="Normal 87 9" xfId="2452"/>
    <cellStyle name="Normal 88" xfId="2453"/>
    <cellStyle name="Normal 88 2" xfId="2454"/>
    <cellStyle name="Normal 88 3" xfId="2455"/>
    <cellStyle name="Normal 88 4" xfId="2456"/>
    <cellStyle name="Normal 88 5" xfId="2457"/>
    <cellStyle name="Normal 88 6" xfId="2458"/>
    <cellStyle name="Normal 88 7" xfId="2459"/>
    <cellStyle name="Normal 88 8" xfId="2460"/>
    <cellStyle name="Normal 88 9" xfId="2461"/>
    <cellStyle name="Normal 89" xfId="2462"/>
    <cellStyle name="Normal 89 2" xfId="2463"/>
    <cellStyle name="Normal 89 3" xfId="2464"/>
    <cellStyle name="Normal 89 4" xfId="2465"/>
    <cellStyle name="Normal 89 5" xfId="2466"/>
    <cellStyle name="Normal 89 6" xfId="2467"/>
    <cellStyle name="Normal 89 7" xfId="2468"/>
    <cellStyle name="Normal 89 8" xfId="2469"/>
    <cellStyle name="Normal 89 9" xfId="2470"/>
    <cellStyle name="Normal 9" xfId="2471"/>
    <cellStyle name="Normal 9 2" xfId="2584"/>
    <cellStyle name="Normal 90" xfId="2472"/>
    <cellStyle name="Normal 90 2" xfId="2473"/>
    <cellStyle name="Normal 90 3" xfId="2474"/>
    <cellStyle name="Normal 90 4" xfId="2475"/>
    <cellStyle name="Normal 90 5" xfId="2476"/>
    <cellStyle name="Normal 90 6" xfId="2477"/>
    <cellStyle name="Normal 90 7" xfId="2478"/>
    <cellStyle name="Normal 90 8" xfId="2479"/>
    <cellStyle name="Normal 90 9" xfId="2480"/>
    <cellStyle name="Normal 91" xfId="2481"/>
    <cellStyle name="Normal 91 2" xfId="2482"/>
    <cellStyle name="Normal 91 3" xfId="2483"/>
    <cellStyle name="Normal 91 4" xfId="2484"/>
    <cellStyle name="Normal 91 5" xfId="2485"/>
    <cellStyle name="Normal 91 6" xfId="2486"/>
    <cellStyle name="Normal 91 7" xfId="2487"/>
    <cellStyle name="Normal 91 8" xfId="2488"/>
    <cellStyle name="Normal 91 9" xfId="2489"/>
    <cellStyle name="Normal 92" xfId="2490"/>
    <cellStyle name="Normal 92 2" xfId="2491"/>
    <cellStyle name="Normal 92 3" xfId="2492"/>
    <cellStyle name="Normal 92 4" xfId="2493"/>
    <cellStyle name="Normal 92 5" xfId="2494"/>
    <cellStyle name="Normal 92 6" xfId="2495"/>
    <cellStyle name="Normal 92 7" xfId="2496"/>
    <cellStyle name="Normal 92 8" xfId="2497"/>
    <cellStyle name="Normal 92 9" xfId="2498"/>
    <cellStyle name="Normal 93" xfId="2499"/>
    <cellStyle name="Normal 93 2" xfId="2500"/>
    <cellStyle name="Normal 93 3" xfId="2501"/>
    <cellStyle name="Normal 93 4" xfId="2502"/>
    <cellStyle name="Normal 93 5" xfId="2503"/>
    <cellStyle name="Normal 93 6" xfId="2504"/>
    <cellStyle name="Normal 93 7" xfId="2505"/>
    <cellStyle name="Normal 93 8" xfId="2506"/>
    <cellStyle name="Normal 93 9" xfId="2507"/>
    <cellStyle name="Normal 94" xfId="2508"/>
    <cellStyle name="Normal 94 2" xfId="2509"/>
    <cellStyle name="Normal 94 3" xfId="2510"/>
    <cellStyle name="Normal 94 4" xfId="2511"/>
    <cellStyle name="Normal 94 5" xfId="2512"/>
    <cellStyle name="Normal 94 6" xfId="2513"/>
    <cellStyle name="Normal 94 7" xfId="2514"/>
    <cellStyle name="Normal 94 8" xfId="2515"/>
    <cellStyle name="Normal 94 9" xfId="2516"/>
    <cellStyle name="Normal 95" xfId="2517"/>
    <cellStyle name="Normal 95 2" xfId="2518"/>
    <cellStyle name="Normal 95 3" xfId="2519"/>
    <cellStyle name="Normal 95 4" xfId="2520"/>
    <cellStyle name="Normal 95 5" xfId="2521"/>
    <cellStyle name="Normal 95 6" xfId="2522"/>
    <cellStyle name="Normal 95 7" xfId="2523"/>
    <cellStyle name="Normal 95 8" xfId="2524"/>
    <cellStyle name="Normal 95 9" xfId="2525"/>
    <cellStyle name="Normal 96" xfId="2526"/>
    <cellStyle name="Normal 96 2" xfId="2527"/>
    <cellStyle name="Normal 96 3" xfId="2528"/>
    <cellStyle name="Normal 96 4" xfId="2529"/>
    <cellStyle name="Normal 96 5" xfId="2530"/>
    <cellStyle name="Normal 96 6" xfId="2531"/>
    <cellStyle name="Normal 96 7" xfId="2532"/>
    <cellStyle name="Normal 96 8" xfId="2533"/>
    <cellStyle name="Normal 96 9" xfId="2534"/>
    <cellStyle name="Normal 97" xfId="2535"/>
    <cellStyle name="Normal 97 2" xfId="2536"/>
    <cellStyle name="Normal 97 3" xfId="2537"/>
    <cellStyle name="Normal 97 4" xfId="2538"/>
    <cellStyle name="Normal 97 5" xfId="2539"/>
    <cellStyle name="Normal 97 6" xfId="2540"/>
    <cellStyle name="Normal 97 7" xfId="2541"/>
    <cellStyle name="Normal 97 8" xfId="2542"/>
    <cellStyle name="Normal 97 9" xfId="2543"/>
    <cellStyle name="Normal 98" xfId="2544"/>
    <cellStyle name="Normal 98 2" xfId="2545"/>
    <cellStyle name="Normal 98 3" xfId="2546"/>
    <cellStyle name="Normal 98 4" xfId="2547"/>
    <cellStyle name="Normal 98 5" xfId="2548"/>
    <cellStyle name="Normal 98 6" xfId="2549"/>
    <cellStyle name="Normal 98 7" xfId="2550"/>
    <cellStyle name="Normal 98 8" xfId="2551"/>
    <cellStyle name="Normal 98 9" xfId="2552"/>
    <cellStyle name="Normal 99" xfId="2585"/>
    <cellStyle name="Note 2" xfId="81"/>
    <cellStyle name="Note 2 2" xfId="2571"/>
    <cellStyle name="Note 3" xfId="2586"/>
    <cellStyle name="Output" xfId="12" builtinId="21" customBuiltin="1"/>
    <cellStyle name="Percent 2" xfId="2557"/>
    <cellStyle name="Title" xfId="3" builtinId="15" customBuiltin="1"/>
    <cellStyle name="Total" xfId="18" builtinId="25" customBuiltin="1"/>
    <cellStyle name="Warning Text" xfId="1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1"/>
  <sheetViews>
    <sheetView zoomScaleNormal="100" workbookViewId="0">
      <pane xSplit="1" ySplit="4" topLeftCell="B122" activePane="bottomRight" state="frozen"/>
      <selection activeCell="A118" sqref="A118"/>
      <selection pane="topRight" activeCell="A118" sqref="A118"/>
      <selection pane="bottomLeft" activeCell="A118" sqref="A118"/>
      <selection pane="bottomRight"/>
    </sheetView>
  </sheetViews>
  <sheetFormatPr defaultColWidth="9.109375" defaultRowHeight="13.2" x14ac:dyDescent="0.25"/>
  <cols>
    <col min="1" max="1" width="62.88671875" style="2" bestFit="1" customWidth="1"/>
    <col min="2" max="2" width="20.6640625" style="22" bestFit="1" customWidth="1"/>
    <col min="3" max="5" width="15.6640625" style="21" customWidth="1"/>
    <col min="6" max="6" width="15.6640625" style="22" customWidth="1"/>
    <col min="7" max="7" width="17.6640625" style="22" customWidth="1"/>
    <col min="8" max="8" width="12.109375" style="22" customWidth="1"/>
    <col min="9" max="16384" width="9.109375" style="2"/>
  </cols>
  <sheetData>
    <row r="1" spans="1:8" x14ac:dyDescent="0.25">
      <c r="A1" s="85" t="s">
        <v>255</v>
      </c>
      <c r="B1" s="20"/>
    </row>
    <row r="2" spans="1:8" x14ac:dyDescent="0.25">
      <c r="A2" s="1"/>
      <c r="B2" s="20"/>
    </row>
    <row r="3" spans="1:8" s="4" customFormat="1" ht="20.25" customHeight="1" thickBot="1" x14ac:dyDescent="0.35">
      <c r="A3" s="3" t="s">
        <v>25</v>
      </c>
      <c r="B3" s="23"/>
      <c r="C3" s="24"/>
      <c r="D3" s="24"/>
      <c r="E3" s="24"/>
      <c r="F3" s="25"/>
      <c r="G3" s="25"/>
      <c r="H3" s="25"/>
    </row>
    <row r="4" spans="1:8" s="5" customFormat="1" ht="27" thickBot="1" x14ac:dyDescent="0.3">
      <c r="B4" s="26" t="s">
        <v>24</v>
      </c>
      <c r="C4" s="27" t="s">
        <v>15</v>
      </c>
      <c r="D4" s="28" t="s">
        <v>16</v>
      </c>
      <c r="E4" s="28" t="s">
        <v>17</v>
      </c>
      <c r="F4" s="29" t="s">
        <v>18</v>
      </c>
      <c r="G4" s="29" t="s">
        <v>19</v>
      </c>
      <c r="H4" s="30"/>
    </row>
    <row r="5" spans="1:8" s="5" customFormat="1" ht="13.8" thickBot="1" x14ac:dyDescent="0.3">
      <c r="B5" s="31"/>
      <c r="C5" s="32"/>
      <c r="D5" s="32"/>
      <c r="E5" s="32"/>
      <c r="F5" s="32"/>
      <c r="G5" s="32"/>
      <c r="H5" s="30"/>
    </row>
    <row r="6" spans="1:8" s="5" customFormat="1" ht="16.2" thickBot="1" x14ac:dyDescent="0.35">
      <c r="A6" s="6" t="s">
        <v>6</v>
      </c>
      <c r="B6" s="33"/>
      <c r="C6" s="34"/>
      <c r="D6" s="34"/>
      <c r="E6" s="34"/>
      <c r="F6" s="30"/>
      <c r="G6" s="30"/>
      <c r="H6" s="30"/>
    </row>
    <row r="7" spans="1:8" s="5" customFormat="1" ht="16.2" thickBot="1" x14ac:dyDescent="0.35">
      <c r="A7" s="7"/>
      <c r="B7" s="30"/>
      <c r="C7" s="30"/>
      <c r="D7" s="30"/>
      <c r="E7" s="30"/>
      <c r="F7" s="30"/>
      <c r="G7" s="30"/>
      <c r="H7" s="30"/>
    </row>
    <row r="8" spans="1:8" s="9" customFormat="1" ht="13.8" thickBot="1" x14ac:dyDescent="0.3">
      <c r="A8" s="8" t="s">
        <v>0</v>
      </c>
      <c r="B8" s="35"/>
      <c r="C8" s="21"/>
      <c r="D8" s="21"/>
      <c r="E8" s="21"/>
      <c r="F8" s="36"/>
      <c r="G8" s="36"/>
      <c r="H8" s="36"/>
    </row>
    <row r="9" spans="1:8" x14ac:dyDescent="0.25">
      <c r="B9" s="21">
        <v>1605118.61</v>
      </c>
      <c r="C9" s="21">
        <f>$B$9/4</f>
        <v>401279.65250000003</v>
      </c>
      <c r="D9" s="21">
        <f>$B$9/4</f>
        <v>401279.65250000003</v>
      </c>
      <c r="E9" s="21">
        <f>$B$9/4</f>
        <v>401279.65250000003</v>
      </c>
      <c r="F9" s="21">
        <f>$B$9/4</f>
        <v>401279.65250000003</v>
      </c>
      <c r="G9" s="22">
        <f>SUM(C9:F9)</f>
        <v>1605118.61</v>
      </c>
    </row>
    <row r="10" spans="1:8" x14ac:dyDescent="0.25">
      <c r="B10" s="37"/>
      <c r="D10" s="38"/>
      <c r="G10" s="22">
        <f>SUM(C10:F10)</f>
        <v>0</v>
      </c>
    </row>
    <row r="11" spans="1:8" x14ac:dyDescent="0.25">
      <c r="A11" s="11"/>
      <c r="B11" s="39"/>
      <c r="C11" s="40"/>
      <c r="D11" s="39"/>
      <c r="G11" s="22">
        <f>SUM(C11:F11)</f>
        <v>0</v>
      </c>
    </row>
    <row r="12" spans="1:8" s="1" customFormat="1" x14ac:dyDescent="0.25">
      <c r="A12" s="11" t="s">
        <v>21</v>
      </c>
      <c r="B12" s="20">
        <f t="shared" ref="B12:G12" si="0">SUM(B9:B11)</f>
        <v>1605118.61</v>
      </c>
      <c r="C12" s="20">
        <f t="shared" si="0"/>
        <v>401279.65250000003</v>
      </c>
      <c r="D12" s="20">
        <f t="shared" si="0"/>
        <v>401279.65250000003</v>
      </c>
      <c r="E12" s="20">
        <f t="shared" si="0"/>
        <v>401279.65250000003</v>
      </c>
      <c r="F12" s="20">
        <f t="shared" si="0"/>
        <v>401279.65250000003</v>
      </c>
      <c r="G12" s="20">
        <f t="shared" si="0"/>
        <v>1605118.61</v>
      </c>
      <c r="H12" s="20"/>
    </row>
    <row r="13" spans="1:8" x14ac:dyDescent="0.25">
      <c r="A13" s="13" t="s">
        <v>1</v>
      </c>
      <c r="B13" s="35"/>
      <c r="D13" s="38"/>
    </row>
    <row r="14" spans="1:8" x14ac:dyDescent="0.25">
      <c r="B14" s="21"/>
      <c r="C14" s="21">
        <f>$B$14/4</f>
        <v>0</v>
      </c>
      <c r="D14" s="21">
        <f>$B$14/4</f>
        <v>0</v>
      </c>
      <c r="E14" s="21">
        <f>$B$14/4</f>
        <v>0</v>
      </c>
      <c r="F14" s="21">
        <f>$B$14/4</f>
        <v>0</v>
      </c>
      <c r="G14" s="22">
        <f>SUM(C14:F14)</f>
        <v>0</v>
      </c>
    </row>
    <row r="15" spans="1:8" x14ac:dyDescent="0.25">
      <c r="A15" s="11"/>
      <c r="B15" s="39"/>
      <c r="C15" s="40"/>
      <c r="D15" s="38"/>
      <c r="G15" s="22">
        <f>SUM(C15:F15)</f>
        <v>0</v>
      </c>
    </row>
    <row r="16" spans="1:8" x14ac:dyDescent="0.25">
      <c r="B16" s="37"/>
      <c r="D16" s="38"/>
      <c r="G16" s="22">
        <f>SUM(C16:F16)</f>
        <v>0</v>
      </c>
    </row>
    <row r="17" spans="1:8" s="1" customFormat="1" x14ac:dyDescent="0.25">
      <c r="A17" s="11" t="s">
        <v>21</v>
      </c>
      <c r="B17" s="39">
        <f t="shared" ref="B17:G17" si="1">SUM(B14:B16)</f>
        <v>0</v>
      </c>
      <c r="C17" s="39">
        <f t="shared" si="1"/>
        <v>0</v>
      </c>
      <c r="D17" s="39">
        <f t="shared" si="1"/>
        <v>0</v>
      </c>
      <c r="E17" s="39">
        <f t="shared" si="1"/>
        <v>0</v>
      </c>
      <c r="F17" s="39">
        <f t="shared" si="1"/>
        <v>0</v>
      </c>
      <c r="G17" s="20">
        <f t="shared" si="1"/>
        <v>0</v>
      </c>
      <c r="H17" s="20"/>
    </row>
    <row r="18" spans="1:8" x14ac:dyDescent="0.25">
      <c r="A18" s="13" t="s">
        <v>2</v>
      </c>
      <c r="B18" s="35"/>
      <c r="D18" s="38"/>
    </row>
    <row r="19" spans="1:8" x14ac:dyDescent="0.25">
      <c r="B19" s="37"/>
      <c r="F19" s="21"/>
      <c r="G19" s="22">
        <f>SUM(C19:F19)</f>
        <v>0</v>
      </c>
    </row>
    <row r="20" spans="1:8" x14ac:dyDescent="0.25">
      <c r="A20" s="11"/>
      <c r="B20" s="37">
        <v>0</v>
      </c>
      <c r="C20" s="47">
        <f>$B$20/4</f>
        <v>0</v>
      </c>
      <c r="D20" s="47">
        <f>$B$20/4</f>
        <v>0</v>
      </c>
      <c r="E20" s="47">
        <f>$B$20/4</f>
        <v>0</v>
      </c>
      <c r="F20" s="47">
        <f>$B$20/4</f>
        <v>0</v>
      </c>
      <c r="G20" s="22">
        <f>SUM(C20:F20)</f>
        <v>0</v>
      </c>
    </row>
    <row r="21" spans="1:8" x14ac:dyDescent="0.25">
      <c r="B21" s="37"/>
      <c r="D21" s="38"/>
      <c r="G21" s="22">
        <f>SUM(C21:F21)</f>
        <v>0</v>
      </c>
    </row>
    <row r="22" spans="1:8" x14ac:dyDescent="0.25">
      <c r="A22" s="11"/>
      <c r="B22" s="39"/>
      <c r="C22" s="34"/>
      <c r="D22" s="38"/>
      <c r="G22" s="22">
        <f>SUM(C22:F22)</f>
        <v>0</v>
      </c>
    </row>
    <row r="23" spans="1:8" s="1" customFormat="1" ht="13.8" thickBot="1" x14ac:dyDescent="0.3">
      <c r="A23" s="11" t="s">
        <v>21</v>
      </c>
      <c r="B23" s="20">
        <f t="shared" ref="B23:G23" si="2">SUM(B20:B22)</f>
        <v>0</v>
      </c>
      <c r="C23" s="20">
        <f t="shared" si="2"/>
        <v>0</v>
      </c>
      <c r="D23" s="20">
        <f t="shared" si="2"/>
        <v>0</v>
      </c>
      <c r="E23" s="20">
        <f t="shared" si="2"/>
        <v>0</v>
      </c>
      <c r="F23" s="20">
        <f t="shared" si="2"/>
        <v>0</v>
      </c>
      <c r="G23" s="20">
        <f t="shared" si="2"/>
        <v>0</v>
      </c>
      <c r="H23" s="20"/>
    </row>
    <row r="24" spans="1:8" s="1" customFormat="1" ht="13.8" thickBot="1" x14ac:dyDescent="0.3">
      <c r="A24" s="14" t="s">
        <v>4</v>
      </c>
      <c r="B24" s="41"/>
      <c r="C24" s="21"/>
      <c r="D24" s="21"/>
      <c r="E24" s="40"/>
      <c r="F24" s="20"/>
      <c r="G24" s="20"/>
      <c r="H24" s="20"/>
    </row>
    <row r="25" spans="1:8" s="1" customFormat="1" x14ac:dyDescent="0.25">
      <c r="A25" s="2"/>
      <c r="B25" s="21">
        <v>388437.4</v>
      </c>
      <c r="C25" s="21">
        <f>$B$25/4</f>
        <v>97109.35</v>
      </c>
      <c r="D25" s="21">
        <f>$B$25/4</f>
        <v>97109.35</v>
      </c>
      <c r="E25" s="21">
        <f>$B$25/4</f>
        <v>97109.35</v>
      </c>
      <c r="F25" s="21">
        <f>$B$25/4</f>
        <v>97109.35</v>
      </c>
      <c r="G25" s="22">
        <f>SUM(C25:F25)</f>
        <v>388437.4</v>
      </c>
      <c r="H25" s="20"/>
    </row>
    <row r="26" spans="1:8" s="1" customFormat="1" x14ac:dyDescent="0.25">
      <c r="A26" s="11" t="s">
        <v>21</v>
      </c>
      <c r="B26" s="20">
        <f>SUM(B24:B25)</f>
        <v>388437.4</v>
      </c>
      <c r="C26" s="20">
        <f>SUM(C24:C25)</f>
        <v>97109.35</v>
      </c>
      <c r="D26" s="20">
        <f>SUM(D24:D25)</f>
        <v>97109.35</v>
      </c>
      <c r="E26" s="20">
        <f>SUM(E24:E25)</f>
        <v>97109.35</v>
      </c>
      <c r="F26" s="20">
        <f>SUM(F24:F25)</f>
        <v>97109.35</v>
      </c>
      <c r="G26" s="20">
        <f>SUM(C26:F26)</f>
        <v>388437.4</v>
      </c>
      <c r="H26" s="20"/>
    </row>
    <row r="27" spans="1:8" s="1" customFormat="1" x14ac:dyDescent="0.25">
      <c r="A27" s="13" t="s">
        <v>3</v>
      </c>
      <c r="B27" s="35"/>
      <c r="C27" s="42"/>
      <c r="D27" s="21"/>
      <c r="E27" s="40"/>
      <c r="F27" s="20"/>
      <c r="G27" s="20"/>
      <c r="H27" s="20"/>
    </row>
    <row r="28" spans="1:8" x14ac:dyDescent="0.25">
      <c r="B28" s="37"/>
      <c r="C28" s="22"/>
      <c r="D28" s="22"/>
    </row>
    <row r="29" spans="1:8" x14ac:dyDescent="0.25">
      <c r="A29" s="11" t="s">
        <v>21</v>
      </c>
      <c r="B29" s="39"/>
      <c r="C29" s="22">
        <f>SUM(C27:C28)</f>
        <v>0</v>
      </c>
      <c r="D29" s="22">
        <f>SUM(D27:D28)</f>
        <v>0</v>
      </c>
      <c r="E29" s="22">
        <f>SUM(E27:E28)</f>
        <v>0</v>
      </c>
      <c r="F29" s="22">
        <f>SUM(F27:F28)</f>
        <v>0</v>
      </c>
      <c r="G29" s="22">
        <f>SUM(C29:F29)</f>
        <v>0</v>
      </c>
    </row>
    <row r="30" spans="1:8" ht="13.8" thickBot="1" x14ac:dyDescent="0.3">
      <c r="A30" s="11"/>
      <c r="B30" s="39"/>
      <c r="C30" s="22"/>
      <c r="D30" s="22"/>
      <c r="E30" s="22"/>
    </row>
    <row r="31" spans="1:8" s="1" customFormat="1" ht="16.2" thickBot="1" x14ac:dyDescent="0.35">
      <c r="A31" s="6" t="s">
        <v>22</v>
      </c>
      <c r="B31" s="34">
        <f t="shared" ref="B31:G31" si="3">B29+B26+B23+B17+B12</f>
        <v>1993556.0100000002</v>
      </c>
      <c r="C31" s="34">
        <f t="shared" si="3"/>
        <v>498389.00250000006</v>
      </c>
      <c r="D31" s="34">
        <f t="shared" si="3"/>
        <v>498389.00250000006</v>
      </c>
      <c r="E31" s="34">
        <f t="shared" si="3"/>
        <v>498389.00250000006</v>
      </c>
      <c r="F31" s="34">
        <f t="shared" si="3"/>
        <v>498389.00250000006</v>
      </c>
      <c r="G31" s="34">
        <f t="shared" si="3"/>
        <v>1993556.0100000002</v>
      </c>
      <c r="H31" s="20">
        <f>SUM(C31:F31)</f>
        <v>1993556.0100000002</v>
      </c>
    </row>
    <row r="32" spans="1:8" ht="13.8" thickBot="1" x14ac:dyDescent="0.3">
      <c r="A32" s="11"/>
      <c r="B32" s="39"/>
      <c r="C32" s="22"/>
      <c r="D32" s="22"/>
      <c r="E32" s="22"/>
    </row>
    <row r="33" spans="1:8" ht="16.2" thickBot="1" x14ac:dyDescent="0.35">
      <c r="A33" s="6" t="s">
        <v>5</v>
      </c>
      <c r="B33" s="33"/>
      <c r="C33" s="22"/>
      <c r="D33" s="22"/>
      <c r="E33" s="22"/>
    </row>
    <row r="34" spans="1:8" ht="16.2" thickBot="1" x14ac:dyDescent="0.35">
      <c r="A34" s="16"/>
      <c r="B34" s="33"/>
      <c r="C34" s="42"/>
    </row>
    <row r="35" spans="1:8" ht="13.8" thickBot="1" x14ac:dyDescent="0.3">
      <c r="A35" s="14" t="s">
        <v>7</v>
      </c>
      <c r="B35" s="41"/>
    </row>
    <row r="36" spans="1:8" x14ac:dyDescent="0.25">
      <c r="A36" s="15" t="s">
        <v>20</v>
      </c>
      <c r="B36" s="41"/>
    </row>
    <row r="37" spans="1:8" x14ac:dyDescent="0.25">
      <c r="A37" s="51" t="s">
        <v>65</v>
      </c>
      <c r="B37" s="22">
        <v>43035.24</v>
      </c>
      <c r="C37" s="47">
        <f>$B$37/4</f>
        <v>10758.81</v>
      </c>
      <c r="D37" s="47">
        <f>$B$37/4</f>
        <v>10758.81</v>
      </c>
      <c r="E37" s="47">
        <f>$B$37/4</f>
        <v>10758.81</v>
      </c>
      <c r="F37" s="47">
        <f>$B$37/4</f>
        <v>10758.81</v>
      </c>
      <c r="G37" s="22">
        <f t="shared" ref="G37:G42" si="4">SUM(C37:F37)</f>
        <v>43035.24</v>
      </c>
    </row>
    <row r="38" spans="1:8" x14ac:dyDescent="0.25">
      <c r="G38" s="22">
        <f t="shared" si="4"/>
        <v>0</v>
      </c>
    </row>
    <row r="39" spans="1:8" x14ac:dyDescent="0.25">
      <c r="G39" s="22">
        <f t="shared" si="4"/>
        <v>0</v>
      </c>
    </row>
    <row r="40" spans="1:8" x14ac:dyDescent="0.25">
      <c r="G40" s="22">
        <f t="shared" si="4"/>
        <v>0</v>
      </c>
    </row>
    <row r="41" spans="1:8" x14ac:dyDescent="0.25">
      <c r="A41" s="11"/>
      <c r="B41" s="40"/>
      <c r="C41" s="42"/>
      <c r="G41" s="22">
        <f t="shared" si="4"/>
        <v>0</v>
      </c>
    </row>
    <row r="42" spans="1:8" x14ac:dyDescent="0.25">
      <c r="A42" s="11"/>
      <c r="B42" s="40"/>
      <c r="C42" s="43"/>
      <c r="G42" s="22">
        <f t="shared" si="4"/>
        <v>0</v>
      </c>
    </row>
    <row r="43" spans="1:8" s="1" customFormat="1" ht="13.8" thickBot="1" x14ac:dyDescent="0.3">
      <c r="A43" s="11" t="s">
        <v>21</v>
      </c>
      <c r="B43" s="20">
        <f t="shared" ref="B43:G43" si="5">SUM(B37:B42)</f>
        <v>43035.24</v>
      </c>
      <c r="C43" s="20">
        <f t="shared" si="5"/>
        <v>10758.81</v>
      </c>
      <c r="D43" s="20">
        <f t="shared" si="5"/>
        <v>10758.81</v>
      </c>
      <c r="E43" s="20">
        <f t="shared" si="5"/>
        <v>10758.81</v>
      </c>
      <c r="F43" s="20">
        <f t="shared" si="5"/>
        <v>10758.81</v>
      </c>
      <c r="G43" s="20">
        <f t="shared" si="5"/>
        <v>43035.24</v>
      </c>
      <c r="H43" s="20">
        <f>SUM(C43:F43)</f>
        <v>43035.24</v>
      </c>
    </row>
    <row r="44" spans="1:8" ht="13.8" thickBot="1" x14ac:dyDescent="0.3">
      <c r="A44" s="14" t="s">
        <v>9</v>
      </c>
      <c r="B44" s="41"/>
    </row>
    <row r="45" spans="1:8" x14ac:dyDescent="0.25">
      <c r="A45" s="15" t="s">
        <v>20</v>
      </c>
      <c r="B45" s="41"/>
      <c r="G45" s="22">
        <f>SUM(C45:F45)</f>
        <v>0</v>
      </c>
    </row>
    <row r="46" spans="1:8" x14ac:dyDescent="0.25">
      <c r="A46" s="11"/>
      <c r="B46" s="40">
        <v>1500</v>
      </c>
      <c r="C46" s="21">
        <f>$B$46/4</f>
        <v>375</v>
      </c>
      <c r="D46" s="21">
        <f>$B$46/4</f>
        <v>375</v>
      </c>
      <c r="E46" s="21">
        <f>$B$46/4</f>
        <v>375</v>
      </c>
      <c r="F46" s="21">
        <f>$B$46/4</f>
        <v>375</v>
      </c>
      <c r="G46" s="22">
        <f>SUM(C46:F46)</f>
        <v>1500</v>
      </c>
    </row>
    <row r="47" spans="1:8" x14ac:dyDescent="0.25">
      <c r="A47" s="11"/>
      <c r="B47" s="40"/>
      <c r="C47" s="40"/>
      <c r="G47" s="22">
        <f>SUM(C47:F47)</f>
        <v>0</v>
      </c>
    </row>
    <row r="48" spans="1:8" s="1" customFormat="1" ht="13.8" thickBot="1" x14ac:dyDescent="0.3">
      <c r="A48" s="11" t="s">
        <v>21</v>
      </c>
      <c r="B48" s="20">
        <f t="shared" ref="B48:G48" si="6">SUM(B45:B47)</f>
        <v>1500</v>
      </c>
      <c r="C48" s="20">
        <f t="shared" si="6"/>
        <v>375</v>
      </c>
      <c r="D48" s="20">
        <f t="shared" si="6"/>
        <v>375</v>
      </c>
      <c r="E48" s="20">
        <f t="shared" si="6"/>
        <v>375</v>
      </c>
      <c r="F48" s="20">
        <f t="shared" si="6"/>
        <v>375</v>
      </c>
      <c r="G48" s="20">
        <f t="shared" si="6"/>
        <v>1500</v>
      </c>
      <c r="H48" s="20">
        <f>SUM(C48:F48)</f>
        <v>1500</v>
      </c>
    </row>
    <row r="49" spans="1:8" ht="13.8" thickBot="1" x14ac:dyDescent="0.3">
      <c r="A49" s="14" t="s">
        <v>8</v>
      </c>
      <c r="B49" s="41"/>
    </row>
    <row r="50" spans="1:8" x14ac:dyDescent="0.25">
      <c r="A50" s="15" t="s">
        <v>20</v>
      </c>
      <c r="B50" s="41"/>
      <c r="G50" s="22">
        <f t="shared" ref="G50:G61" si="7">SUM(C50:F50)</f>
        <v>0</v>
      </c>
    </row>
    <row r="51" spans="1:8" x14ac:dyDescent="0.25">
      <c r="A51" s="11"/>
      <c r="B51" s="40"/>
      <c r="G51" s="22">
        <f t="shared" si="7"/>
        <v>0</v>
      </c>
    </row>
    <row r="52" spans="1:8" x14ac:dyDescent="0.25">
      <c r="A52" s="11"/>
      <c r="B52" s="21"/>
      <c r="C52" s="21">
        <f>$B$52/4</f>
        <v>0</v>
      </c>
      <c r="D52" s="21">
        <f>$B$52/4</f>
        <v>0</v>
      </c>
      <c r="E52" s="21">
        <f>$B$52/4</f>
        <v>0</v>
      </c>
      <c r="F52" s="21">
        <f>$B$52/4</f>
        <v>0</v>
      </c>
      <c r="G52" s="22">
        <f t="shared" si="7"/>
        <v>0</v>
      </c>
    </row>
    <row r="53" spans="1:8" x14ac:dyDescent="0.25">
      <c r="A53" s="11"/>
      <c r="B53" s="40"/>
      <c r="G53" s="22">
        <f t="shared" si="7"/>
        <v>0</v>
      </c>
    </row>
    <row r="54" spans="1:8" x14ac:dyDescent="0.25">
      <c r="A54" s="11"/>
      <c r="B54" s="40"/>
      <c r="G54" s="22">
        <f t="shared" si="7"/>
        <v>0</v>
      </c>
    </row>
    <row r="55" spans="1:8" x14ac:dyDescent="0.25">
      <c r="A55" s="11"/>
      <c r="B55" s="40"/>
      <c r="G55" s="22">
        <f t="shared" si="7"/>
        <v>0</v>
      </c>
    </row>
    <row r="56" spans="1:8" x14ac:dyDescent="0.25">
      <c r="A56" s="11"/>
      <c r="B56" s="40"/>
      <c r="G56" s="22">
        <f t="shared" si="7"/>
        <v>0</v>
      </c>
    </row>
    <row r="57" spans="1:8" x14ac:dyDescent="0.25">
      <c r="A57" s="11"/>
      <c r="B57" s="40"/>
      <c r="G57" s="22">
        <f t="shared" si="7"/>
        <v>0</v>
      </c>
    </row>
    <row r="58" spans="1:8" x14ac:dyDescent="0.25">
      <c r="A58" s="11"/>
      <c r="B58" s="40"/>
      <c r="G58" s="22">
        <f t="shared" si="7"/>
        <v>0</v>
      </c>
    </row>
    <row r="59" spans="1:8" x14ac:dyDescent="0.25">
      <c r="A59" s="11"/>
      <c r="B59" s="40"/>
      <c r="G59" s="22">
        <f t="shared" si="7"/>
        <v>0</v>
      </c>
    </row>
    <row r="60" spans="1:8" x14ac:dyDescent="0.25">
      <c r="A60" s="11"/>
      <c r="B60" s="40"/>
      <c r="G60" s="22">
        <f t="shared" si="7"/>
        <v>0</v>
      </c>
    </row>
    <row r="61" spans="1:8" x14ac:dyDescent="0.25">
      <c r="A61" s="11"/>
      <c r="B61" s="40"/>
      <c r="C61" s="40"/>
      <c r="G61" s="22">
        <f t="shared" si="7"/>
        <v>0</v>
      </c>
    </row>
    <row r="62" spans="1:8" s="1" customFormat="1" ht="13.8" thickBot="1" x14ac:dyDescent="0.3">
      <c r="A62" s="11" t="s">
        <v>21</v>
      </c>
      <c r="B62" s="20">
        <f t="shared" ref="B62:G62" si="8">SUM(B50:B61)</f>
        <v>0</v>
      </c>
      <c r="C62" s="20">
        <f t="shared" si="8"/>
        <v>0</v>
      </c>
      <c r="D62" s="20">
        <f t="shared" si="8"/>
        <v>0</v>
      </c>
      <c r="E62" s="20">
        <f t="shared" si="8"/>
        <v>0</v>
      </c>
      <c r="F62" s="20">
        <f t="shared" si="8"/>
        <v>0</v>
      </c>
      <c r="G62" s="20">
        <f t="shared" si="8"/>
        <v>0</v>
      </c>
      <c r="H62" s="20"/>
    </row>
    <row r="63" spans="1:8" ht="13.8" thickBot="1" x14ac:dyDescent="0.3">
      <c r="A63" s="14" t="s">
        <v>10</v>
      </c>
      <c r="B63" s="41"/>
    </row>
    <row r="64" spans="1:8" x14ac:dyDescent="0.25">
      <c r="A64" s="15" t="s">
        <v>20</v>
      </c>
      <c r="B64" s="41"/>
    </row>
    <row r="65" spans="1:8" x14ac:dyDescent="0.25">
      <c r="A65" s="15"/>
      <c r="B65" s="41">
        <v>32520</v>
      </c>
      <c r="C65" s="21">
        <f>$B$65/4</f>
        <v>8130</v>
      </c>
      <c r="D65" s="21">
        <f>$B$65/4</f>
        <v>8130</v>
      </c>
      <c r="E65" s="21">
        <f>$B$65/4</f>
        <v>8130</v>
      </c>
      <c r="F65" s="21">
        <f>$B$65/4</f>
        <v>8130</v>
      </c>
      <c r="G65" s="22">
        <f>SUM(C65:F65)</f>
        <v>32520</v>
      </c>
    </row>
    <row r="66" spans="1:8" x14ac:dyDescent="0.25">
      <c r="A66" s="15"/>
      <c r="B66" s="41"/>
      <c r="G66" s="22">
        <f t="shared" ref="G66:G73" si="9">SUM(C66:F66)</f>
        <v>0</v>
      </c>
    </row>
    <row r="67" spans="1:8" x14ac:dyDescent="0.25">
      <c r="A67" s="15"/>
      <c r="B67" s="41"/>
      <c r="G67" s="22">
        <f t="shared" si="9"/>
        <v>0</v>
      </c>
    </row>
    <row r="68" spans="1:8" x14ac:dyDescent="0.25">
      <c r="A68" s="15"/>
      <c r="B68" s="41"/>
      <c r="G68" s="22">
        <f t="shared" si="9"/>
        <v>0</v>
      </c>
    </row>
    <row r="69" spans="1:8" x14ac:dyDescent="0.25">
      <c r="A69" s="15"/>
      <c r="B69" s="41"/>
      <c r="G69" s="22">
        <f t="shared" si="9"/>
        <v>0</v>
      </c>
    </row>
    <row r="70" spans="1:8" x14ac:dyDescent="0.25">
      <c r="A70" s="15"/>
      <c r="B70" s="41"/>
      <c r="G70" s="22">
        <f t="shared" si="9"/>
        <v>0</v>
      </c>
    </row>
    <row r="71" spans="1:8" x14ac:dyDescent="0.25">
      <c r="A71" s="15"/>
      <c r="B71" s="41"/>
      <c r="G71" s="22">
        <f t="shared" si="9"/>
        <v>0</v>
      </c>
    </row>
    <row r="72" spans="1:8" x14ac:dyDescent="0.25">
      <c r="A72" s="11"/>
      <c r="B72" s="40"/>
      <c r="G72" s="22">
        <f t="shared" si="9"/>
        <v>0</v>
      </c>
    </row>
    <row r="73" spans="1:8" x14ac:dyDescent="0.25">
      <c r="G73" s="22">
        <f t="shared" si="9"/>
        <v>0</v>
      </c>
    </row>
    <row r="74" spans="1:8" s="1" customFormat="1" ht="13.8" thickBot="1" x14ac:dyDescent="0.3">
      <c r="A74" s="11" t="s">
        <v>21</v>
      </c>
      <c r="B74" s="20">
        <f t="shared" ref="B74:G74" si="10">SUM(B65:B73)</f>
        <v>32520</v>
      </c>
      <c r="C74" s="20">
        <f t="shared" si="10"/>
        <v>8130</v>
      </c>
      <c r="D74" s="20">
        <f t="shared" si="10"/>
        <v>8130</v>
      </c>
      <c r="E74" s="20">
        <f t="shared" si="10"/>
        <v>8130</v>
      </c>
      <c r="F74" s="20">
        <f t="shared" si="10"/>
        <v>8130</v>
      </c>
      <c r="G74" s="20">
        <f t="shared" si="10"/>
        <v>32520</v>
      </c>
      <c r="H74" s="20">
        <f>SUM(C74:F74)</f>
        <v>32520</v>
      </c>
    </row>
    <row r="75" spans="1:8" ht="13.8" thickBot="1" x14ac:dyDescent="0.3">
      <c r="A75" s="14" t="s">
        <v>11</v>
      </c>
      <c r="B75" s="41"/>
    </row>
    <row r="76" spans="1:8" x14ac:dyDescent="0.25">
      <c r="A76" s="15" t="s">
        <v>20</v>
      </c>
      <c r="B76" s="41"/>
    </row>
    <row r="77" spans="1:8" x14ac:dyDescent="0.25">
      <c r="A77" s="15"/>
      <c r="B77" s="41">
        <v>100000</v>
      </c>
      <c r="C77" s="21">
        <f>$B$77/4</f>
        <v>25000</v>
      </c>
      <c r="D77" s="21">
        <f>$B$77/4</f>
        <v>25000</v>
      </c>
      <c r="E77" s="21">
        <f>$B$77/4</f>
        <v>25000</v>
      </c>
      <c r="F77" s="21">
        <f>$B$77/4</f>
        <v>25000</v>
      </c>
      <c r="G77" s="22">
        <f>SUM(C77:F77)</f>
        <v>100000</v>
      </c>
    </row>
    <row r="78" spans="1:8" x14ac:dyDescent="0.25">
      <c r="A78" s="15"/>
      <c r="B78" s="41"/>
      <c r="G78" s="22">
        <f t="shared" ref="G78:G108" si="11">SUM(C78:F78)</f>
        <v>0</v>
      </c>
    </row>
    <row r="79" spans="1:8" x14ac:dyDescent="0.25">
      <c r="A79" s="15"/>
      <c r="B79" s="41"/>
      <c r="G79" s="22">
        <f t="shared" si="11"/>
        <v>0</v>
      </c>
    </row>
    <row r="80" spans="1:8" x14ac:dyDescent="0.25">
      <c r="A80" s="15"/>
      <c r="B80" s="41"/>
      <c r="G80" s="22">
        <f t="shared" si="11"/>
        <v>0</v>
      </c>
    </row>
    <row r="81" spans="1:7" x14ac:dyDescent="0.25">
      <c r="A81" s="15"/>
      <c r="B81" s="41"/>
      <c r="G81" s="22">
        <f t="shared" si="11"/>
        <v>0</v>
      </c>
    </row>
    <row r="82" spans="1:7" x14ac:dyDescent="0.25">
      <c r="A82" s="15"/>
      <c r="B82" s="41"/>
      <c r="G82" s="22">
        <f t="shared" si="11"/>
        <v>0</v>
      </c>
    </row>
    <row r="83" spans="1:7" x14ac:dyDescent="0.25">
      <c r="A83" s="15"/>
      <c r="B83" s="41"/>
      <c r="G83" s="22">
        <f t="shared" si="11"/>
        <v>0</v>
      </c>
    </row>
    <row r="84" spans="1:7" x14ac:dyDescent="0.25">
      <c r="A84" s="15"/>
      <c r="B84" s="41"/>
      <c r="G84" s="22">
        <f t="shared" si="11"/>
        <v>0</v>
      </c>
    </row>
    <row r="85" spans="1:7" x14ac:dyDescent="0.25">
      <c r="A85" s="15"/>
      <c r="B85" s="41"/>
      <c r="G85" s="22">
        <f t="shared" si="11"/>
        <v>0</v>
      </c>
    </row>
    <row r="86" spans="1:7" x14ac:dyDescent="0.25">
      <c r="A86" s="15"/>
      <c r="B86" s="41"/>
      <c r="G86" s="22">
        <f t="shared" si="11"/>
        <v>0</v>
      </c>
    </row>
    <row r="87" spans="1:7" x14ac:dyDescent="0.25">
      <c r="A87" s="15"/>
      <c r="B87" s="41"/>
      <c r="G87" s="22">
        <f t="shared" si="11"/>
        <v>0</v>
      </c>
    </row>
    <row r="88" spans="1:7" x14ac:dyDescent="0.25">
      <c r="A88" s="15"/>
      <c r="B88" s="41"/>
      <c r="G88" s="22">
        <f t="shared" si="11"/>
        <v>0</v>
      </c>
    </row>
    <row r="89" spans="1:7" x14ac:dyDescent="0.25">
      <c r="A89" s="15"/>
      <c r="B89" s="41"/>
      <c r="G89" s="22">
        <f t="shared" si="11"/>
        <v>0</v>
      </c>
    </row>
    <row r="90" spans="1:7" x14ac:dyDescent="0.25">
      <c r="A90" s="15"/>
      <c r="B90" s="41"/>
      <c r="G90" s="22">
        <f t="shared" si="11"/>
        <v>0</v>
      </c>
    </row>
    <row r="91" spans="1:7" x14ac:dyDescent="0.25">
      <c r="A91" s="15"/>
      <c r="B91" s="41"/>
      <c r="G91" s="22">
        <f t="shared" si="11"/>
        <v>0</v>
      </c>
    </row>
    <row r="92" spans="1:7" x14ac:dyDescent="0.25">
      <c r="A92" s="15"/>
      <c r="B92" s="41"/>
      <c r="G92" s="22">
        <f t="shared" si="11"/>
        <v>0</v>
      </c>
    </row>
    <row r="93" spans="1:7" x14ac:dyDescent="0.25">
      <c r="A93" s="15"/>
      <c r="B93" s="41"/>
      <c r="G93" s="22">
        <f t="shared" si="11"/>
        <v>0</v>
      </c>
    </row>
    <row r="94" spans="1:7" x14ac:dyDescent="0.25">
      <c r="A94" s="15"/>
      <c r="B94" s="41"/>
      <c r="G94" s="22">
        <f t="shared" si="11"/>
        <v>0</v>
      </c>
    </row>
    <row r="95" spans="1:7" x14ac:dyDescent="0.25">
      <c r="A95" s="15"/>
      <c r="B95" s="41"/>
      <c r="G95" s="22">
        <f t="shared" si="11"/>
        <v>0</v>
      </c>
    </row>
    <row r="96" spans="1:7" x14ac:dyDescent="0.25">
      <c r="A96" s="15"/>
      <c r="B96" s="41"/>
      <c r="G96" s="22">
        <f t="shared" si="11"/>
        <v>0</v>
      </c>
    </row>
    <row r="97" spans="1:8" x14ac:dyDescent="0.25">
      <c r="A97" s="15"/>
      <c r="B97" s="41"/>
      <c r="G97" s="22">
        <f t="shared" si="11"/>
        <v>0</v>
      </c>
    </row>
    <row r="98" spans="1:8" x14ac:dyDescent="0.25">
      <c r="A98" s="15"/>
      <c r="B98" s="41"/>
      <c r="G98" s="22">
        <f t="shared" si="11"/>
        <v>0</v>
      </c>
    </row>
    <row r="99" spans="1:8" x14ac:dyDescent="0.25">
      <c r="A99" s="15"/>
      <c r="B99" s="41"/>
      <c r="G99" s="22">
        <f t="shared" si="11"/>
        <v>0</v>
      </c>
    </row>
    <row r="100" spans="1:8" x14ac:dyDescent="0.25">
      <c r="A100" s="15"/>
      <c r="B100" s="41"/>
      <c r="G100" s="22">
        <f t="shared" si="11"/>
        <v>0</v>
      </c>
    </row>
    <row r="101" spans="1:8" x14ac:dyDescent="0.25">
      <c r="A101" s="15"/>
      <c r="B101" s="41"/>
      <c r="G101" s="22">
        <f t="shared" si="11"/>
        <v>0</v>
      </c>
    </row>
    <row r="102" spans="1:8" x14ac:dyDescent="0.25">
      <c r="A102" s="15"/>
      <c r="B102" s="41"/>
      <c r="G102" s="22">
        <f t="shared" si="11"/>
        <v>0</v>
      </c>
    </row>
    <row r="103" spans="1:8" x14ac:dyDescent="0.25">
      <c r="A103" s="15"/>
      <c r="B103" s="41"/>
      <c r="G103" s="22">
        <f t="shared" si="11"/>
        <v>0</v>
      </c>
    </row>
    <row r="104" spans="1:8" x14ac:dyDescent="0.25">
      <c r="A104" s="15"/>
      <c r="B104" s="41"/>
      <c r="G104" s="22">
        <f t="shared" si="11"/>
        <v>0</v>
      </c>
    </row>
    <row r="105" spans="1:8" x14ac:dyDescent="0.25">
      <c r="A105" s="15"/>
      <c r="B105" s="41"/>
      <c r="G105" s="22">
        <f t="shared" si="11"/>
        <v>0</v>
      </c>
    </row>
    <row r="106" spans="1:8" x14ac:dyDescent="0.25">
      <c r="A106" s="15"/>
      <c r="B106" s="41"/>
      <c r="G106" s="22">
        <f t="shared" si="11"/>
        <v>0</v>
      </c>
    </row>
    <row r="107" spans="1:8" x14ac:dyDescent="0.25">
      <c r="A107" s="11"/>
      <c r="B107" s="40"/>
      <c r="G107" s="22">
        <f t="shared" si="11"/>
        <v>0</v>
      </c>
    </row>
    <row r="108" spans="1:8" x14ac:dyDescent="0.25">
      <c r="A108" s="11" t="s">
        <v>14</v>
      </c>
      <c r="B108" s="40"/>
      <c r="C108" s="43"/>
      <c r="G108" s="22">
        <f t="shared" si="11"/>
        <v>0</v>
      </c>
    </row>
    <row r="109" spans="1:8" x14ac:dyDescent="0.25">
      <c r="A109" s="11" t="s">
        <v>21</v>
      </c>
      <c r="B109" s="20">
        <f t="shared" ref="B109:G109" si="12">SUM(B77:B108)</f>
        <v>100000</v>
      </c>
      <c r="C109" s="20">
        <f t="shared" si="12"/>
        <v>25000</v>
      </c>
      <c r="D109" s="20">
        <f t="shared" si="12"/>
        <v>25000</v>
      </c>
      <c r="E109" s="20">
        <f t="shared" si="12"/>
        <v>25000</v>
      </c>
      <c r="F109" s="20">
        <f t="shared" si="12"/>
        <v>25000</v>
      </c>
      <c r="G109" s="20">
        <f t="shared" si="12"/>
        <v>100000</v>
      </c>
      <c r="H109" s="22">
        <f>SUM(C109:F109)</f>
        <v>100000</v>
      </c>
    </row>
    <row r="110" spans="1:8" x14ac:dyDescent="0.25">
      <c r="A110" s="13" t="s">
        <v>12</v>
      </c>
      <c r="B110" s="35"/>
      <c r="C110" s="43"/>
    </row>
    <row r="111" spans="1:8" x14ac:dyDescent="0.25">
      <c r="A111" s="15"/>
      <c r="B111" s="41"/>
    </row>
    <row r="112" spans="1:8" x14ac:dyDescent="0.25">
      <c r="A112" s="11"/>
      <c r="B112" s="21"/>
      <c r="C112" s="21">
        <f>$B$112/4</f>
        <v>0</v>
      </c>
      <c r="D112" s="21">
        <f>$B$112/4</f>
        <v>0</v>
      </c>
      <c r="E112" s="21">
        <f>$B$112/4</f>
        <v>0</v>
      </c>
      <c r="F112" s="21">
        <f>$B$112/4</f>
        <v>0</v>
      </c>
      <c r="G112" s="22">
        <f>SUM(C112:F112)</f>
        <v>0</v>
      </c>
    </row>
    <row r="113" spans="1:8" x14ac:dyDescent="0.25">
      <c r="A113" s="11"/>
      <c r="B113" s="40"/>
      <c r="G113" s="22">
        <f>SUM(C113:F113)</f>
        <v>0</v>
      </c>
    </row>
    <row r="114" spans="1:8" x14ac:dyDescent="0.25">
      <c r="A114" s="11"/>
      <c r="B114" s="40"/>
      <c r="G114" s="22">
        <f>SUM(C114:F114)</f>
        <v>0</v>
      </c>
    </row>
    <row r="115" spans="1:8" x14ac:dyDescent="0.25">
      <c r="A115" s="11"/>
      <c r="B115" s="40"/>
      <c r="G115" s="22">
        <f>SUM(C115:F115)</f>
        <v>0</v>
      </c>
    </row>
    <row r="116" spans="1:8" x14ac:dyDescent="0.25">
      <c r="A116" s="11"/>
      <c r="B116" s="40"/>
      <c r="C116" s="40"/>
      <c r="G116" s="22">
        <f>SUM(C116:F116)</f>
        <v>0</v>
      </c>
    </row>
    <row r="117" spans="1:8" x14ac:dyDescent="0.25">
      <c r="A117" s="11" t="s">
        <v>21</v>
      </c>
      <c r="B117" s="20">
        <f t="shared" ref="B117:G117" si="13">SUM(B112:B116)</f>
        <v>0</v>
      </c>
      <c r="C117" s="20">
        <f t="shared" si="13"/>
        <v>0</v>
      </c>
      <c r="D117" s="20">
        <f t="shared" si="13"/>
        <v>0</v>
      </c>
      <c r="E117" s="20">
        <f t="shared" si="13"/>
        <v>0</v>
      </c>
      <c r="F117" s="20">
        <f t="shared" si="13"/>
        <v>0</v>
      </c>
      <c r="G117" s="20">
        <f t="shared" si="13"/>
        <v>0</v>
      </c>
      <c r="H117" s="22">
        <f>SUM(C117:F117)</f>
        <v>0</v>
      </c>
    </row>
    <row r="118" spans="1:8" x14ac:dyDescent="0.25">
      <c r="A118" s="17" t="s">
        <v>13</v>
      </c>
      <c r="B118" s="41"/>
      <c r="D118" s="40"/>
      <c r="E118" s="40"/>
    </row>
    <row r="119" spans="1:8" x14ac:dyDescent="0.25">
      <c r="A119" s="15" t="s">
        <v>20</v>
      </c>
      <c r="B119" s="41"/>
    </row>
    <row r="120" spans="1:8" s="10" customFormat="1" x14ac:dyDescent="0.25">
      <c r="B120" s="37">
        <v>38131.46</v>
      </c>
      <c r="C120" s="47">
        <f>$B$120/4</f>
        <v>9532.8649999999998</v>
      </c>
      <c r="D120" s="47">
        <f>$B$120/4</f>
        <v>9532.8649999999998</v>
      </c>
      <c r="E120" s="47">
        <f>$B$120/4</f>
        <v>9532.8649999999998</v>
      </c>
      <c r="F120" s="47">
        <f>$B$120/4</f>
        <v>9532.8649999999998</v>
      </c>
      <c r="G120" s="37">
        <f>SUM(C120:F120)</f>
        <v>38131.46</v>
      </c>
      <c r="H120" s="37"/>
    </row>
    <row r="121" spans="1:8" s="10" customFormat="1" x14ac:dyDescent="0.25">
      <c r="B121" s="37"/>
      <c r="C121" s="38"/>
      <c r="D121" s="38"/>
      <c r="E121" s="38"/>
      <c r="F121" s="37"/>
      <c r="G121" s="37">
        <f t="shared" ref="G121:G132" si="14">SUM(C121:F121)</f>
        <v>0</v>
      </c>
      <c r="H121" s="37"/>
    </row>
    <row r="122" spans="1:8" s="10" customFormat="1" x14ac:dyDescent="0.25">
      <c r="B122" s="37"/>
      <c r="C122" s="38"/>
      <c r="D122" s="38"/>
      <c r="E122" s="38"/>
      <c r="F122" s="37"/>
      <c r="G122" s="37">
        <f t="shared" si="14"/>
        <v>0</v>
      </c>
      <c r="H122" s="37"/>
    </row>
    <row r="123" spans="1:8" s="10" customFormat="1" x14ac:dyDescent="0.25">
      <c r="B123" s="37"/>
      <c r="C123" s="38"/>
      <c r="D123" s="38"/>
      <c r="E123" s="38"/>
      <c r="F123" s="37"/>
      <c r="G123" s="37">
        <f t="shared" si="14"/>
        <v>0</v>
      </c>
      <c r="H123" s="37"/>
    </row>
    <row r="124" spans="1:8" s="10" customFormat="1" x14ac:dyDescent="0.25">
      <c r="B124" s="37"/>
      <c r="C124" s="38"/>
      <c r="D124" s="38"/>
      <c r="E124" s="38"/>
      <c r="F124" s="37"/>
      <c r="G124" s="37">
        <f t="shared" si="14"/>
        <v>0</v>
      </c>
      <c r="H124" s="37"/>
    </row>
    <row r="125" spans="1:8" s="10" customFormat="1" x14ac:dyDescent="0.25">
      <c r="B125" s="37"/>
      <c r="C125" s="38"/>
      <c r="D125" s="38"/>
      <c r="E125" s="38"/>
      <c r="F125" s="37"/>
      <c r="G125" s="37">
        <f t="shared" si="14"/>
        <v>0</v>
      </c>
      <c r="H125" s="37"/>
    </row>
    <row r="126" spans="1:8" s="10" customFormat="1" x14ac:dyDescent="0.25">
      <c r="B126" s="37"/>
      <c r="C126" s="38"/>
      <c r="D126" s="38"/>
      <c r="E126" s="38"/>
      <c r="F126" s="37"/>
      <c r="G126" s="37">
        <f t="shared" si="14"/>
        <v>0</v>
      </c>
      <c r="H126" s="37"/>
    </row>
    <row r="127" spans="1:8" s="10" customFormat="1" x14ac:dyDescent="0.25">
      <c r="B127" s="37"/>
      <c r="C127" s="38"/>
      <c r="D127" s="38"/>
      <c r="E127" s="38"/>
      <c r="F127" s="37"/>
      <c r="G127" s="37">
        <f t="shared" si="14"/>
        <v>0</v>
      </c>
      <c r="H127" s="37"/>
    </row>
    <row r="128" spans="1:8" s="10" customFormat="1" x14ac:dyDescent="0.25">
      <c r="B128" s="37"/>
      <c r="C128" s="38"/>
      <c r="D128" s="38"/>
      <c r="E128" s="38"/>
      <c r="F128" s="37"/>
      <c r="G128" s="37">
        <f t="shared" si="14"/>
        <v>0</v>
      </c>
      <c r="H128" s="37"/>
    </row>
    <row r="129" spans="1:8" s="10" customFormat="1" x14ac:dyDescent="0.25">
      <c r="B129" s="37"/>
      <c r="C129" s="38"/>
      <c r="D129" s="38"/>
      <c r="E129" s="38"/>
      <c r="F129" s="37"/>
      <c r="G129" s="37">
        <f t="shared" si="14"/>
        <v>0</v>
      </c>
      <c r="H129" s="37"/>
    </row>
    <row r="130" spans="1:8" s="10" customFormat="1" x14ac:dyDescent="0.25">
      <c r="A130" s="12"/>
      <c r="B130" s="39"/>
      <c r="C130" s="44"/>
      <c r="D130" s="38"/>
      <c r="E130" s="38"/>
      <c r="F130" s="37"/>
      <c r="G130" s="37">
        <f t="shared" si="14"/>
        <v>0</v>
      </c>
      <c r="H130" s="37"/>
    </row>
    <row r="131" spans="1:8" s="10" customFormat="1" x14ac:dyDescent="0.25">
      <c r="A131" s="12"/>
      <c r="B131" s="39"/>
      <c r="C131" s="34"/>
      <c r="D131" s="38"/>
      <c r="E131" s="38"/>
      <c r="F131" s="37"/>
      <c r="G131" s="37">
        <f t="shared" si="14"/>
        <v>0</v>
      </c>
      <c r="H131" s="37"/>
    </row>
    <row r="132" spans="1:8" s="10" customFormat="1" x14ac:dyDescent="0.25">
      <c r="A132" s="12"/>
      <c r="B132" s="39"/>
      <c r="C132" s="34"/>
      <c r="D132" s="38"/>
      <c r="E132" s="38"/>
      <c r="F132" s="37"/>
      <c r="G132" s="37">
        <f t="shared" si="14"/>
        <v>0</v>
      </c>
      <c r="H132" s="37"/>
    </row>
    <row r="133" spans="1:8" s="1" customFormat="1" x14ac:dyDescent="0.25">
      <c r="A133" s="11" t="s">
        <v>21</v>
      </c>
      <c r="B133" s="20">
        <f t="shared" ref="B133:G133" si="15">SUM(B120:B132)</f>
        <v>38131.46</v>
      </c>
      <c r="C133" s="20">
        <f t="shared" si="15"/>
        <v>9532.8649999999998</v>
      </c>
      <c r="D133" s="20">
        <f t="shared" si="15"/>
        <v>9532.8649999999998</v>
      </c>
      <c r="E133" s="20">
        <f t="shared" si="15"/>
        <v>9532.8649999999998</v>
      </c>
      <c r="F133" s="20">
        <f t="shared" si="15"/>
        <v>9532.8649999999998</v>
      </c>
      <c r="G133" s="20">
        <f t="shared" si="15"/>
        <v>38131.46</v>
      </c>
      <c r="H133" s="20">
        <f>SUM(C133:F133)</f>
        <v>38131.46</v>
      </c>
    </row>
    <row r="134" spans="1:8" s="1" customFormat="1" ht="13.8" thickBot="1" x14ac:dyDescent="0.3">
      <c r="A134" s="11"/>
      <c r="B134" s="40"/>
      <c r="C134" s="20"/>
      <c r="D134" s="20"/>
      <c r="E134" s="20"/>
      <c r="F134" s="20"/>
      <c r="G134" s="20"/>
      <c r="H134" s="20"/>
    </row>
    <row r="135" spans="1:8" ht="16.2" thickBot="1" x14ac:dyDescent="0.35">
      <c r="A135" s="6" t="s">
        <v>23</v>
      </c>
      <c r="B135" s="34">
        <f t="shared" ref="B135:G135" si="16">B133+B117+B109+B74+B62+B48+B43</f>
        <v>215186.69999999998</v>
      </c>
      <c r="C135" s="34">
        <f t="shared" si="16"/>
        <v>53796.674999999996</v>
      </c>
      <c r="D135" s="34">
        <f t="shared" si="16"/>
        <v>53796.674999999996</v>
      </c>
      <c r="E135" s="34">
        <f t="shared" si="16"/>
        <v>53796.674999999996</v>
      </c>
      <c r="F135" s="34">
        <f t="shared" si="16"/>
        <v>53796.674999999996</v>
      </c>
      <c r="G135" s="34">
        <f t="shared" si="16"/>
        <v>215186.69999999998</v>
      </c>
    </row>
    <row r="136" spans="1:8" s="1" customFormat="1" x14ac:dyDescent="0.25">
      <c r="A136" s="11"/>
      <c r="B136" s="40"/>
      <c r="C136" s="20"/>
      <c r="D136" s="20"/>
      <c r="E136" s="20"/>
      <c r="F136" s="20"/>
      <c r="G136" s="20"/>
      <c r="H136" s="20"/>
    </row>
    <row r="137" spans="1:8" ht="17.399999999999999" x14ac:dyDescent="0.3">
      <c r="A137" s="18" t="s">
        <v>263</v>
      </c>
      <c r="B137" s="45">
        <f t="shared" ref="B137:G137" si="17">B135+B31</f>
        <v>2208742.7100000004</v>
      </c>
      <c r="C137" s="45">
        <f t="shared" si="17"/>
        <v>552185.67750000011</v>
      </c>
      <c r="D137" s="45">
        <f t="shared" si="17"/>
        <v>552185.67750000011</v>
      </c>
      <c r="E137" s="45">
        <f t="shared" si="17"/>
        <v>552185.67750000011</v>
      </c>
      <c r="F137" s="45">
        <f t="shared" si="17"/>
        <v>552185.67750000011</v>
      </c>
      <c r="G137" s="46">
        <f t="shared" si="17"/>
        <v>2208742.7100000004</v>
      </c>
    </row>
    <row r="141" spans="1:8" x14ac:dyDescent="0.25">
      <c r="A141" s="11"/>
      <c r="B141" s="40"/>
    </row>
  </sheetData>
  <printOptions horizontalCentered="1" gridLines="1"/>
  <pageMargins left="0.27" right="0.25" top="0.6" bottom="0.56000000000000005" header="0.27" footer="0.21"/>
  <pageSetup scale="90" orientation="landscape" r:id="rId1"/>
  <headerFooter alignWithMargins="0">
    <oddFooter>&amp;L&amp;F&amp;RPage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1"/>
  <sheetViews>
    <sheetView tabSelected="1" zoomScaleNormal="100" workbookViewId="0">
      <pane xSplit="1" ySplit="4" topLeftCell="B56" activePane="bottomRight" state="frozen"/>
      <selection activeCell="B5" sqref="B5"/>
      <selection pane="topRight" activeCell="B5" sqref="B5"/>
      <selection pane="bottomLeft" activeCell="B5" sqref="B5"/>
      <selection pane="bottomRight"/>
    </sheetView>
  </sheetViews>
  <sheetFormatPr defaultColWidth="9.109375" defaultRowHeight="13.2" x14ac:dyDescent="0.25"/>
  <cols>
    <col min="1" max="1" width="62.88671875" style="2" bestFit="1" customWidth="1"/>
    <col min="2" max="2" width="20.6640625" style="22" bestFit="1" customWidth="1"/>
    <col min="3" max="5" width="15.6640625" style="21" customWidth="1"/>
    <col min="6" max="6" width="15.6640625" style="22" customWidth="1"/>
    <col min="7" max="7" width="17.6640625" style="22" customWidth="1"/>
    <col min="8" max="8" width="12.109375" style="22" customWidth="1"/>
    <col min="9" max="16384" width="9.109375" style="2"/>
  </cols>
  <sheetData>
    <row r="1" spans="1:8" x14ac:dyDescent="0.25">
      <c r="A1" s="85" t="s">
        <v>255</v>
      </c>
      <c r="B1" s="20"/>
    </row>
    <row r="2" spans="1:8" x14ac:dyDescent="0.25">
      <c r="A2" s="1"/>
      <c r="B2" s="20"/>
    </row>
    <row r="3" spans="1:8" s="4" customFormat="1" ht="20.25" customHeight="1" thickBot="1" x14ac:dyDescent="0.35">
      <c r="A3" s="3" t="s">
        <v>25</v>
      </c>
      <c r="B3" s="23"/>
      <c r="C3" s="24"/>
      <c r="D3" s="24"/>
      <c r="E3" s="24"/>
      <c r="F3" s="25"/>
      <c r="G3" s="25"/>
      <c r="H3" s="25"/>
    </row>
    <row r="4" spans="1:8" s="5" customFormat="1" ht="27" thickBot="1" x14ac:dyDescent="0.3">
      <c r="B4" s="19" t="s">
        <v>37</v>
      </c>
      <c r="C4" s="27" t="s">
        <v>15</v>
      </c>
      <c r="D4" s="28" t="s">
        <v>16</v>
      </c>
      <c r="E4" s="28" t="s">
        <v>17</v>
      </c>
      <c r="F4" s="29" t="s">
        <v>18</v>
      </c>
      <c r="G4" s="29" t="s">
        <v>19</v>
      </c>
      <c r="H4" s="30"/>
    </row>
    <row r="5" spans="1:8" s="5" customFormat="1" ht="13.8" thickBot="1" x14ac:dyDescent="0.3">
      <c r="B5" s="31"/>
      <c r="C5" s="32"/>
      <c r="D5" s="32"/>
      <c r="E5" s="32"/>
      <c r="F5" s="32"/>
      <c r="G5" s="32"/>
      <c r="H5" s="30"/>
    </row>
    <row r="6" spans="1:8" s="5" customFormat="1" ht="16.2" thickBot="1" x14ac:dyDescent="0.35">
      <c r="A6" s="6" t="s">
        <v>6</v>
      </c>
      <c r="B6" s="33"/>
      <c r="C6" s="34"/>
      <c r="D6" s="34"/>
      <c r="E6" s="34"/>
      <c r="F6" s="30"/>
      <c r="G6" s="30"/>
      <c r="H6" s="30"/>
    </row>
    <row r="7" spans="1:8" s="5" customFormat="1" ht="16.2" thickBot="1" x14ac:dyDescent="0.35">
      <c r="A7" s="7"/>
      <c r="B7" s="30"/>
      <c r="C7" s="30"/>
      <c r="D7" s="30"/>
      <c r="E7" s="30"/>
      <c r="F7" s="30"/>
      <c r="G7" s="30"/>
      <c r="H7" s="30"/>
    </row>
    <row r="8" spans="1:8" s="9" customFormat="1" ht="13.8" thickBot="1" x14ac:dyDescent="0.3">
      <c r="A8" s="8" t="s">
        <v>0</v>
      </c>
      <c r="B8" s="35"/>
      <c r="C8" s="21"/>
      <c r="D8" s="21"/>
      <c r="E8" s="21"/>
      <c r="F8" s="36"/>
      <c r="G8" s="36"/>
      <c r="H8" s="36"/>
    </row>
    <row r="9" spans="1:8" x14ac:dyDescent="0.25">
      <c r="B9" s="21">
        <v>1543341.97</v>
      </c>
      <c r="C9" s="21">
        <v>237087.55</v>
      </c>
      <c r="D9" s="21">
        <f>473829.78-C9</f>
        <v>236742.23000000004</v>
      </c>
      <c r="E9" s="21">
        <f>(B9-C9-D9)/2</f>
        <v>534756.09499999997</v>
      </c>
      <c r="F9" s="21">
        <f>(B9-C9-D9)/2</f>
        <v>534756.09499999997</v>
      </c>
      <c r="G9" s="22">
        <f>SUM(C9:F9)</f>
        <v>1543341.97</v>
      </c>
    </row>
    <row r="10" spans="1:8" x14ac:dyDescent="0.25">
      <c r="B10" s="37"/>
      <c r="D10" s="38"/>
      <c r="G10" s="22">
        <f>SUM(C10:F10)</f>
        <v>0</v>
      </c>
    </row>
    <row r="11" spans="1:8" x14ac:dyDescent="0.25">
      <c r="A11" s="11"/>
      <c r="B11" s="39"/>
      <c r="C11" s="40"/>
      <c r="D11" s="39"/>
      <c r="G11" s="22">
        <f>SUM(C11:F11)</f>
        <v>0</v>
      </c>
    </row>
    <row r="12" spans="1:8" s="1" customFormat="1" x14ac:dyDescent="0.25">
      <c r="A12" s="11" t="s">
        <v>21</v>
      </c>
      <c r="B12" s="20">
        <f t="shared" ref="B12:G12" si="0">SUM(B9:B11)</f>
        <v>1543341.97</v>
      </c>
      <c r="C12" s="20">
        <f t="shared" si="0"/>
        <v>237087.55</v>
      </c>
      <c r="D12" s="20">
        <f t="shared" si="0"/>
        <v>236742.23000000004</v>
      </c>
      <c r="E12" s="20">
        <f t="shared" si="0"/>
        <v>534756.09499999997</v>
      </c>
      <c r="F12" s="20">
        <f t="shared" si="0"/>
        <v>534756.09499999997</v>
      </c>
      <c r="G12" s="20">
        <f t="shared" si="0"/>
        <v>1543341.97</v>
      </c>
      <c r="H12" s="20"/>
    </row>
    <row r="13" spans="1:8" x14ac:dyDescent="0.25">
      <c r="A13" s="13" t="s">
        <v>1</v>
      </c>
      <c r="B13" s="35"/>
      <c r="D13" s="38"/>
    </row>
    <row r="14" spans="1:8" x14ac:dyDescent="0.25">
      <c r="B14" s="21">
        <v>89294</v>
      </c>
      <c r="C14" s="21">
        <v>19887.93</v>
      </c>
      <c r="D14" s="21">
        <f>56763.45-C14</f>
        <v>36875.519999999997</v>
      </c>
      <c r="E14" s="21">
        <f>(B14-C14-D14)/2</f>
        <v>16265.275000000005</v>
      </c>
      <c r="F14" s="21">
        <f>(B14-C14-D14)/2</f>
        <v>16265.275000000005</v>
      </c>
      <c r="G14" s="22">
        <f>SUM(C14:F14)</f>
        <v>89294.000000000015</v>
      </c>
    </row>
    <row r="15" spans="1:8" x14ac:dyDescent="0.25">
      <c r="A15" s="11"/>
      <c r="B15" s="39"/>
      <c r="C15" s="40"/>
      <c r="D15" s="38"/>
      <c r="G15" s="22">
        <f>SUM(C15:F15)</f>
        <v>0</v>
      </c>
    </row>
    <row r="16" spans="1:8" x14ac:dyDescent="0.25">
      <c r="B16" s="37"/>
      <c r="D16" s="38"/>
      <c r="G16" s="22">
        <f>SUM(C16:F16)</f>
        <v>0</v>
      </c>
    </row>
    <row r="17" spans="1:8" s="1" customFormat="1" x14ac:dyDescent="0.25">
      <c r="A17" s="11" t="s">
        <v>21</v>
      </c>
      <c r="B17" s="39">
        <f t="shared" ref="B17:G17" si="1">SUM(B14:B16)</f>
        <v>89294</v>
      </c>
      <c r="C17" s="39">
        <f t="shared" si="1"/>
        <v>19887.93</v>
      </c>
      <c r="D17" s="39">
        <f t="shared" si="1"/>
        <v>36875.519999999997</v>
      </c>
      <c r="E17" s="39">
        <f t="shared" si="1"/>
        <v>16265.275000000005</v>
      </c>
      <c r="F17" s="39">
        <f t="shared" si="1"/>
        <v>16265.275000000005</v>
      </c>
      <c r="G17" s="20">
        <f t="shared" si="1"/>
        <v>89294.000000000015</v>
      </c>
      <c r="H17" s="20"/>
    </row>
    <row r="18" spans="1:8" x14ac:dyDescent="0.25">
      <c r="A18" s="13" t="s">
        <v>2</v>
      </c>
      <c r="B18" s="35"/>
      <c r="D18" s="38"/>
    </row>
    <row r="19" spans="1:8" x14ac:dyDescent="0.25">
      <c r="B19" s="37"/>
      <c r="F19" s="21"/>
      <c r="G19" s="22">
        <f>SUM(C19:F19)</f>
        <v>0</v>
      </c>
    </row>
    <row r="20" spans="1:8" x14ac:dyDescent="0.25">
      <c r="A20" s="11"/>
      <c r="B20" s="37">
        <v>0</v>
      </c>
      <c r="C20" s="47">
        <v>0</v>
      </c>
      <c r="D20" s="21">
        <f>0-C20</f>
        <v>0</v>
      </c>
      <c r="E20" s="21">
        <f>(B20-C20-D20)/2</f>
        <v>0</v>
      </c>
      <c r="F20" s="21">
        <f>(B20-C20-D20)/2</f>
        <v>0</v>
      </c>
      <c r="G20" s="22">
        <f>SUM(C20:F20)</f>
        <v>0</v>
      </c>
    </row>
    <row r="21" spans="1:8" x14ac:dyDescent="0.25">
      <c r="B21" s="37"/>
      <c r="D21" s="38"/>
      <c r="G21" s="22">
        <f>SUM(C21:F21)</f>
        <v>0</v>
      </c>
    </row>
    <row r="22" spans="1:8" x14ac:dyDescent="0.25">
      <c r="A22" s="11"/>
      <c r="B22" s="39"/>
      <c r="C22" s="34"/>
      <c r="D22" s="38"/>
      <c r="G22" s="22">
        <f>SUM(C22:F22)</f>
        <v>0</v>
      </c>
    </row>
    <row r="23" spans="1:8" s="1" customFormat="1" ht="13.8" thickBot="1" x14ac:dyDescent="0.3">
      <c r="A23" s="11" t="s">
        <v>21</v>
      </c>
      <c r="B23" s="20">
        <f t="shared" ref="B23:G23" si="2">SUM(B20:B22)</f>
        <v>0</v>
      </c>
      <c r="C23" s="20">
        <f t="shared" si="2"/>
        <v>0</v>
      </c>
      <c r="D23" s="20">
        <f t="shared" si="2"/>
        <v>0</v>
      </c>
      <c r="E23" s="20">
        <f t="shared" si="2"/>
        <v>0</v>
      </c>
      <c r="F23" s="20">
        <f t="shared" si="2"/>
        <v>0</v>
      </c>
      <c r="G23" s="20">
        <f t="shared" si="2"/>
        <v>0</v>
      </c>
      <c r="H23" s="20"/>
    </row>
    <row r="24" spans="1:8" s="1" customFormat="1" ht="13.8" thickBot="1" x14ac:dyDescent="0.3">
      <c r="A24" s="14" t="s">
        <v>4</v>
      </c>
      <c r="B24" s="41"/>
      <c r="C24" s="21"/>
      <c r="D24" s="21"/>
      <c r="E24" s="40"/>
      <c r="F24" s="20"/>
      <c r="G24" s="20"/>
      <c r="H24" s="20"/>
    </row>
    <row r="25" spans="1:8" s="1" customFormat="1" x14ac:dyDescent="0.25">
      <c r="A25" s="2"/>
      <c r="B25" s="21">
        <v>379443.32</v>
      </c>
      <c r="C25" s="21">
        <v>48064.88</v>
      </c>
      <c r="D25" s="21">
        <f>95230.31-C25</f>
        <v>47165.43</v>
      </c>
      <c r="E25" s="21">
        <f>(B25-C25-D25)/2</f>
        <v>142106.505</v>
      </c>
      <c r="F25" s="21">
        <f>(B25-C25-D25)/2</f>
        <v>142106.505</v>
      </c>
      <c r="G25" s="22">
        <f>SUM(C25:F25)</f>
        <v>379443.32</v>
      </c>
      <c r="H25" s="20"/>
    </row>
    <row r="26" spans="1:8" s="1" customFormat="1" x14ac:dyDescent="0.25">
      <c r="A26" s="11" t="s">
        <v>21</v>
      </c>
      <c r="B26" s="20">
        <f>SUM(B24:B25)</f>
        <v>379443.32</v>
      </c>
      <c r="C26" s="20">
        <f>SUM(C24:C25)</f>
        <v>48064.88</v>
      </c>
      <c r="D26" s="20">
        <f>SUM(D24:D25)</f>
        <v>47165.43</v>
      </c>
      <c r="E26" s="20">
        <f>SUM(E24:E25)</f>
        <v>142106.505</v>
      </c>
      <c r="F26" s="20">
        <f>SUM(F24:F25)</f>
        <v>142106.505</v>
      </c>
      <c r="G26" s="20">
        <f>SUM(C26:F26)</f>
        <v>379443.32</v>
      </c>
      <c r="H26" s="20"/>
    </row>
    <row r="27" spans="1:8" s="1" customFormat="1" x14ac:dyDescent="0.25">
      <c r="A27" s="13" t="s">
        <v>3</v>
      </c>
      <c r="B27" s="35"/>
      <c r="C27" s="42"/>
      <c r="D27" s="21"/>
      <c r="E27" s="40"/>
      <c r="F27" s="20"/>
      <c r="G27" s="20"/>
      <c r="H27" s="20"/>
    </row>
    <row r="28" spans="1:8" x14ac:dyDescent="0.25">
      <c r="B28" s="37"/>
      <c r="C28" s="22"/>
      <c r="D28" s="22"/>
    </row>
    <row r="29" spans="1:8" x14ac:dyDescent="0.25">
      <c r="A29" s="11" t="s">
        <v>21</v>
      </c>
      <c r="B29" s="39"/>
      <c r="C29" s="22">
        <f>SUM(C27:C28)</f>
        <v>0</v>
      </c>
      <c r="D29" s="22">
        <f>SUM(D27:D28)</f>
        <v>0</v>
      </c>
      <c r="E29" s="22">
        <f>SUM(E27:E28)</f>
        <v>0</v>
      </c>
      <c r="F29" s="22">
        <f>SUM(F27:F28)</f>
        <v>0</v>
      </c>
      <c r="G29" s="22">
        <f>SUM(C29:F29)</f>
        <v>0</v>
      </c>
    </row>
    <row r="30" spans="1:8" ht="13.8" thickBot="1" x14ac:dyDescent="0.3">
      <c r="A30" s="11"/>
      <c r="B30" s="39"/>
      <c r="C30" s="22"/>
      <c r="D30" s="22"/>
      <c r="E30" s="22"/>
    </row>
    <row r="31" spans="1:8" s="1" customFormat="1" ht="16.2" thickBot="1" x14ac:dyDescent="0.35">
      <c r="A31" s="6" t="s">
        <v>22</v>
      </c>
      <c r="B31" s="34">
        <f t="shared" ref="B31:G31" si="3">B29+B26+B23+B17+B12</f>
        <v>2012079.29</v>
      </c>
      <c r="C31" s="34">
        <f t="shared" si="3"/>
        <v>305040.36</v>
      </c>
      <c r="D31" s="34">
        <f t="shared" si="3"/>
        <v>320783.18000000005</v>
      </c>
      <c r="E31" s="34">
        <f t="shared" si="3"/>
        <v>693127.875</v>
      </c>
      <c r="F31" s="34">
        <f t="shared" si="3"/>
        <v>693127.875</v>
      </c>
      <c r="G31" s="34">
        <f t="shared" si="3"/>
        <v>2012079.29</v>
      </c>
      <c r="H31" s="20">
        <f>SUM(C31:F31)</f>
        <v>2012079.29</v>
      </c>
    </row>
    <row r="32" spans="1:8" ht="13.8" thickBot="1" x14ac:dyDescent="0.3">
      <c r="A32" s="11"/>
      <c r="B32" s="39"/>
      <c r="C32" s="22"/>
      <c r="D32" s="22"/>
      <c r="E32" s="22"/>
    </row>
    <row r="33" spans="1:8" ht="16.2" thickBot="1" x14ac:dyDescent="0.35">
      <c r="A33" s="6" t="s">
        <v>5</v>
      </c>
      <c r="B33" s="33"/>
      <c r="C33" s="22"/>
      <c r="D33" s="22"/>
      <c r="E33" s="22"/>
    </row>
    <row r="34" spans="1:8" ht="16.2" thickBot="1" x14ac:dyDescent="0.35">
      <c r="A34" s="16"/>
      <c r="B34" s="33"/>
      <c r="C34" s="42"/>
    </row>
    <row r="35" spans="1:8" ht="13.8" thickBot="1" x14ac:dyDescent="0.3">
      <c r="A35" s="14" t="s">
        <v>7</v>
      </c>
      <c r="B35" s="41"/>
    </row>
    <row r="36" spans="1:8" x14ac:dyDescent="0.25">
      <c r="A36" s="15" t="s">
        <v>20</v>
      </c>
      <c r="B36" s="41"/>
    </row>
    <row r="37" spans="1:8" x14ac:dyDescent="0.25">
      <c r="B37" s="22">
        <v>20460.84</v>
      </c>
      <c r="D37" s="21">
        <f>4353.36-C37</f>
        <v>4353.3599999999997</v>
      </c>
      <c r="E37" s="21">
        <f>(B37-C37-D37)/2</f>
        <v>8053.74</v>
      </c>
      <c r="F37" s="21">
        <f>(B37-C37-D37)/2</f>
        <v>8053.74</v>
      </c>
      <c r="G37" s="22">
        <f t="shared" ref="G37:G42" si="4">SUM(C37:F37)</f>
        <v>20460.839999999997</v>
      </c>
    </row>
    <row r="38" spans="1:8" x14ac:dyDescent="0.25">
      <c r="G38" s="22">
        <f t="shared" si="4"/>
        <v>0</v>
      </c>
    </row>
    <row r="39" spans="1:8" x14ac:dyDescent="0.25">
      <c r="G39" s="22">
        <f t="shared" si="4"/>
        <v>0</v>
      </c>
    </row>
    <row r="40" spans="1:8" x14ac:dyDescent="0.25">
      <c r="G40" s="22">
        <f t="shared" si="4"/>
        <v>0</v>
      </c>
    </row>
    <row r="41" spans="1:8" x14ac:dyDescent="0.25">
      <c r="A41" s="11"/>
      <c r="B41" s="40"/>
      <c r="C41" s="42"/>
      <c r="G41" s="22">
        <f t="shared" si="4"/>
        <v>0</v>
      </c>
    </row>
    <row r="42" spans="1:8" x14ac:dyDescent="0.25">
      <c r="A42" s="11"/>
      <c r="B42" s="40"/>
      <c r="C42" s="43"/>
      <c r="G42" s="22">
        <f t="shared" si="4"/>
        <v>0</v>
      </c>
    </row>
    <row r="43" spans="1:8" s="1" customFormat="1" ht="13.8" thickBot="1" x14ac:dyDescent="0.3">
      <c r="A43" s="11" t="s">
        <v>21</v>
      </c>
      <c r="B43" s="20">
        <f t="shared" ref="B43:G43" si="5">SUM(B37:B42)</f>
        <v>20460.84</v>
      </c>
      <c r="C43" s="20">
        <f t="shared" si="5"/>
        <v>0</v>
      </c>
      <c r="D43" s="20">
        <f t="shared" si="5"/>
        <v>4353.3599999999997</v>
      </c>
      <c r="E43" s="20">
        <f t="shared" si="5"/>
        <v>8053.74</v>
      </c>
      <c r="F43" s="20">
        <f t="shared" si="5"/>
        <v>8053.74</v>
      </c>
      <c r="G43" s="20">
        <f t="shared" si="5"/>
        <v>20460.839999999997</v>
      </c>
      <c r="H43" s="20">
        <f>SUM(C43:F43)</f>
        <v>20460.839999999997</v>
      </c>
    </row>
    <row r="44" spans="1:8" ht="13.8" thickBot="1" x14ac:dyDescent="0.3">
      <c r="A44" s="14" t="s">
        <v>9</v>
      </c>
      <c r="B44" s="41"/>
    </row>
    <row r="45" spans="1:8" x14ac:dyDescent="0.25">
      <c r="A45" s="15" t="s">
        <v>20</v>
      </c>
      <c r="B45" s="41"/>
      <c r="G45" s="22">
        <f>SUM(C45:F45)</f>
        <v>0</v>
      </c>
    </row>
    <row r="46" spans="1:8" x14ac:dyDescent="0.25">
      <c r="A46" s="11"/>
      <c r="B46" s="49">
        <v>1500</v>
      </c>
      <c r="C46" s="21">
        <v>0</v>
      </c>
      <c r="D46" s="21">
        <f>0-C46</f>
        <v>0</v>
      </c>
      <c r="E46" s="21">
        <f>(B46-C46-D46)/2</f>
        <v>750</v>
      </c>
      <c r="F46" s="21">
        <f>(B46-C46-D46)/2</f>
        <v>750</v>
      </c>
      <c r="G46" s="22">
        <f>SUM(C46:F46)</f>
        <v>1500</v>
      </c>
    </row>
    <row r="47" spans="1:8" x14ac:dyDescent="0.25">
      <c r="A47" s="11"/>
      <c r="B47" s="40"/>
      <c r="C47" s="40"/>
      <c r="G47" s="22">
        <f>SUM(C47:F47)</f>
        <v>0</v>
      </c>
    </row>
    <row r="48" spans="1:8" s="1" customFormat="1" ht="13.8" thickBot="1" x14ac:dyDescent="0.3">
      <c r="A48" s="11" t="s">
        <v>21</v>
      </c>
      <c r="B48" s="20">
        <f t="shared" ref="B48:G48" si="6">SUM(B45:B47)</f>
        <v>1500</v>
      </c>
      <c r="C48" s="20">
        <f t="shared" si="6"/>
        <v>0</v>
      </c>
      <c r="D48" s="20">
        <f t="shared" si="6"/>
        <v>0</v>
      </c>
      <c r="E48" s="20">
        <f t="shared" si="6"/>
        <v>750</v>
      </c>
      <c r="F48" s="20">
        <f t="shared" si="6"/>
        <v>750</v>
      </c>
      <c r="G48" s="20">
        <f t="shared" si="6"/>
        <v>1500</v>
      </c>
      <c r="H48" s="20">
        <f>SUM(C48:F48)</f>
        <v>1500</v>
      </c>
    </row>
    <row r="49" spans="1:8" ht="13.8" thickBot="1" x14ac:dyDescent="0.3">
      <c r="A49" s="14" t="s">
        <v>8</v>
      </c>
      <c r="B49" s="41"/>
    </row>
    <row r="50" spans="1:8" x14ac:dyDescent="0.25">
      <c r="A50" s="15" t="s">
        <v>20</v>
      </c>
      <c r="B50" s="41"/>
      <c r="G50" s="22">
        <f t="shared" ref="G50:G61" si="7">SUM(C50:F50)</f>
        <v>0</v>
      </c>
    </row>
    <row r="51" spans="1:8" x14ac:dyDescent="0.25">
      <c r="A51" s="11"/>
      <c r="B51" s="40"/>
      <c r="G51" s="22">
        <f t="shared" si="7"/>
        <v>0</v>
      </c>
    </row>
    <row r="52" spans="1:8" x14ac:dyDescent="0.25">
      <c r="A52" s="11"/>
      <c r="B52" s="21"/>
      <c r="D52" s="21">
        <f>0-C52</f>
        <v>0</v>
      </c>
      <c r="E52" s="21">
        <f>(B52-C52-D52)/2</f>
        <v>0</v>
      </c>
      <c r="F52" s="21">
        <f>(B52-C52-D52)/2</f>
        <v>0</v>
      </c>
      <c r="G52" s="22">
        <f t="shared" si="7"/>
        <v>0</v>
      </c>
    </row>
    <row r="53" spans="1:8" x14ac:dyDescent="0.25">
      <c r="A53" s="11"/>
      <c r="B53" s="40"/>
      <c r="G53" s="22">
        <f t="shared" si="7"/>
        <v>0</v>
      </c>
    </row>
    <row r="54" spans="1:8" x14ac:dyDescent="0.25">
      <c r="A54" s="11"/>
      <c r="B54" s="40"/>
      <c r="G54" s="22">
        <f t="shared" si="7"/>
        <v>0</v>
      </c>
    </row>
    <row r="55" spans="1:8" x14ac:dyDescent="0.25">
      <c r="A55" s="11"/>
      <c r="B55" s="40"/>
      <c r="G55" s="22">
        <f t="shared" si="7"/>
        <v>0</v>
      </c>
    </row>
    <row r="56" spans="1:8" x14ac:dyDescent="0.25">
      <c r="A56" s="11"/>
      <c r="B56" s="40"/>
      <c r="G56" s="22">
        <f t="shared" si="7"/>
        <v>0</v>
      </c>
    </row>
    <row r="57" spans="1:8" x14ac:dyDescent="0.25">
      <c r="A57" s="11"/>
      <c r="B57" s="40"/>
      <c r="G57" s="22">
        <f t="shared" si="7"/>
        <v>0</v>
      </c>
    </row>
    <row r="58" spans="1:8" x14ac:dyDescent="0.25">
      <c r="A58" s="11"/>
      <c r="B58" s="40"/>
      <c r="G58" s="22">
        <f t="shared" si="7"/>
        <v>0</v>
      </c>
    </row>
    <row r="59" spans="1:8" x14ac:dyDescent="0.25">
      <c r="A59" s="11"/>
      <c r="B59" s="40"/>
      <c r="G59" s="22">
        <f t="shared" si="7"/>
        <v>0</v>
      </c>
    </row>
    <row r="60" spans="1:8" x14ac:dyDescent="0.25">
      <c r="A60" s="11"/>
      <c r="B60" s="40"/>
      <c r="G60" s="22">
        <f t="shared" si="7"/>
        <v>0</v>
      </c>
    </row>
    <row r="61" spans="1:8" x14ac:dyDescent="0.25">
      <c r="A61" s="11"/>
      <c r="B61" s="40"/>
      <c r="C61" s="40"/>
      <c r="G61" s="22">
        <f t="shared" si="7"/>
        <v>0</v>
      </c>
    </row>
    <row r="62" spans="1:8" s="1" customFormat="1" ht="13.8" thickBot="1" x14ac:dyDescent="0.3">
      <c r="A62" s="11" t="s">
        <v>21</v>
      </c>
      <c r="B62" s="20">
        <f t="shared" ref="B62:G62" si="8">SUM(B50:B61)</f>
        <v>0</v>
      </c>
      <c r="C62" s="20">
        <f t="shared" si="8"/>
        <v>0</v>
      </c>
      <c r="D62" s="20">
        <f t="shared" si="8"/>
        <v>0</v>
      </c>
      <c r="E62" s="20">
        <f t="shared" si="8"/>
        <v>0</v>
      </c>
      <c r="F62" s="20">
        <f t="shared" si="8"/>
        <v>0</v>
      </c>
      <c r="G62" s="20">
        <f t="shared" si="8"/>
        <v>0</v>
      </c>
      <c r="H62" s="20"/>
    </row>
    <row r="63" spans="1:8" ht="13.8" thickBot="1" x14ac:dyDescent="0.3">
      <c r="A63" s="14" t="s">
        <v>10</v>
      </c>
      <c r="B63" s="41"/>
    </row>
    <row r="64" spans="1:8" x14ac:dyDescent="0.25">
      <c r="A64" s="15" t="s">
        <v>20</v>
      </c>
      <c r="B64" s="41"/>
    </row>
    <row r="65" spans="1:8" ht="26.4" x14ac:dyDescent="0.25">
      <c r="A65" s="64" t="s">
        <v>235</v>
      </c>
      <c r="B65" s="63">
        <v>105000</v>
      </c>
      <c r="C65" s="61">
        <v>0</v>
      </c>
      <c r="D65" s="61">
        <v>0</v>
      </c>
      <c r="E65" s="61">
        <v>52500</v>
      </c>
      <c r="F65" s="61">
        <v>52500</v>
      </c>
      <c r="G65" s="62">
        <v>105000</v>
      </c>
    </row>
    <row r="66" spans="1:8" x14ac:dyDescent="0.25">
      <c r="A66" s="60" t="s">
        <v>236</v>
      </c>
      <c r="B66" s="63">
        <v>38000</v>
      </c>
      <c r="C66" s="61">
        <v>200</v>
      </c>
      <c r="D66" s="61">
        <v>200</v>
      </c>
      <c r="E66" s="61">
        <v>18800</v>
      </c>
      <c r="F66" s="62">
        <v>18800</v>
      </c>
      <c r="G66" s="62">
        <v>38000</v>
      </c>
    </row>
    <row r="67" spans="1:8" x14ac:dyDescent="0.25">
      <c r="A67" s="15"/>
      <c r="B67" s="41"/>
      <c r="G67" s="22">
        <f t="shared" ref="G67:G73" si="9">SUM(C67:F67)</f>
        <v>0</v>
      </c>
    </row>
    <row r="68" spans="1:8" x14ac:dyDescent="0.25">
      <c r="A68" s="15"/>
      <c r="B68" s="41"/>
      <c r="G68" s="22">
        <f t="shared" si="9"/>
        <v>0</v>
      </c>
    </row>
    <row r="69" spans="1:8" x14ac:dyDescent="0.25">
      <c r="A69" s="15"/>
      <c r="B69" s="41"/>
      <c r="G69" s="22">
        <f t="shared" si="9"/>
        <v>0</v>
      </c>
    </row>
    <row r="70" spans="1:8" x14ac:dyDescent="0.25">
      <c r="A70" s="15"/>
      <c r="B70" s="41"/>
      <c r="G70" s="22">
        <f t="shared" si="9"/>
        <v>0</v>
      </c>
    </row>
    <row r="71" spans="1:8" x14ac:dyDescent="0.25">
      <c r="A71" s="15"/>
      <c r="B71" s="41"/>
      <c r="G71" s="22">
        <f t="shared" si="9"/>
        <v>0</v>
      </c>
    </row>
    <row r="72" spans="1:8" x14ac:dyDescent="0.25">
      <c r="A72" s="11"/>
      <c r="B72" s="40"/>
      <c r="G72" s="22">
        <f t="shared" si="9"/>
        <v>0</v>
      </c>
    </row>
    <row r="73" spans="1:8" x14ac:dyDescent="0.25">
      <c r="G73" s="22">
        <f t="shared" si="9"/>
        <v>0</v>
      </c>
    </row>
    <row r="74" spans="1:8" s="1" customFormat="1" ht="13.8" thickBot="1" x14ac:dyDescent="0.3">
      <c r="A74" s="11" t="s">
        <v>21</v>
      </c>
      <c r="B74" s="20">
        <f t="shared" ref="B74:G74" si="10">SUM(B65:B73)</f>
        <v>143000</v>
      </c>
      <c r="C74" s="20">
        <f t="shared" si="10"/>
        <v>200</v>
      </c>
      <c r="D74" s="20">
        <f t="shared" si="10"/>
        <v>200</v>
      </c>
      <c r="E74" s="20">
        <f t="shared" si="10"/>
        <v>71300</v>
      </c>
      <c r="F74" s="20">
        <f t="shared" si="10"/>
        <v>71300</v>
      </c>
      <c r="G74" s="20">
        <f t="shared" si="10"/>
        <v>143000</v>
      </c>
      <c r="H74" s="20">
        <f>SUM(C74:F74)</f>
        <v>143000</v>
      </c>
    </row>
    <row r="75" spans="1:8" ht="13.8" thickBot="1" x14ac:dyDescent="0.3">
      <c r="A75" s="14" t="s">
        <v>11</v>
      </c>
      <c r="B75" s="41"/>
    </row>
    <row r="76" spans="1:8" x14ac:dyDescent="0.25">
      <c r="A76" s="15" t="s">
        <v>20</v>
      </c>
      <c r="B76" s="41"/>
    </row>
    <row r="77" spans="1:8" x14ac:dyDescent="0.25">
      <c r="A77" s="15"/>
      <c r="B77" s="41"/>
      <c r="D77" s="21">
        <f>0-C77</f>
        <v>0</v>
      </c>
      <c r="E77" s="21">
        <f>(B77-C77-D77)/2</f>
        <v>0</v>
      </c>
      <c r="F77" s="21">
        <f>(B77-C77-D77)/2</f>
        <v>0</v>
      </c>
      <c r="G77" s="22">
        <f>SUM(C77:F77)</f>
        <v>0</v>
      </c>
    </row>
    <row r="78" spans="1:8" x14ac:dyDescent="0.25">
      <c r="A78" s="15"/>
      <c r="B78" s="41"/>
      <c r="G78" s="22">
        <f t="shared" ref="G78:G108" si="11">SUM(C78:F78)</f>
        <v>0</v>
      </c>
    </row>
    <row r="79" spans="1:8" x14ac:dyDescent="0.25">
      <c r="A79" s="15"/>
      <c r="B79" s="41"/>
      <c r="G79" s="22">
        <f t="shared" si="11"/>
        <v>0</v>
      </c>
    </row>
    <row r="80" spans="1:8" x14ac:dyDescent="0.25">
      <c r="A80" s="15"/>
      <c r="B80" s="41"/>
      <c r="G80" s="22">
        <f t="shared" si="11"/>
        <v>0</v>
      </c>
    </row>
    <row r="81" spans="1:7" s="22" customFormat="1" x14ac:dyDescent="0.25">
      <c r="A81" s="15"/>
      <c r="B81" s="41"/>
      <c r="C81" s="21"/>
      <c r="D81" s="21"/>
      <c r="E81" s="21"/>
      <c r="G81" s="22">
        <f t="shared" si="11"/>
        <v>0</v>
      </c>
    </row>
    <row r="82" spans="1:7" s="22" customFormat="1" x14ac:dyDescent="0.25">
      <c r="A82" s="15"/>
      <c r="B82" s="41"/>
      <c r="C82" s="21"/>
      <c r="D82" s="21"/>
      <c r="E82" s="21"/>
      <c r="G82" s="22">
        <f t="shared" si="11"/>
        <v>0</v>
      </c>
    </row>
    <row r="83" spans="1:7" s="22" customFormat="1" x14ac:dyDescent="0.25">
      <c r="A83" s="15"/>
      <c r="B83" s="41"/>
      <c r="C83" s="21"/>
      <c r="D83" s="21"/>
      <c r="E83" s="21"/>
      <c r="G83" s="22">
        <f t="shared" si="11"/>
        <v>0</v>
      </c>
    </row>
    <row r="84" spans="1:7" s="22" customFormat="1" x14ac:dyDescent="0.25">
      <c r="A84" s="15"/>
      <c r="B84" s="41"/>
      <c r="C84" s="21"/>
      <c r="D84" s="21"/>
      <c r="E84" s="21"/>
      <c r="G84" s="22">
        <f t="shared" si="11"/>
        <v>0</v>
      </c>
    </row>
    <row r="85" spans="1:7" s="22" customFormat="1" x14ac:dyDescent="0.25">
      <c r="A85" s="15"/>
      <c r="B85" s="41"/>
      <c r="C85" s="21"/>
      <c r="D85" s="21"/>
      <c r="E85" s="21"/>
      <c r="G85" s="22">
        <f t="shared" si="11"/>
        <v>0</v>
      </c>
    </row>
    <row r="86" spans="1:7" s="22" customFormat="1" x14ac:dyDescent="0.25">
      <c r="A86" s="15"/>
      <c r="B86" s="41"/>
      <c r="C86" s="21"/>
      <c r="D86" s="21"/>
      <c r="E86" s="21"/>
      <c r="G86" s="22">
        <f t="shared" si="11"/>
        <v>0</v>
      </c>
    </row>
    <row r="87" spans="1:7" s="22" customFormat="1" x14ac:dyDescent="0.25">
      <c r="A87" s="15"/>
      <c r="B87" s="41"/>
      <c r="C87" s="21"/>
      <c r="D87" s="21"/>
      <c r="E87" s="21"/>
      <c r="G87" s="22">
        <f t="shared" si="11"/>
        <v>0</v>
      </c>
    </row>
    <row r="88" spans="1:7" s="22" customFormat="1" x14ac:dyDescent="0.25">
      <c r="A88" s="15"/>
      <c r="B88" s="41"/>
      <c r="C88" s="21"/>
      <c r="D88" s="21"/>
      <c r="E88" s="21"/>
      <c r="G88" s="22">
        <f t="shared" si="11"/>
        <v>0</v>
      </c>
    </row>
    <row r="89" spans="1:7" s="22" customFormat="1" x14ac:dyDescent="0.25">
      <c r="A89" s="15"/>
      <c r="B89" s="41"/>
      <c r="C89" s="21"/>
      <c r="D89" s="21"/>
      <c r="E89" s="21"/>
      <c r="G89" s="22">
        <f t="shared" si="11"/>
        <v>0</v>
      </c>
    </row>
    <row r="90" spans="1:7" s="22" customFormat="1" x14ac:dyDescent="0.25">
      <c r="A90" s="15"/>
      <c r="B90" s="41"/>
      <c r="C90" s="21"/>
      <c r="D90" s="21"/>
      <c r="E90" s="21"/>
      <c r="G90" s="22">
        <f t="shared" si="11"/>
        <v>0</v>
      </c>
    </row>
    <row r="91" spans="1:7" s="22" customFormat="1" x14ac:dyDescent="0.25">
      <c r="A91" s="15"/>
      <c r="B91" s="41"/>
      <c r="C91" s="21"/>
      <c r="D91" s="21"/>
      <c r="E91" s="21"/>
      <c r="G91" s="22">
        <f t="shared" si="11"/>
        <v>0</v>
      </c>
    </row>
    <row r="92" spans="1:7" s="22" customFormat="1" x14ac:dyDescent="0.25">
      <c r="A92" s="15"/>
      <c r="B92" s="41"/>
      <c r="C92" s="21"/>
      <c r="D92" s="21"/>
      <c r="E92" s="21"/>
      <c r="G92" s="22">
        <f t="shared" si="11"/>
        <v>0</v>
      </c>
    </row>
    <row r="93" spans="1:7" s="22" customFormat="1" x14ac:dyDescent="0.25">
      <c r="A93" s="15"/>
      <c r="B93" s="41"/>
      <c r="C93" s="21"/>
      <c r="D93" s="21"/>
      <c r="E93" s="21"/>
      <c r="G93" s="22">
        <f t="shared" si="11"/>
        <v>0</v>
      </c>
    </row>
    <row r="94" spans="1:7" s="22" customFormat="1" x14ac:dyDescent="0.25">
      <c r="A94" s="15"/>
      <c r="B94" s="41"/>
      <c r="C94" s="21"/>
      <c r="D94" s="21"/>
      <c r="E94" s="21"/>
      <c r="G94" s="22">
        <f t="shared" si="11"/>
        <v>0</v>
      </c>
    </row>
    <row r="95" spans="1:7" s="22" customFormat="1" x14ac:dyDescent="0.25">
      <c r="A95" s="15"/>
      <c r="B95" s="41"/>
      <c r="C95" s="21"/>
      <c r="D95" s="21"/>
      <c r="E95" s="21"/>
      <c r="G95" s="22">
        <f t="shared" si="11"/>
        <v>0</v>
      </c>
    </row>
    <row r="96" spans="1:7" s="22" customFormat="1" x14ac:dyDescent="0.25">
      <c r="A96" s="15"/>
      <c r="B96" s="41"/>
      <c r="C96" s="21"/>
      <c r="D96" s="21"/>
      <c r="E96" s="21"/>
      <c r="G96" s="22">
        <f t="shared" si="11"/>
        <v>0</v>
      </c>
    </row>
    <row r="97" spans="1:8" x14ac:dyDescent="0.25">
      <c r="A97" s="15"/>
      <c r="B97" s="41"/>
      <c r="G97" s="22">
        <f t="shared" si="11"/>
        <v>0</v>
      </c>
    </row>
    <row r="98" spans="1:8" x14ac:dyDescent="0.25">
      <c r="A98" s="15"/>
      <c r="B98" s="41"/>
      <c r="G98" s="22">
        <f t="shared" si="11"/>
        <v>0</v>
      </c>
    </row>
    <row r="99" spans="1:8" x14ac:dyDescent="0.25">
      <c r="A99" s="15"/>
      <c r="B99" s="41"/>
      <c r="G99" s="22">
        <f t="shared" si="11"/>
        <v>0</v>
      </c>
    </row>
    <row r="100" spans="1:8" x14ac:dyDescent="0.25">
      <c r="A100" s="15"/>
      <c r="B100" s="41"/>
      <c r="G100" s="22">
        <f t="shared" si="11"/>
        <v>0</v>
      </c>
    </row>
    <row r="101" spans="1:8" x14ac:dyDescent="0.25">
      <c r="A101" s="15"/>
      <c r="B101" s="41"/>
      <c r="G101" s="22">
        <f t="shared" si="11"/>
        <v>0</v>
      </c>
    </row>
    <row r="102" spans="1:8" x14ac:dyDescent="0.25">
      <c r="A102" s="15"/>
      <c r="B102" s="41"/>
      <c r="G102" s="22">
        <f t="shared" si="11"/>
        <v>0</v>
      </c>
    </row>
    <row r="103" spans="1:8" x14ac:dyDescent="0.25">
      <c r="A103" s="15"/>
      <c r="B103" s="41"/>
      <c r="G103" s="22">
        <f t="shared" si="11"/>
        <v>0</v>
      </c>
    </row>
    <row r="104" spans="1:8" x14ac:dyDescent="0.25">
      <c r="A104" s="15"/>
      <c r="B104" s="41"/>
      <c r="G104" s="22">
        <f t="shared" si="11"/>
        <v>0</v>
      </c>
    </row>
    <row r="105" spans="1:8" x14ac:dyDescent="0.25">
      <c r="A105" s="15"/>
      <c r="B105" s="41"/>
      <c r="G105" s="22">
        <f t="shared" si="11"/>
        <v>0</v>
      </c>
    </row>
    <row r="106" spans="1:8" x14ac:dyDescent="0.25">
      <c r="A106" s="15"/>
      <c r="B106" s="41"/>
      <c r="G106" s="22">
        <f t="shared" si="11"/>
        <v>0</v>
      </c>
    </row>
    <row r="107" spans="1:8" x14ac:dyDescent="0.25">
      <c r="A107" s="11"/>
      <c r="B107" s="40"/>
      <c r="G107" s="22">
        <f t="shared" si="11"/>
        <v>0</v>
      </c>
    </row>
    <row r="108" spans="1:8" x14ac:dyDescent="0.25">
      <c r="A108" s="11" t="s">
        <v>14</v>
      </c>
      <c r="B108" s="40"/>
      <c r="C108" s="43"/>
      <c r="G108" s="22">
        <f t="shared" si="11"/>
        <v>0</v>
      </c>
    </row>
    <row r="109" spans="1:8" x14ac:dyDescent="0.25">
      <c r="A109" s="11" t="s">
        <v>21</v>
      </c>
      <c r="B109" s="20">
        <f t="shared" ref="B109:G109" si="12">SUM(B77:B108)</f>
        <v>0</v>
      </c>
      <c r="C109" s="20">
        <f t="shared" si="12"/>
        <v>0</v>
      </c>
      <c r="D109" s="20">
        <f t="shared" si="12"/>
        <v>0</v>
      </c>
      <c r="E109" s="20">
        <f t="shared" si="12"/>
        <v>0</v>
      </c>
      <c r="F109" s="20">
        <f t="shared" si="12"/>
        <v>0</v>
      </c>
      <c r="G109" s="20">
        <f t="shared" si="12"/>
        <v>0</v>
      </c>
      <c r="H109" s="22">
        <f>SUM(C109:F109)</f>
        <v>0</v>
      </c>
    </row>
    <row r="110" spans="1:8" x14ac:dyDescent="0.25">
      <c r="A110" s="13" t="s">
        <v>12</v>
      </c>
      <c r="B110" s="35"/>
      <c r="C110" s="43"/>
    </row>
    <row r="111" spans="1:8" x14ac:dyDescent="0.25">
      <c r="A111" s="15"/>
      <c r="B111" s="41"/>
    </row>
    <row r="112" spans="1:8" x14ac:dyDescent="0.25">
      <c r="A112" s="11"/>
      <c r="B112" s="21"/>
      <c r="D112" s="21">
        <f>0-C112</f>
        <v>0</v>
      </c>
      <c r="E112" s="21">
        <f>(B112-C112-D112)/2</f>
        <v>0</v>
      </c>
      <c r="F112" s="21">
        <f>(B112-C112-D112)/2</f>
        <v>0</v>
      </c>
      <c r="G112" s="22">
        <f>SUM(C112:F112)</f>
        <v>0</v>
      </c>
    </row>
    <row r="113" spans="1:8" x14ac:dyDescent="0.25">
      <c r="A113" s="11"/>
      <c r="B113" s="40"/>
      <c r="G113" s="22">
        <f>SUM(C113:F113)</f>
        <v>0</v>
      </c>
    </row>
    <row r="114" spans="1:8" x14ac:dyDescent="0.25">
      <c r="A114" s="11"/>
      <c r="B114" s="40"/>
      <c r="G114" s="22">
        <f>SUM(C114:F114)</f>
        <v>0</v>
      </c>
    </row>
    <row r="115" spans="1:8" x14ac:dyDescent="0.25">
      <c r="A115" s="11"/>
      <c r="B115" s="40"/>
      <c r="G115" s="22">
        <f>SUM(C115:F115)</f>
        <v>0</v>
      </c>
    </row>
    <row r="116" spans="1:8" x14ac:dyDescent="0.25">
      <c r="A116" s="11"/>
      <c r="B116" s="40"/>
      <c r="C116" s="40"/>
      <c r="G116" s="22">
        <f>SUM(C116:F116)</f>
        <v>0</v>
      </c>
    </row>
    <row r="117" spans="1:8" x14ac:dyDescent="0.25">
      <c r="A117" s="11" t="s">
        <v>21</v>
      </c>
      <c r="B117" s="20">
        <f t="shared" ref="B117:G117" si="13">SUM(B112:B116)</f>
        <v>0</v>
      </c>
      <c r="C117" s="20">
        <f t="shared" si="13"/>
        <v>0</v>
      </c>
      <c r="D117" s="20">
        <f t="shared" si="13"/>
        <v>0</v>
      </c>
      <c r="E117" s="20">
        <f t="shared" si="13"/>
        <v>0</v>
      </c>
      <c r="F117" s="20">
        <f t="shared" si="13"/>
        <v>0</v>
      </c>
      <c r="G117" s="20">
        <f t="shared" si="13"/>
        <v>0</v>
      </c>
      <c r="H117" s="22">
        <f>SUM(C117:F117)</f>
        <v>0</v>
      </c>
    </row>
    <row r="118" spans="1:8" x14ac:dyDescent="0.25">
      <c r="A118" s="17" t="s">
        <v>13</v>
      </c>
      <c r="B118" s="41"/>
      <c r="D118" s="40"/>
      <c r="E118" s="40"/>
    </row>
    <row r="119" spans="1:8" x14ac:dyDescent="0.25">
      <c r="A119" s="15" t="s">
        <v>20</v>
      </c>
      <c r="B119" s="41"/>
    </row>
    <row r="120" spans="1:8" s="10" customFormat="1" x14ac:dyDescent="0.25">
      <c r="A120" s="65" t="s">
        <v>237</v>
      </c>
      <c r="B120" s="37">
        <v>24807.45</v>
      </c>
      <c r="C120" s="21">
        <v>7030</v>
      </c>
      <c r="D120" s="21">
        <f>7947.85-C120</f>
        <v>917.85000000000036</v>
      </c>
      <c r="E120" s="21">
        <f>(B120-C120-D120)/2</f>
        <v>8429.7999999999993</v>
      </c>
      <c r="F120" s="21">
        <f>(B120-C120-D120)/2</f>
        <v>8429.7999999999993</v>
      </c>
      <c r="G120" s="37">
        <f>SUM(C120:F120)</f>
        <v>24807.449999999997</v>
      </c>
      <c r="H120" s="37"/>
    </row>
    <row r="121" spans="1:8" s="10" customFormat="1" x14ac:dyDescent="0.25">
      <c r="B121" s="37"/>
      <c r="C121" s="38"/>
      <c r="D121" s="38"/>
      <c r="E121" s="38"/>
      <c r="F121" s="37"/>
      <c r="G121" s="37">
        <f t="shared" ref="G121:G132" si="14">SUM(C121:F121)</f>
        <v>0</v>
      </c>
      <c r="H121" s="37"/>
    </row>
    <row r="122" spans="1:8" s="10" customFormat="1" x14ac:dyDescent="0.25">
      <c r="B122" s="37"/>
      <c r="C122" s="38"/>
      <c r="D122" s="38"/>
      <c r="E122" s="38"/>
      <c r="F122" s="37"/>
      <c r="G122" s="37">
        <f t="shared" si="14"/>
        <v>0</v>
      </c>
      <c r="H122" s="37"/>
    </row>
    <row r="123" spans="1:8" s="10" customFormat="1" x14ac:dyDescent="0.25">
      <c r="B123" s="37"/>
      <c r="C123" s="38"/>
      <c r="D123" s="38"/>
      <c r="E123" s="38"/>
      <c r="F123" s="37"/>
      <c r="G123" s="37">
        <f t="shared" si="14"/>
        <v>0</v>
      </c>
      <c r="H123" s="37"/>
    </row>
    <row r="124" spans="1:8" s="10" customFormat="1" x14ac:dyDescent="0.25">
      <c r="B124" s="37"/>
      <c r="C124" s="38"/>
      <c r="D124" s="38"/>
      <c r="E124" s="38"/>
      <c r="F124" s="37"/>
      <c r="G124" s="37">
        <f t="shared" si="14"/>
        <v>0</v>
      </c>
      <c r="H124" s="37"/>
    </row>
    <row r="125" spans="1:8" s="10" customFormat="1" x14ac:dyDescent="0.25">
      <c r="B125" s="37"/>
      <c r="C125" s="38"/>
      <c r="D125" s="38"/>
      <c r="E125" s="38"/>
      <c r="F125" s="37"/>
      <c r="G125" s="37">
        <f t="shared" si="14"/>
        <v>0</v>
      </c>
      <c r="H125" s="37"/>
    </row>
    <row r="126" spans="1:8" s="10" customFormat="1" x14ac:dyDescent="0.25">
      <c r="B126" s="37"/>
      <c r="C126" s="38"/>
      <c r="D126" s="38"/>
      <c r="E126" s="38"/>
      <c r="F126" s="37"/>
      <c r="G126" s="37">
        <f t="shared" si="14"/>
        <v>0</v>
      </c>
      <c r="H126" s="37"/>
    </row>
    <row r="127" spans="1:8" s="10" customFormat="1" x14ac:dyDescent="0.25">
      <c r="B127" s="37"/>
      <c r="C127" s="38"/>
      <c r="D127" s="38"/>
      <c r="E127" s="38"/>
      <c r="F127" s="37"/>
      <c r="G127" s="37">
        <f t="shared" si="14"/>
        <v>0</v>
      </c>
      <c r="H127" s="37"/>
    </row>
    <row r="128" spans="1:8" s="10" customFormat="1" x14ac:dyDescent="0.25">
      <c r="B128" s="37"/>
      <c r="C128" s="38"/>
      <c r="D128" s="38"/>
      <c r="E128" s="38"/>
      <c r="F128" s="37"/>
      <c r="G128" s="37">
        <f t="shared" si="14"/>
        <v>0</v>
      </c>
      <c r="H128" s="37"/>
    </row>
    <row r="129" spans="1:8" s="10" customFormat="1" x14ac:dyDescent="0.25">
      <c r="B129" s="37"/>
      <c r="C129" s="38"/>
      <c r="D129" s="38"/>
      <c r="E129" s="38"/>
      <c r="F129" s="37"/>
      <c r="G129" s="37">
        <f t="shared" si="14"/>
        <v>0</v>
      </c>
      <c r="H129" s="37"/>
    </row>
    <row r="130" spans="1:8" s="10" customFormat="1" x14ac:dyDescent="0.25">
      <c r="A130" s="12"/>
      <c r="B130" s="39"/>
      <c r="C130" s="44"/>
      <c r="D130" s="38"/>
      <c r="E130" s="38"/>
      <c r="F130" s="37"/>
      <c r="G130" s="37">
        <f t="shared" si="14"/>
        <v>0</v>
      </c>
      <c r="H130" s="37"/>
    </row>
    <row r="131" spans="1:8" s="10" customFormat="1" x14ac:dyDescent="0.25">
      <c r="A131" s="12"/>
      <c r="B131" s="39"/>
      <c r="C131" s="34"/>
      <c r="D131" s="38"/>
      <c r="E131" s="38"/>
      <c r="F131" s="37"/>
      <c r="G131" s="37">
        <f t="shared" si="14"/>
        <v>0</v>
      </c>
      <c r="H131" s="37"/>
    </row>
    <row r="132" spans="1:8" s="10" customFormat="1" x14ac:dyDescent="0.25">
      <c r="A132" s="12"/>
      <c r="B132" s="39"/>
      <c r="C132" s="34"/>
      <c r="D132" s="38"/>
      <c r="E132" s="38"/>
      <c r="F132" s="37"/>
      <c r="G132" s="37">
        <f t="shared" si="14"/>
        <v>0</v>
      </c>
      <c r="H132" s="37"/>
    </row>
    <row r="133" spans="1:8" s="1" customFormat="1" x14ac:dyDescent="0.25">
      <c r="A133" s="11" t="s">
        <v>21</v>
      </c>
      <c r="B133" s="20">
        <f t="shared" ref="B133:G133" si="15">SUM(B120:B132)</f>
        <v>24807.45</v>
      </c>
      <c r="C133" s="20">
        <f t="shared" si="15"/>
        <v>7030</v>
      </c>
      <c r="D133" s="20">
        <f t="shared" si="15"/>
        <v>917.85000000000036</v>
      </c>
      <c r="E133" s="20">
        <f t="shared" si="15"/>
        <v>8429.7999999999993</v>
      </c>
      <c r="F133" s="20">
        <f t="shared" si="15"/>
        <v>8429.7999999999993</v>
      </c>
      <c r="G133" s="20">
        <f t="shared" si="15"/>
        <v>24807.449999999997</v>
      </c>
      <c r="H133" s="20">
        <f>SUM(C133:F133)</f>
        <v>24807.449999999997</v>
      </c>
    </row>
    <row r="134" spans="1:8" s="1" customFormat="1" ht="13.8" thickBot="1" x14ac:dyDescent="0.3">
      <c r="A134" s="11"/>
      <c r="B134" s="40"/>
      <c r="C134" s="20"/>
      <c r="D134" s="20"/>
      <c r="E134" s="20"/>
      <c r="F134" s="20"/>
      <c r="G134" s="20"/>
      <c r="H134" s="20"/>
    </row>
    <row r="135" spans="1:8" ht="16.2" thickBot="1" x14ac:dyDescent="0.35">
      <c r="A135" s="6" t="s">
        <v>23</v>
      </c>
      <c r="B135" s="34">
        <f t="shared" ref="B135:G135" si="16">B133+B117+B109+B74+B62+B48+B43</f>
        <v>189768.29</v>
      </c>
      <c r="C135" s="34">
        <f t="shared" si="16"/>
        <v>7230</v>
      </c>
      <c r="D135" s="34">
        <f t="shared" si="16"/>
        <v>5471.21</v>
      </c>
      <c r="E135" s="34">
        <f t="shared" si="16"/>
        <v>88533.540000000008</v>
      </c>
      <c r="F135" s="34">
        <f t="shared" si="16"/>
        <v>88533.540000000008</v>
      </c>
      <c r="G135" s="34">
        <f t="shared" si="16"/>
        <v>189768.29</v>
      </c>
    </row>
    <row r="136" spans="1:8" s="1" customFormat="1" x14ac:dyDescent="0.25">
      <c r="A136" s="11"/>
      <c r="B136" s="40"/>
      <c r="C136" s="20"/>
      <c r="D136" s="20"/>
      <c r="E136" s="20"/>
      <c r="F136" s="20"/>
      <c r="G136" s="20"/>
      <c r="H136" s="20"/>
    </row>
    <row r="137" spans="1:8" ht="17.399999999999999" x14ac:dyDescent="0.3">
      <c r="A137" s="18" t="s">
        <v>263</v>
      </c>
      <c r="B137" s="45">
        <f t="shared" ref="B137:G137" si="17">B135+B31</f>
        <v>2201847.58</v>
      </c>
      <c r="C137" s="45">
        <f t="shared" si="17"/>
        <v>312270.36</v>
      </c>
      <c r="D137" s="45">
        <f t="shared" si="17"/>
        <v>326254.39000000007</v>
      </c>
      <c r="E137" s="45">
        <f t="shared" si="17"/>
        <v>781661.41500000004</v>
      </c>
      <c r="F137" s="45">
        <f t="shared" si="17"/>
        <v>781661.41500000004</v>
      </c>
      <c r="G137" s="46">
        <f t="shared" si="17"/>
        <v>2201847.58</v>
      </c>
    </row>
    <row r="141" spans="1:8" x14ac:dyDescent="0.25">
      <c r="A141" s="11"/>
      <c r="B141" s="40"/>
    </row>
  </sheetData>
  <printOptions horizontalCentered="1" gridLines="1"/>
  <pageMargins left="0.27" right="0.25" top="0.6" bottom="0.56000000000000005" header="0.27" footer="0.21"/>
  <pageSetup scale="90" orientation="landscape" r:id="rId1"/>
  <headerFooter alignWithMargins="0">
    <oddFooter>&amp;L&amp;F&amp;RPage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
  <sheetViews>
    <sheetView zoomScaleNormal="100" workbookViewId="0">
      <pane xSplit="1" ySplit="4" topLeftCell="B5" activePane="bottomRight" state="frozen"/>
      <selection activeCell="B5" sqref="B5"/>
      <selection pane="topRight" activeCell="B5" sqref="B5"/>
      <selection pane="bottomLeft" activeCell="B5" sqref="B5"/>
      <selection pane="bottomRight" activeCell="F121" sqref="F121"/>
    </sheetView>
  </sheetViews>
  <sheetFormatPr defaultColWidth="9.109375" defaultRowHeight="13.2" x14ac:dyDescent="0.25"/>
  <cols>
    <col min="1" max="1" width="62.88671875" style="2" bestFit="1" customWidth="1"/>
    <col min="2" max="2" width="20.6640625" style="22" bestFit="1" customWidth="1"/>
    <col min="3" max="5" width="15.6640625" style="21" customWidth="1"/>
    <col min="6" max="6" width="15.6640625" style="22" customWidth="1"/>
    <col min="7" max="7" width="17.6640625" style="22" customWidth="1"/>
    <col min="8" max="8" width="12.109375" style="22" customWidth="1"/>
    <col min="9" max="16384" width="9.109375" style="2"/>
  </cols>
  <sheetData>
    <row r="1" spans="1:8" x14ac:dyDescent="0.25">
      <c r="A1" s="85" t="s">
        <v>255</v>
      </c>
      <c r="B1" s="20"/>
    </row>
    <row r="2" spans="1:8" x14ac:dyDescent="0.25">
      <c r="A2" s="1"/>
      <c r="B2" s="20"/>
    </row>
    <row r="3" spans="1:8" s="4" customFormat="1" ht="20.25" customHeight="1" thickBot="1" x14ac:dyDescent="0.35">
      <c r="A3" s="3" t="s">
        <v>26</v>
      </c>
      <c r="B3" s="23"/>
      <c r="C3" s="24"/>
      <c r="D3" s="24"/>
      <c r="E3" s="24"/>
      <c r="F3" s="25"/>
      <c r="G3" s="25"/>
      <c r="H3" s="25"/>
    </row>
    <row r="4" spans="1:8" s="5" customFormat="1" ht="27" thickBot="1" x14ac:dyDescent="0.3">
      <c r="B4" s="19" t="s">
        <v>37</v>
      </c>
      <c r="C4" s="27" t="s">
        <v>15</v>
      </c>
      <c r="D4" s="28" t="s">
        <v>16</v>
      </c>
      <c r="E4" s="28" t="s">
        <v>17</v>
      </c>
      <c r="F4" s="29" t="s">
        <v>18</v>
      </c>
      <c r="G4" s="29" t="s">
        <v>19</v>
      </c>
      <c r="H4" s="30"/>
    </row>
    <row r="5" spans="1:8" s="5" customFormat="1" ht="13.8" thickBot="1" x14ac:dyDescent="0.3">
      <c r="B5" s="31"/>
      <c r="C5" s="32"/>
      <c r="D5" s="32"/>
      <c r="E5" s="32"/>
      <c r="F5" s="32"/>
      <c r="G5" s="32"/>
      <c r="H5" s="30"/>
    </row>
    <row r="6" spans="1:8" s="5" customFormat="1" ht="16.2" thickBot="1" x14ac:dyDescent="0.35">
      <c r="A6" s="6" t="s">
        <v>6</v>
      </c>
      <c r="B6" s="33"/>
      <c r="C6" s="34"/>
      <c r="D6" s="34"/>
      <c r="E6" s="34"/>
      <c r="F6" s="30"/>
      <c r="G6" s="30"/>
      <c r="H6" s="30"/>
    </row>
    <row r="7" spans="1:8" s="5" customFormat="1" ht="16.2" thickBot="1" x14ac:dyDescent="0.35">
      <c r="A7" s="7"/>
      <c r="B7" s="30"/>
      <c r="C7" s="30"/>
      <c r="D7" s="30"/>
      <c r="E7" s="30"/>
      <c r="F7" s="30"/>
      <c r="G7" s="30"/>
      <c r="H7" s="30"/>
    </row>
    <row r="8" spans="1:8" s="9" customFormat="1" ht="13.8" thickBot="1" x14ac:dyDescent="0.3">
      <c r="A8" s="8" t="s">
        <v>0</v>
      </c>
      <c r="B8" s="35"/>
      <c r="C8" s="21"/>
      <c r="D8" s="21"/>
      <c r="E8" s="21"/>
      <c r="F8" s="36"/>
      <c r="G8" s="36"/>
      <c r="H8" s="36"/>
    </row>
    <row r="9" spans="1:8" x14ac:dyDescent="0.25">
      <c r="B9" s="21">
        <v>1851483.11</v>
      </c>
      <c r="C9" s="21">
        <v>460414.07</v>
      </c>
      <c r="D9" s="21">
        <f>790150.77-C9</f>
        <v>329736.7</v>
      </c>
      <c r="E9" s="21">
        <f>(B9-C9-D9)/2</f>
        <v>530666.17000000004</v>
      </c>
      <c r="F9" s="21">
        <f>(B9-C9-D9)/2</f>
        <v>530666.17000000004</v>
      </c>
      <c r="G9" s="22">
        <f>SUM(C9:F9)</f>
        <v>1851483.1099999999</v>
      </c>
    </row>
    <row r="10" spans="1:8" x14ac:dyDescent="0.25">
      <c r="B10" s="37"/>
      <c r="D10" s="38"/>
      <c r="G10" s="22">
        <f>SUM(C10:F10)</f>
        <v>0</v>
      </c>
    </row>
    <row r="11" spans="1:8" x14ac:dyDescent="0.25">
      <c r="A11" s="11"/>
      <c r="B11" s="39"/>
      <c r="C11" s="40"/>
      <c r="D11" s="39"/>
      <c r="G11" s="22">
        <f>SUM(C11:F11)</f>
        <v>0</v>
      </c>
    </row>
    <row r="12" spans="1:8" s="1" customFormat="1" x14ac:dyDescent="0.25">
      <c r="A12" s="11" t="s">
        <v>21</v>
      </c>
      <c r="B12" s="20">
        <f t="shared" ref="B12:G12" si="0">SUM(B9:B11)</f>
        <v>1851483.11</v>
      </c>
      <c r="C12" s="20">
        <f t="shared" si="0"/>
        <v>460414.07</v>
      </c>
      <c r="D12" s="20">
        <f t="shared" si="0"/>
        <v>329736.7</v>
      </c>
      <c r="E12" s="20">
        <f t="shared" si="0"/>
        <v>530666.17000000004</v>
      </c>
      <c r="F12" s="20">
        <f t="shared" si="0"/>
        <v>530666.17000000004</v>
      </c>
      <c r="G12" s="20">
        <f t="shared" si="0"/>
        <v>1851483.1099999999</v>
      </c>
      <c r="H12" s="20"/>
    </row>
    <row r="13" spans="1:8" x14ac:dyDescent="0.25">
      <c r="A13" s="13" t="s">
        <v>1</v>
      </c>
      <c r="B13" s="35"/>
      <c r="D13" s="38"/>
    </row>
    <row r="14" spans="1:8" x14ac:dyDescent="0.25">
      <c r="B14" s="21">
        <v>45943</v>
      </c>
      <c r="C14" s="21">
        <v>23303.06</v>
      </c>
      <c r="D14" s="21">
        <f>45943-C14</f>
        <v>22639.94</v>
      </c>
      <c r="E14" s="21">
        <v>0</v>
      </c>
      <c r="F14" s="21">
        <v>0</v>
      </c>
      <c r="G14" s="22">
        <f>SUM(C14:F14)</f>
        <v>45943</v>
      </c>
    </row>
    <row r="15" spans="1:8" x14ac:dyDescent="0.25">
      <c r="A15" s="11"/>
      <c r="B15" s="39"/>
      <c r="C15" s="40"/>
      <c r="D15" s="38"/>
      <c r="G15" s="22">
        <f>SUM(C15:F15)</f>
        <v>0</v>
      </c>
    </row>
    <row r="16" spans="1:8" x14ac:dyDescent="0.25">
      <c r="B16" s="37"/>
      <c r="D16" s="38"/>
      <c r="G16" s="22">
        <f>SUM(C16:F16)</f>
        <v>0</v>
      </c>
    </row>
    <row r="17" spans="1:8" s="1" customFormat="1" x14ac:dyDescent="0.25">
      <c r="A17" s="11" t="s">
        <v>21</v>
      </c>
      <c r="B17" s="39">
        <f t="shared" ref="B17:G17" si="1">SUM(B14:B16)</f>
        <v>45943</v>
      </c>
      <c r="C17" s="39">
        <f t="shared" si="1"/>
        <v>23303.06</v>
      </c>
      <c r="D17" s="39">
        <f t="shared" si="1"/>
        <v>22639.94</v>
      </c>
      <c r="E17" s="39">
        <f t="shared" si="1"/>
        <v>0</v>
      </c>
      <c r="F17" s="39">
        <f t="shared" si="1"/>
        <v>0</v>
      </c>
      <c r="G17" s="20">
        <f t="shared" si="1"/>
        <v>45943</v>
      </c>
      <c r="H17" s="20"/>
    </row>
    <row r="18" spans="1:8" x14ac:dyDescent="0.25">
      <c r="A18" s="13" t="s">
        <v>2</v>
      </c>
      <c r="B18" s="35"/>
      <c r="D18" s="38"/>
    </row>
    <row r="19" spans="1:8" x14ac:dyDescent="0.25">
      <c r="B19" s="37"/>
      <c r="F19" s="21"/>
      <c r="G19" s="22">
        <f>SUM(C19:F19)</f>
        <v>0</v>
      </c>
    </row>
    <row r="20" spans="1:8" x14ac:dyDescent="0.25">
      <c r="A20" s="11"/>
      <c r="B20" s="37">
        <v>0</v>
      </c>
      <c r="C20" s="47">
        <v>0</v>
      </c>
      <c r="D20" s="21">
        <f>0-C20</f>
        <v>0</v>
      </c>
      <c r="E20" s="21">
        <f>(B20-C20-D20)/2</f>
        <v>0</v>
      </c>
      <c r="F20" s="21">
        <f>(B20-C20-D20)/2</f>
        <v>0</v>
      </c>
      <c r="G20" s="22">
        <f>SUM(C20:F20)</f>
        <v>0</v>
      </c>
    </row>
    <row r="21" spans="1:8" x14ac:dyDescent="0.25">
      <c r="B21" s="37"/>
      <c r="D21" s="38"/>
      <c r="G21" s="22">
        <f>SUM(C21:F21)</f>
        <v>0</v>
      </c>
    </row>
    <row r="22" spans="1:8" x14ac:dyDescent="0.25">
      <c r="A22" s="11"/>
      <c r="B22" s="39"/>
      <c r="C22" s="34"/>
      <c r="D22" s="38"/>
      <c r="G22" s="22">
        <f>SUM(C22:F22)</f>
        <v>0</v>
      </c>
    </row>
    <row r="23" spans="1:8" s="1" customFormat="1" ht="13.8" thickBot="1" x14ac:dyDescent="0.3">
      <c r="A23" s="11" t="s">
        <v>21</v>
      </c>
      <c r="B23" s="20">
        <f t="shared" ref="B23:G23" si="2">SUM(B20:B22)</f>
        <v>0</v>
      </c>
      <c r="C23" s="20">
        <f t="shared" si="2"/>
        <v>0</v>
      </c>
      <c r="D23" s="20">
        <f t="shared" si="2"/>
        <v>0</v>
      </c>
      <c r="E23" s="20">
        <f t="shared" si="2"/>
        <v>0</v>
      </c>
      <c r="F23" s="20">
        <f t="shared" si="2"/>
        <v>0</v>
      </c>
      <c r="G23" s="20">
        <f t="shared" si="2"/>
        <v>0</v>
      </c>
      <c r="H23" s="20"/>
    </row>
    <row r="24" spans="1:8" s="1" customFormat="1" ht="13.8" thickBot="1" x14ac:dyDescent="0.3">
      <c r="A24" s="14" t="s">
        <v>4</v>
      </c>
      <c r="B24" s="41"/>
      <c r="C24" s="21"/>
      <c r="D24" s="21"/>
      <c r="E24" s="40"/>
      <c r="F24" s="20"/>
      <c r="G24" s="20"/>
      <c r="H24" s="20"/>
    </row>
    <row r="25" spans="1:8" s="1" customFormat="1" x14ac:dyDescent="0.25">
      <c r="A25" s="2"/>
      <c r="B25" s="21">
        <v>442807.12</v>
      </c>
      <c r="C25" s="21">
        <v>79563.95</v>
      </c>
      <c r="D25" s="21">
        <f>155947.93-C25</f>
        <v>76383.98</v>
      </c>
      <c r="E25" s="21">
        <f>(B25-C25-D25)/2</f>
        <v>143429.595</v>
      </c>
      <c r="F25" s="21">
        <f>(B25-C25-D25)/2</f>
        <v>143429.595</v>
      </c>
      <c r="G25" s="22">
        <f>SUM(C25:F25)</f>
        <v>442807.12</v>
      </c>
      <c r="H25" s="20"/>
    </row>
    <row r="26" spans="1:8" s="1" customFormat="1" x14ac:dyDescent="0.25">
      <c r="A26" s="11" t="s">
        <v>21</v>
      </c>
      <c r="B26" s="20">
        <f>SUM(B24:B25)</f>
        <v>442807.12</v>
      </c>
      <c r="C26" s="20">
        <f>SUM(C24:C25)</f>
        <v>79563.95</v>
      </c>
      <c r="D26" s="20">
        <f>SUM(D24:D25)</f>
        <v>76383.98</v>
      </c>
      <c r="E26" s="20">
        <f>SUM(E24:E25)</f>
        <v>143429.595</v>
      </c>
      <c r="F26" s="20">
        <f>SUM(F24:F25)</f>
        <v>143429.595</v>
      </c>
      <c r="G26" s="20">
        <f>SUM(C26:F26)</f>
        <v>442807.12</v>
      </c>
      <c r="H26" s="20"/>
    </row>
    <row r="27" spans="1:8" s="1" customFormat="1" x14ac:dyDescent="0.25">
      <c r="A27" s="13" t="s">
        <v>3</v>
      </c>
      <c r="B27" s="35"/>
      <c r="C27" s="42"/>
      <c r="D27" s="21"/>
      <c r="E27" s="40"/>
      <c r="F27" s="20"/>
      <c r="G27" s="20"/>
      <c r="H27" s="20"/>
    </row>
    <row r="28" spans="1:8" x14ac:dyDescent="0.25">
      <c r="B28" s="37"/>
      <c r="C28" s="22"/>
      <c r="D28" s="22"/>
    </row>
    <row r="29" spans="1:8" x14ac:dyDescent="0.25">
      <c r="A29" s="11" t="s">
        <v>21</v>
      </c>
      <c r="B29" s="39"/>
      <c r="C29" s="22">
        <f>SUM(C27:C28)</f>
        <v>0</v>
      </c>
      <c r="D29" s="22">
        <f>SUM(D27:D28)</f>
        <v>0</v>
      </c>
      <c r="E29" s="22">
        <f>SUM(E27:E28)</f>
        <v>0</v>
      </c>
      <c r="F29" s="22">
        <f>SUM(F27:F28)</f>
        <v>0</v>
      </c>
      <c r="G29" s="22">
        <f>SUM(C29:F29)</f>
        <v>0</v>
      </c>
    </row>
    <row r="30" spans="1:8" ht="13.8" thickBot="1" x14ac:dyDescent="0.3">
      <c r="A30" s="11"/>
      <c r="B30" s="39"/>
      <c r="C30" s="22"/>
      <c r="D30" s="22"/>
      <c r="E30" s="22"/>
    </row>
    <row r="31" spans="1:8" s="1" customFormat="1" ht="16.2" thickBot="1" x14ac:dyDescent="0.35">
      <c r="A31" s="6" t="s">
        <v>22</v>
      </c>
      <c r="B31" s="34">
        <f t="shared" ref="B31:G31" si="3">B29+B26+B23+B17+B12</f>
        <v>2340233.23</v>
      </c>
      <c r="C31" s="34">
        <f t="shared" si="3"/>
        <v>563281.07999999996</v>
      </c>
      <c r="D31" s="34">
        <f t="shared" si="3"/>
        <v>428760.62</v>
      </c>
      <c r="E31" s="34">
        <f t="shared" si="3"/>
        <v>674095.76500000001</v>
      </c>
      <c r="F31" s="34">
        <f t="shared" si="3"/>
        <v>674095.76500000001</v>
      </c>
      <c r="G31" s="34">
        <f t="shared" si="3"/>
        <v>2340233.23</v>
      </c>
      <c r="H31" s="20">
        <f>SUM(C31:F31)</f>
        <v>2340233.23</v>
      </c>
    </row>
    <row r="32" spans="1:8" ht="13.8" thickBot="1" x14ac:dyDescent="0.3">
      <c r="A32" s="11"/>
      <c r="B32" s="39"/>
      <c r="C32" s="22"/>
      <c r="D32" s="22"/>
      <c r="E32" s="22"/>
    </row>
    <row r="33" spans="1:8" ht="16.2" thickBot="1" x14ac:dyDescent="0.35">
      <c r="A33" s="6" t="s">
        <v>5</v>
      </c>
      <c r="B33" s="33"/>
      <c r="C33" s="22"/>
      <c r="D33" s="22"/>
      <c r="E33" s="22"/>
    </row>
    <row r="34" spans="1:8" ht="16.2" thickBot="1" x14ac:dyDescent="0.35">
      <c r="A34" s="16"/>
      <c r="B34" s="33"/>
      <c r="C34" s="42"/>
    </row>
    <row r="35" spans="1:8" ht="13.8" thickBot="1" x14ac:dyDescent="0.3">
      <c r="A35" s="14" t="s">
        <v>7</v>
      </c>
      <c r="B35" s="41"/>
    </row>
    <row r="36" spans="1:8" x14ac:dyDescent="0.25">
      <c r="A36" s="15" t="s">
        <v>20</v>
      </c>
      <c r="B36" s="41"/>
    </row>
    <row r="37" spans="1:8" x14ac:dyDescent="0.25">
      <c r="B37" s="22">
        <v>18074.5</v>
      </c>
      <c r="C37" s="21">
        <v>0</v>
      </c>
      <c r="D37" s="21">
        <f>1742-C37</f>
        <v>1742</v>
      </c>
      <c r="E37" s="21">
        <f>(B37-C37-D37)/2</f>
        <v>8166.25</v>
      </c>
      <c r="F37" s="21">
        <f>(B37-C37-D37)/2</f>
        <v>8166.25</v>
      </c>
      <c r="G37" s="22">
        <f t="shared" ref="G37:G42" si="4">SUM(C37:F37)</f>
        <v>18074.5</v>
      </c>
    </row>
    <row r="38" spans="1:8" x14ac:dyDescent="0.25">
      <c r="G38" s="22">
        <f t="shared" si="4"/>
        <v>0</v>
      </c>
    </row>
    <row r="39" spans="1:8" x14ac:dyDescent="0.25">
      <c r="G39" s="22">
        <f t="shared" si="4"/>
        <v>0</v>
      </c>
    </row>
    <row r="40" spans="1:8" x14ac:dyDescent="0.25">
      <c r="G40" s="22">
        <f t="shared" si="4"/>
        <v>0</v>
      </c>
    </row>
    <row r="41" spans="1:8" x14ac:dyDescent="0.25">
      <c r="A41" s="11"/>
      <c r="B41" s="40"/>
      <c r="C41" s="42"/>
      <c r="G41" s="22">
        <f t="shared" si="4"/>
        <v>0</v>
      </c>
    </row>
    <row r="42" spans="1:8" x14ac:dyDescent="0.25">
      <c r="A42" s="11"/>
      <c r="B42" s="40"/>
      <c r="C42" s="43"/>
      <c r="G42" s="22">
        <f t="shared" si="4"/>
        <v>0</v>
      </c>
    </row>
    <row r="43" spans="1:8" s="1" customFormat="1" ht="13.8" thickBot="1" x14ac:dyDescent="0.3">
      <c r="A43" s="11" t="s">
        <v>21</v>
      </c>
      <c r="B43" s="20">
        <f t="shared" ref="B43:G43" si="5">SUM(B37:B42)</f>
        <v>18074.5</v>
      </c>
      <c r="C43" s="20">
        <f t="shared" si="5"/>
        <v>0</v>
      </c>
      <c r="D43" s="20">
        <f t="shared" si="5"/>
        <v>1742</v>
      </c>
      <c r="E43" s="20">
        <f t="shared" si="5"/>
        <v>8166.25</v>
      </c>
      <c r="F43" s="20">
        <f t="shared" si="5"/>
        <v>8166.25</v>
      </c>
      <c r="G43" s="20">
        <f t="shared" si="5"/>
        <v>18074.5</v>
      </c>
      <c r="H43" s="20">
        <f>SUM(C43:F43)</f>
        <v>18074.5</v>
      </c>
    </row>
    <row r="44" spans="1:8" ht="13.8" thickBot="1" x14ac:dyDescent="0.3">
      <c r="A44" s="14" t="s">
        <v>9</v>
      </c>
      <c r="B44" s="41"/>
    </row>
    <row r="45" spans="1:8" x14ac:dyDescent="0.25">
      <c r="A45" s="15" t="s">
        <v>20</v>
      </c>
      <c r="B45" s="41"/>
      <c r="G45" s="22">
        <f>SUM(C45:F45)</f>
        <v>0</v>
      </c>
    </row>
    <row r="46" spans="1:8" x14ac:dyDescent="0.25">
      <c r="A46" s="11"/>
      <c r="B46" s="49"/>
      <c r="D46" s="21">
        <f>0-C46</f>
        <v>0</v>
      </c>
      <c r="E46" s="21">
        <f>(B46-C46-D46)/2</f>
        <v>0</v>
      </c>
      <c r="F46" s="21">
        <f>(B46-C46-D46)/2</f>
        <v>0</v>
      </c>
      <c r="G46" s="22">
        <f>SUM(C46:F46)</f>
        <v>0</v>
      </c>
    </row>
    <row r="47" spans="1:8" x14ac:dyDescent="0.25">
      <c r="A47" s="11"/>
      <c r="B47" s="40"/>
      <c r="C47" s="40"/>
      <c r="G47" s="22">
        <f>SUM(C47:F47)</f>
        <v>0</v>
      </c>
    </row>
    <row r="48" spans="1:8" s="1" customFormat="1" ht="13.8" thickBot="1" x14ac:dyDescent="0.3">
      <c r="A48" s="11" t="s">
        <v>21</v>
      </c>
      <c r="B48" s="20">
        <f t="shared" ref="B48:G48" si="6">SUM(B45:B47)</f>
        <v>0</v>
      </c>
      <c r="C48" s="20">
        <f t="shared" si="6"/>
        <v>0</v>
      </c>
      <c r="D48" s="20">
        <f t="shared" si="6"/>
        <v>0</v>
      </c>
      <c r="E48" s="20">
        <f t="shared" si="6"/>
        <v>0</v>
      </c>
      <c r="F48" s="20">
        <f t="shared" si="6"/>
        <v>0</v>
      </c>
      <c r="G48" s="20">
        <f t="shared" si="6"/>
        <v>0</v>
      </c>
      <c r="H48" s="20">
        <f>SUM(C48:F48)</f>
        <v>0</v>
      </c>
    </row>
    <row r="49" spans="1:8" ht="13.8" thickBot="1" x14ac:dyDescent="0.3">
      <c r="A49" s="14" t="s">
        <v>8</v>
      </c>
      <c r="B49" s="41"/>
    </row>
    <row r="50" spans="1:8" x14ac:dyDescent="0.25">
      <c r="A50" s="15" t="s">
        <v>20</v>
      </c>
      <c r="B50" s="41"/>
      <c r="G50" s="22">
        <f t="shared" ref="G50:G61" si="7">SUM(C50:F50)</f>
        <v>0</v>
      </c>
    </row>
    <row r="51" spans="1:8" x14ac:dyDescent="0.25">
      <c r="A51" s="11"/>
      <c r="B51" s="40"/>
      <c r="G51" s="22">
        <f t="shared" si="7"/>
        <v>0</v>
      </c>
    </row>
    <row r="52" spans="1:8" x14ac:dyDescent="0.25">
      <c r="A52" s="11"/>
      <c r="B52" s="21"/>
      <c r="D52" s="21">
        <f>0-C52</f>
        <v>0</v>
      </c>
      <c r="E52" s="21">
        <f>(B52-C52-D52)/2</f>
        <v>0</v>
      </c>
      <c r="F52" s="21">
        <f>(B52-C52-D52)/2</f>
        <v>0</v>
      </c>
      <c r="G52" s="22">
        <f t="shared" si="7"/>
        <v>0</v>
      </c>
    </row>
    <row r="53" spans="1:8" x14ac:dyDescent="0.25">
      <c r="A53" s="11"/>
      <c r="B53" s="40"/>
      <c r="G53" s="22">
        <f t="shared" si="7"/>
        <v>0</v>
      </c>
    </row>
    <row r="54" spans="1:8" x14ac:dyDescent="0.25">
      <c r="A54" s="11"/>
      <c r="B54" s="40"/>
      <c r="G54" s="22">
        <f t="shared" si="7"/>
        <v>0</v>
      </c>
    </row>
    <row r="55" spans="1:8" x14ac:dyDescent="0.25">
      <c r="A55" s="11"/>
      <c r="B55" s="40"/>
      <c r="G55" s="22">
        <f t="shared" si="7"/>
        <v>0</v>
      </c>
    </row>
    <row r="56" spans="1:8" x14ac:dyDescent="0.25">
      <c r="A56" s="11"/>
      <c r="B56" s="40"/>
      <c r="G56" s="22">
        <f t="shared" si="7"/>
        <v>0</v>
      </c>
    </row>
    <row r="57" spans="1:8" x14ac:dyDescent="0.25">
      <c r="A57" s="11"/>
      <c r="B57" s="40"/>
      <c r="G57" s="22">
        <f t="shared" si="7"/>
        <v>0</v>
      </c>
    </row>
    <row r="58" spans="1:8" x14ac:dyDescent="0.25">
      <c r="A58" s="11"/>
      <c r="B58" s="40"/>
      <c r="G58" s="22">
        <f t="shared" si="7"/>
        <v>0</v>
      </c>
    </row>
    <row r="59" spans="1:8" x14ac:dyDescent="0.25">
      <c r="A59" s="11"/>
      <c r="B59" s="40"/>
      <c r="G59" s="22">
        <f t="shared" si="7"/>
        <v>0</v>
      </c>
    </row>
    <row r="60" spans="1:8" x14ac:dyDescent="0.25">
      <c r="A60" s="11"/>
      <c r="B60" s="40"/>
      <c r="G60" s="22">
        <f t="shared" si="7"/>
        <v>0</v>
      </c>
    </row>
    <row r="61" spans="1:8" x14ac:dyDescent="0.25">
      <c r="A61" s="11"/>
      <c r="B61" s="40"/>
      <c r="C61" s="40"/>
      <c r="G61" s="22">
        <f t="shared" si="7"/>
        <v>0</v>
      </c>
    </row>
    <row r="62" spans="1:8" s="1" customFormat="1" ht="13.8" thickBot="1" x14ac:dyDescent="0.3">
      <c r="A62" s="11" t="s">
        <v>21</v>
      </c>
      <c r="B62" s="20">
        <f t="shared" ref="B62:G62" si="8">SUM(B50:B61)</f>
        <v>0</v>
      </c>
      <c r="C62" s="20">
        <f t="shared" si="8"/>
        <v>0</v>
      </c>
      <c r="D62" s="20">
        <f t="shared" si="8"/>
        <v>0</v>
      </c>
      <c r="E62" s="20">
        <f t="shared" si="8"/>
        <v>0</v>
      </c>
      <c r="F62" s="20">
        <f t="shared" si="8"/>
        <v>0</v>
      </c>
      <c r="G62" s="20">
        <f t="shared" si="8"/>
        <v>0</v>
      </c>
      <c r="H62" s="20"/>
    </row>
    <row r="63" spans="1:8" ht="13.8" thickBot="1" x14ac:dyDescent="0.3">
      <c r="A63" s="14" t="s">
        <v>10</v>
      </c>
      <c r="B63" s="41"/>
    </row>
    <row r="64" spans="1:8" x14ac:dyDescent="0.25">
      <c r="A64" s="15" t="s">
        <v>20</v>
      </c>
      <c r="B64" s="41"/>
    </row>
    <row r="65" spans="1:8" x14ac:dyDescent="0.25">
      <c r="A65" s="15"/>
      <c r="B65" s="41">
        <v>269118.31</v>
      </c>
      <c r="F65" s="21"/>
      <c r="G65" s="22">
        <f>SUM(C65:F65)</f>
        <v>0</v>
      </c>
    </row>
    <row r="66" spans="1:8" ht="14.4" x14ac:dyDescent="0.3">
      <c r="A66" s="184" t="s">
        <v>316</v>
      </c>
      <c r="B66" s="180"/>
      <c r="C66" s="170"/>
      <c r="D66" s="176">
        <v>19684</v>
      </c>
      <c r="E66" s="170"/>
      <c r="F66" s="170"/>
      <c r="G66" s="22">
        <f>SUM(C66:F66)</f>
        <v>19684</v>
      </c>
    </row>
    <row r="67" spans="1:8" ht="14.4" x14ac:dyDescent="0.3">
      <c r="A67" s="184" t="s">
        <v>317</v>
      </c>
      <c r="B67" s="180"/>
      <c r="C67" s="170"/>
      <c r="D67" s="176">
        <v>1785</v>
      </c>
      <c r="E67" s="170"/>
      <c r="F67" s="170"/>
      <c r="G67" s="22">
        <f t="shared" ref="G67:G74" si="9">SUM(C67:F67)</f>
        <v>1785</v>
      </c>
    </row>
    <row r="68" spans="1:8" ht="14.4" x14ac:dyDescent="0.3">
      <c r="A68" s="184" t="s">
        <v>318</v>
      </c>
      <c r="B68" s="180"/>
      <c r="C68" s="170"/>
      <c r="D68" s="176">
        <v>261</v>
      </c>
      <c r="E68" s="170"/>
      <c r="F68" s="170"/>
      <c r="G68" s="22">
        <f t="shared" si="9"/>
        <v>261</v>
      </c>
    </row>
    <row r="69" spans="1:8" ht="14.4" x14ac:dyDescent="0.3">
      <c r="A69" s="184" t="s">
        <v>319</v>
      </c>
      <c r="B69" s="180"/>
      <c r="C69" s="170"/>
      <c r="D69" s="176">
        <v>124</v>
      </c>
      <c r="E69" s="170"/>
      <c r="F69" s="170"/>
      <c r="G69" s="22">
        <f t="shared" si="9"/>
        <v>124</v>
      </c>
    </row>
    <row r="70" spans="1:8" x14ac:dyDescent="0.25">
      <c r="A70" s="183" t="s">
        <v>320</v>
      </c>
      <c r="B70" s="180"/>
      <c r="C70" s="170"/>
      <c r="D70" s="176">
        <v>5622.32</v>
      </c>
      <c r="E70" s="176">
        <v>47000</v>
      </c>
      <c r="F70" s="170"/>
      <c r="G70" s="22">
        <f t="shared" si="9"/>
        <v>52622.32</v>
      </c>
    </row>
    <row r="71" spans="1:8" x14ac:dyDescent="0.25">
      <c r="A71" s="181" t="s">
        <v>321</v>
      </c>
      <c r="B71" s="180"/>
      <c r="C71" s="170"/>
      <c r="D71" s="170"/>
      <c r="E71" s="176">
        <v>25000</v>
      </c>
      <c r="F71" s="177">
        <v>25000</v>
      </c>
      <c r="G71" s="22">
        <f t="shared" si="9"/>
        <v>50000</v>
      </c>
    </row>
    <row r="72" spans="1:8" x14ac:dyDescent="0.25">
      <c r="A72" s="183" t="s">
        <v>322</v>
      </c>
      <c r="B72" s="179"/>
      <c r="C72" s="170"/>
      <c r="D72" s="170"/>
      <c r="E72" s="170"/>
      <c r="F72" s="177">
        <v>25724</v>
      </c>
      <c r="G72" s="22">
        <f t="shared" si="9"/>
        <v>25724</v>
      </c>
    </row>
    <row r="73" spans="1:8" x14ac:dyDescent="0.25">
      <c r="A73" s="182" t="s">
        <v>323</v>
      </c>
      <c r="B73" s="179"/>
      <c r="C73" s="170"/>
      <c r="D73" s="170"/>
      <c r="E73" s="170"/>
      <c r="F73" s="177">
        <v>45700</v>
      </c>
      <c r="G73" s="22">
        <f t="shared" si="9"/>
        <v>45700</v>
      </c>
    </row>
    <row r="74" spans="1:8" s="1" customFormat="1" x14ac:dyDescent="0.25">
      <c r="A74" s="183" t="s">
        <v>324</v>
      </c>
      <c r="B74" s="179"/>
      <c r="C74" s="170"/>
      <c r="D74" s="170"/>
      <c r="E74" s="170"/>
      <c r="F74" s="177">
        <v>73218</v>
      </c>
      <c r="G74" s="22">
        <f t="shared" si="9"/>
        <v>73218</v>
      </c>
      <c r="H74" s="20"/>
    </row>
    <row r="75" spans="1:8" s="171" customFormat="1" ht="13.8" thickBot="1" x14ac:dyDescent="0.3">
      <c r="A75" s="59" t="s">
        <v>21</v>
      </c>
      <c r="B75" s="179">
        <f>SUM(B65:B74)</f>
        <v>269118.31</v>
      </c>
      <c r="C75" s="179">
        <f t="shared" ref="C75:G75" si="10">SUM(C65:C74)</f>
        <v>0</v>
      </c>
      <c r="D75" s="179">
        <f t="shared" si="10"/>
        <v>27476.32</v>
      </c>
      <c r="E75" s="179">
        <f t="shared" si="10"/>
        <v>72000</v>
      </c>
      <c r="F75" s="179">
        <f t="shared" si="10"/>
        <v>169642</v>
      </c>
      <c r="G75" s="179">
        <f t="shared" si="10"/>
        <v>269118.32</v>
      </c>
      <c r="H75" s="175">
        <f>SUM(C75:F75)</f>
        <v>269118.32</v>
      </c>
    </row>
    <row r="76" spans="1:8" ht="13.8" thickBot="1" x14ac:dyDescent="0.3">
      <c r="A76" s="14" t="s">
        <v>11</v>
      </c>
      <c r="B76" s="41"/>
    </row>
    <row r="77" spans="1:8" x14ac:dyDescent="0.25">
      <c r="A77" s="15" t="s">
        <v>20</v>
      </c>
      <c r="B77" s="41"/>
    </row>
    <row r="78" spans="1:8" x14ac:dyDescent="0.25">
      <c r="A78" s="15"/>
      <c r="B78" s="41">
        <v>850000</v>
      </c>
      <c r="F78" s="21"/>
    </row>
    <row r="79" spans="1:8" ht="14.4" x14ac:dyDescent="0.3">
      <c r="A79" s="169" t="s">
        <v>313</v>
      </c>
      <c r="B79" s="167"/>
      <c r="C79" s="165"/>
      <c r="D79" s="166">
        <v>339055.24</v>
      </c>
      <c r="E79" s="166">
        <v>151750</v>
      </c>
      <c r="F79" s="165"/>
      <c r="G79" s="22">
        <f t="shared" ref="G79:G85" si="11">SUM(C79:F79)</f>
        <v>490805.24</v>
      </c>
    </row>
    <row r="80" spans="1:8" ht="14.4" x14ac:dyDescent="0.3">
      <c r="A80" s="169" t="s">
        <v>314</v>
      </c>
      <c r="B80" s="167"/>
      <c r="C80" s="166">
        <v>227500</v>
      </c>
      <c r="D80" s="166">
        <v>126257</v>
      </c>
      <c r="E80" s="165"/>
      <c r="F80" s="165"/>
      <c r="G80" s="22">
        <f t="shared" si="11"/>
        <v>353757</v>
      </c>
    </row>
    <row r="81" spans="1:8" ht="26.4" x14ac:dyDescent="0.25">
      <c r="A81" s="168" t="s">
        <v>315</v>
      </c>
      <c r="B81" s="167"/>
      <c r="C81" s="166">
        <v>5437.65</v>
      </c>
      <c r="D81" s="165"/>
      <c r="E81" s="165"/>
      <c r="F81" s="165"/>
      <c r="G81" s="22">
        <f t="shared" si="11"/>
        <v>5437.65</v>
      </c>
    </row>
    <row r="82" spans="1:8" s="22" customFormat="1" x14ac:dyDescent="0.25">
      <c r="A82" s="15"/>
      <c r="B82" s="41"/>
      <c r="C82" s="21"/>
      <c r="D82" s="21"/>
      <c r="E82" s="21"/>
      <c r="G82" s="22">
        <f t="shared" si="11"/>
        <v>0</v>
      </c>
    </row>
    <row r="83" spans="1:8" s="22" customFormat="1" x14ac:dyDescent="0.25">
      <c r="A83" s="15"/>
      <c r="B83" s="41"/>
      <c r="C83" s="21"/>
      <c r="D83" s="21"/>
      <c r="E83" s="21"/>
      <c r="G83" s="22">
        <f t="shared" si="11"/>
        <v>0</v>
      </c>
    </row>
    <row r="84" spans="1:8" s="22" customFormat="1" x14ac:dyDescent="0.25">
      <c r="A84" s="15"/>
      <c r="B84" s="41"/>
      <c r="C84" s="21"/>
      <c r="D84" s="21"/>
      <c r="E84" s="21"/>
      <c r="G84" s="22">
        <f t="shared" si="11"/>
        <v>0</v>
      </c>
    </row>
    <row r="85" spans="1:8" x14ac:dyDescent="0.25">
      <c r="A85" s="11" t="s">
        <v>14</v>
      </c>
      <c r="B85" s="40"/>
      <c r="C85" s="43"/>
      <c r="G85" s="22">
        <f t="shared" si="11"/>
        <v>0</v>
      </c>
    </row>
    <row r="86" spans="1:8" x14ac:dyDescent="0.25">
      <c r="A86" s="11" t="s">
        <v>21</v>
      </c>
      <c r="B86" s="20">
        <f t="shared" ref="B86:G86" si="12">SUM(B78:B85)</f>
        <v>850000</v>
      </c>
      <c r="C86" s="20">
        <f t="shared" si="12"/>
        <v>232937.65</v>
      </c>
      <c r="D86" s="20">
        <f t="shared" si="12"/>
        <v>465312.24</v>
      </c>
      <c r="E86" s="20">
        <f t="shared" si="12"/>
        <v>151750</v>
      </c>
      <c r="F86" s="20">
        <f t="shared" si="12"/>
        <v>0</v>
      </c>
      <c r="G86" s="20">
        <f t="shared" si="12"/>
        <v>849999.89</v>
      </c>
      <c r="H86" s="22">
        <f>SUM(C86:F86)</f>
        <v>849999.89</v>
      </c>
    </row>
    <row r="87" spans="1:8" x14ac:dyDescent="0.25">
      <c r="A87" s="13" t="s">
        <v>12</v>
      </c>
      <c r="B87" s="35"/>
      <c r="C87" s="43"/>
    </row>
    <row r="88" spans="1:8" x14ac:dyDescent="0.25">
      <c r="A88" s="15"/>
      <c r="B88" s="41"/>
    </row>
    <row r="89" spans="1:8" x14ac:dyDescent="0.25">
      <c r="A89" s="11"/>
      <c r="B89" s="21"/>
      <c r="D89" s="21">
        <f>0-C89</f>
        <v>0</v>
      </c>
      <c r="E89" s="21">
        <f>(B89-C89-D89)/2</f>
        <v>0</v>
      </c>
      <c r="F89" s="21">
        <f>(B89-C89-D89)/2</f>
        <v>0</v>
      </c>
      <c r="G89" s="22">
        <f>SUM(C89:F89)</f>
        <v>0</v>
      </c>
    </row>
    <row r="90" spans="1:8" x14ac:dyDescent="0.25">
      <c r="A90" s="11"/>
      <c r="B90" s="40"/>
      <c r="G90" s="22">
        <f>SUM(C90:F90)</f>
        <v>0</v>
      </c>
    </row>
    <row r="91" spans="1:8" x14ac:dyDescent="0.25">
      <c r="A91" s="11"/>
      <c r="B91" s="40"/>
      <c r="G91" s="22">
        <f>SUM(C91:F91)</f>
        <v>0</v>
      </c>
    </row>
    <row r="92" spans="1:8" x14ac:dyDescent="0.25">
      <c r="A92" s="11"/>
      <c r="B92" s="40"/>
      <c r="G92" s="22">
        <f>SUM(C92:F92)</f>
        <v>0</v>
      </c>
    </row>
    <row r="93" spans="1:8" x14ac:dyDescent="0.25">
      <c r="A93" s="11"/>
      <c r="B93" s="40"/>
      <c r="C93" s="40"/>
      <c r="G93" s="22">
        <f>SUM(C93:F93)</f>
        <v>0</v>
      </c>
    </row>
    <row r="94" spans="1:8" x14ac:dyDescent="0.25">
      <c r="A94" s="11" t="s">
        <v>21</v>
      </c>
      <c r="B94" s="20">
        <f t="shared" ref="B94:G94" si="13">SUM(B89:B93)</f>
        <v>0</v>
      </c>
      <c r="C94" s="20">
        <f t="shared" si="13"/>
        <v>0</v>
      </c>
      <c r="D94" s="20">
        <f t="shared" si="13"/>
        <v>0</v>
      </c>
      <c r="E94" s="20">
        <f t="shared" si="13"/>
        <v>0</v>
      </c>
      <c r="F94" s="20">
        <f t="shared" si="13"/>
        <v>0</v>
      </c>
      <c r="G94" s="20">
        <f t="shared" si="13"/>
        <v>0</v>
      </c>
      <c r="H94" s="22">
        <f>SUM(C94:F94)</f>
        <v>0</v>
      </c>
    </row>
    <row r="95" spans="1:8" x14ac:dyDescent="0.25">
      <c r="A95" s="17" t="s">
        <v>13</v>
      </c>
      <c r="B95" s="41"/>
      <c r="D95" s="40"/>
      <c r="E95" s="40"/>
    </row>
    <row r="96" spans="1:8" x14ac:dyDescent="0.25">
      <c r="A96" s="15" t="s">
        <v>20</v>
      </c>
      <c r="B96" s="41"/>
    </row>
    <row r="97" spans="1:8" s="10" customFormat="1" x14ac:dyDescent="0.25">
      <c r="B97" s="37">
        <v>9829.2000000000007</v>
      </c>
      <c r="C97" s="21">
        <v>0</v>
      </c>
      <c r="D97" s="21">
        <f>0-C97</f>
        <v>0</v>
      </c>
      <c r="E97" s="21"/>
      <c r="F97" s="21"/>
      <c r="G97" s="37"/>
      <c r="H97" s="37"/>
    </row>
    <row r="98" spans="1:8" s="10" customFormat="1" ht="14.4" x14ac:dyDescent="0.3">
      <c r="A98" s="164" t="s">
        <v>270</v>
      </c>
      <c r="B98" s="162"/>
      <c r="C98" s="163"/>
      <c r="D98" s="163"/>
      <c r="E98" s="163"/>
      <c r="F98" s="162">
        <v>9829</v>
      </c>
      <c r="G98" s="37">
        <f t="shared" ref="G98:G109" si="14">SUM(C98:F98)</f>
        <v>9829</v>
      </c>
      <c r="H98" s="37"/>
    </row>
    <row r="99" spans="1:8" s="10" customFormat="1" x14ac:dyDescent="0.25">
      <c r="B99" s="37"/>
      <c r="C99" s="38"/>
      <c r="D99" s="38"/>
      <c r="E99" s="38"/>
      <c r="F99" s="37"/>
      <c r="G99" s="37">
        <f t="shared" si="14"/>
        <v>0</v>
      </c>
      <c r="H99" s="37"/>
    </row>
    <row r="100" spans="1:8" s="10" customFormat="1" x14ac:dyDescent="0.25">
      <c r="B100" s="37"/>
      <c r="C100" s="38"/>
      <c r="D100" s="38"/>
      <c r="E100" s="38"/>
      <c r="F100" s="37"/>
      <c r="G100" s="37">
        <f t="shared" si="14"/>
        <v>0</v>
      </c>
      <c r="H100" s="37"/>
    </row>
    <row r="101" spans="1:8" s="10" customFormat="1" x14ac:dyDescent="0.25">
      <c r="B101" s="37"/>
      <c r="C101" s="38"/>
      <c r="D101" s="38"/>
      <c r="E101" s="38"/>
      <c r="F101" s="37"/>
      <c r="G101" s="37">
        <f t="shared" si="14"/>
        <v>0</v>
      </c>
      <c r="H101" s="37"/>
    </row>
    <row r="102" spans="1:8" s="10" customFormat="1" x14ac:dyDescent="0.25">
      <c r="B102" s="37"/>
      <c r="C102" s="38"/>
      <c r="D102" s="38"/>
      <c r="E102" s="38"/>
      <c r="F102" s="37"/>
      <c r="G102" s="37">
        <f t="shared" si="14"/>
        <v>0</v>
      </c>
      <c r="H102" s="37"/>
    </row>
    <row r="103" spans="1:8" s="10" customFormat="1" x14ac:dyDescent="0.25">
      <c r="B103" s="37"/>
      <c r="C103" s="38"/>
      <c r="D103" s="38"/>
      <c r="E103" s="38"/>
      <c r="F103" s="37"/>
      <c r="G103" s="37">
        <f t="shared" si="14"/>
        <v>0</v>
      </c>
      <c r="H103" s="37"/>
    </row>
    <row r="104" spans="1:8" s="10" customFormat="1" x14ac:dyDescent="0.25">
      <c r="B104" s="37"/>
      <c r="C104" s="38"/>
      <c r="D104" s="38"/>
      <c r="E104" s="38"/>
      <c r="F104" s="37"/>
      <c r="G104" s="37">
        <f t="shared" si="14"/>
        <v>0</v>
      </c>
      <c r="H104" s="37"/>
    </row>
    <row r="105" spans="1:8" s="10" customFormat="1" x14ac:dyDescent="0.25">
      <c r="B105" s="37"/>
      <c r="C105" s="38"/>
      <c r="D105" s="38"/>
      <c r="E105" s="38"/>
      <c r="F105" s="37"/>
      <c r="G105" s="37">
        <f t="shared" si="14"/>
        <v>0</v>
      </c>
      <c r="H105" s="37"/>
    </row>
    <row r="106" spans="1:8" s="10" customFormat="1" x14ac:dyDescent="0.25">
      <c r="B106" s="37"/>
      <c r="C106" s="38"/>
      <c r="D106" s="38"/>
      <c r="E106" s="38"/>
      <c r="F106" s="37"/>
      <c r="G106" s="37">
        <f t="shared" si="14"/>
        <v>0</v>
      </c>
      <c r="H106" s="37"/>
    </row>
    <row r="107" spans="1:8" s="10" customFormat="1" x14ac:dyDescent="0.25">
      <c r="A107" s="12"/>
      <c r="B107" s="39"/>
      <c r="C107" s="44"/>
      <c r="D107" s="38"/>
      <c r="E107" s="38"/>
      <c r="F107" s="37"/>
      <c r="G107" s="37">
        <f t="shared" si="14"/>
        <v>0</v>
      </c>
      <c r="H107" s="37"/>
    </row>
    <row r="108" spans="1:8" s="10" customFormat="1" x14ac:dyDescent="0.25">
      <c r="A108" s="12"/>
      <c r="B108" s="39"/>
      <c r="C108" s="34"/>
      <c r="D108" s="38"/>
      <c r="E108" s="38"/>
      <c r="F108" s="37"/>
      <c r="G108" s="37">
        <f t="shared" si="14"/>
        <v>0</v>
      </c>
      <c r="H108" s="37"/>
    </row>
    <row r="109" spans="1:8" s="10" customFormat="1" x14ac:dyDescent="0.25">
      <c r="A109" s="12"/>
      <c r="B109" s="39"/>
      <c r="C109" s="34"/>
      <c r="D109" s="38"/>
      <c r="E109" s="38"/>
      <c r="F109" s="37"/>
      <c r="G109" s="37">
        <f t="shared" si="14"/>
        <v>0</v>
      </c>
      <c r="H109" s="37"/>
    </row>
    <row r="110" spans="1:8" s="1" customFormat="1" x14ac:dyDescent="0.25">
      <c r="A110" s="11" t="s">
        <v>21</v>
      </c>
      <c r="B110" s="20">
        <f t="shared" ref="B110:G110" si="15">SUM(B97:B109)</f>
        <v>9829.2000000000007</v>
      </c>
      <c r="C110" s="20">
        <f t="shared" si="15"/>
        <v>0</v>
      </c>
      <c r="D110" s="20">
        <f t="shared" si="15"/>
        <v>0</v>
      </c>
      <c r="E110" s="20">
        <f t="shared" si="15"/>
        <v>0</v>
      </c>
      <c r="F110" s="20">
        <f t="shared" si="15"/>
        <v>9829</v>
      </c>
      <c r="G110" s="20">
        <f t="shared" si="15"/>
        <v>9829</v>
      </c>
      <c r="H110" s="20">
        <f>SUM(C110:F110)</f>
        <v>9829</v>
      </c>
    </row>
    <row r="111" spans="1:8" s="1" customFormat="1" ht="13.8" thickBot="1" x14ac:dyDescent="0.3">
      <c r="A111" s="11"/>
      <c r="B111" s="40"/>
      <c r="C111" s="20"/>
      <c r="D111" s="20"/>
      <c r="E111" s="20"/>
      <c r="F111" s="20"/>
      <c r="G111" s="20"/>
      <c r="H111" s="20"/>
    </row>
    <row r="112" spans="1:8" ht="16.2" thickBot="1" x14ac:dyDescent="0.35">
      <c r="A112" s="6" t="s">
        <v>23</v>
      </c>
      <c r="B112" s="34">
        <f>B110+B94+B86+B75+B62+B48+B43</f>
        <v>1147022.01</v>
      </c>
      <c r="C112" s="178">
        <f t="shared" ref="C112:G112" si="16">C110+C94+C86+C75+C62+C48+C43</f>
        <v>232937.65</v>
      </c>
      <c r="D112" s="178">
        <f t="shared" si="16"/>
        <v>494530.56</v>
      </c>
      <c r="E112" s="178">
        <f t="shared" si="16"/>
        <v>231916.25</v>
      </c>
      <c r="F112" s="178">
        <f t="shared" si="16"/>
        <v>187637.25</v>
      </c>
      <c r="G112" s="178">
        <f t="shared" si="16"/>
        <v>1147021.71</v>
      </c>
    </row>
    <row r="113" spans="1:8" s="1" customFormat="1" x14ac:dyDescent="0.25">
      <c r="A113" s="11"/>
      <c r="B113" s="40"/>
      <c r="C113" s="20"/>
      <c r="D113" s="20"/>
      <c r="E113" s="20"/>
      <c r="F113" s="20"/>
      <c r="G113" s="20"/>
      <c r="H113" s="20"/>
    </row>
    <row r="114" spans="1:8" ht="17.399999999999999" x14ac:dyDescent="0.3">
      <c r="A114" s="18" t="s">
        <v>262</v>
      </c>
      <c r="B114" s="45">
        <f t="shared" ref="B114:G114" si="17">B112+B31</f>
        <v>3487255.24</v>
      </c>
      <c r="C114" s="45">
        <f t="shared" si="17"/>
        <v>796218.73</v>
      </c>
      <c r="D114" s="45">
        <f t="shared" si="17"/>
        <v>923291.17999999993</v>
      </c>
      <c r="E114" s="45">
        <f t="shared" si="17"/>
        <v>906012.01500000001</v>
      </c>
      <c r="F114" s="45">
        <f t="shared" si="17"/>
        <v>861733.01500000001</v>
      </c>
      <c r="G114" s="46">
        <f t="shared" si="17"/>
        <v>3487254.94</v>
      </c>
    </row>
    <row r="118" spans="1:8" x14ac:dyDescent="0.25">
      <c r="A118" s="11"/>
      <c r="B118" s="40"/>
    </row>
  </sheetData>
  <printOptions horizontalCentered="1" gridLines="1"/>
  <pageMargins left="0.27" right="0.25" top="0.6" bottom="0.56000000000000005" header="0.27" footer="0.21"/>
  <pageSetup scale="90" orientation="landscape" r:id="rId1"/>
  <headerFooter alignWithMargins="0">
    <oddFooter>&amp;L&amp;F&amp;RPage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1"/>
  <sheetViews>
    <sheetView zoomScaleNormal="100" workbookViewId="0">
      <pane xSplit="1" ySplit="4" topLeftCell="B119" activePane="bottomRight" state="frozen"/>
      <selection activeCell="B21" sqref="B21"/>
      <selection pane="topRight" activeCell="B21" sqref="B21"/>
      <selection pane="bottomLeft" activeCell="B21" sqref="B21"/>
      <selection pane="bottomRight" activeCell="A113" sqref="A113"/>
    </sheetView>
  </sheetViews>
  <sheetFormatPr defaultColWidth="9.109375" defaultRowHeight="13.2" x14ac:dyDescent="0.25"/>
  <cols>
    <col min="1" max="1" width="62.88671875" style="2" bestFit="1" customWidth="1"/>
    <col min="2" max="2" width="20.6640625" style="22" bestFit="1" customWidth="1"/>
    <col min="3" max="5" width="15.6640625" style="21" customWidth="1"/>
    <col min="6" max="6" width="15.6640625" style="22" customWidth="1"/>
    <col min="7" max="7" width="17.6640625" style="22" customWidth="1"/>
    <col min="8" max="8" width="12.109375" style="22" customWidth="1"/>
    <col min="9" max="16384" width="9.109375" style="2"/>
  </cols>
  <sheetData>
    <row r="1" spans="1:8" x14ac:dyDescent="0.25">
      <c r="A1" s="85" t="s">
        <v>255</v>
      </c>
      <c r="B1" s="20"/>
    </row>
    <row r="2" spans="1:8" x14ac:dyDescent="0.25">
      <c r="A2" s="1"/>
      <c r="B2" s="20"/>
    </row>
    <row r="3" spans="1:8" s="4" customFormat="1" ht="20.25" customHeight="1" thickBot="1" x14ac:dyDescent="0.35">
      <c r="A3" s="3" t="s">
        <v>27</v>
      </c>
      <c r="B3" s="23"/>
      <c r="C3" s="24"/>
      <c r="D3" s="24"/>
      <c r="E3" s="24"/>
      <c r="F3" s="25"/>
      <c r="G3" s="25"/>
      <c r="H3" s="25"/>
    </row>
    <row r="4" spans="1:8" s="5" customFormat="1" ht="27" thickBot="1" x14ac:dyDescent="0.3">
      <c r="B4" s="19" t="s">
        <v>37</v>
      </c>
      <c r="C4" s="27" t="s">
        <v>15</v>
      </c>
      <c r="D4" s="28" t="s">
        <v>16</v>
      </c>
      <c r="E4" s="28" t="s">
        <v>17</v>
      </c>
      <c r="F4" s="29" t="s">
        <v>18</v>
      </c>
      <c r="G4" s="29" t="s">
        <v>19</v>
      </c>
      <c r="H4" s="30"/>
    </row>
    <row r="5" spans="1:8" s="5" customFormat="1" ht="13.8" thickBot="1" x14ac:dyDescent="0.3">
      <c r="B5" s="31"/>
      <c r="C5" s="32"/>
      <c r="D5" s="32"/>
      <c r="E5" s="32"/>
      <c r="F5" s="32"/>
      <c r="G5" s="32"/>
      <c r="H5" s="30"/>
    </row>
    <row r="6" spans="1:8" s="5" customFormat="1" ht="16.2" thickBot="1" x14ac:dyDescent="0.35">
      <c r="A6" s="6" t="s">
        <v>6</v>
      </c>
      <c r="B6" s="33"/>
      <c r="C6" s="34"/>
      <c r="D6" s="34"/>
      <c r="E6" s="34"/>
      <c r="F6" s="30"/>
      <c r="G6" s="30"/>
      <c r="H6" s="30"/>
    </row>
    <row r="7" spans="1:8" s="5" customFormat="1" ht="16.2" thickBot="1" x14ac:dyDescent="0.35">
      <c r="A7" s="7"/>
      <c r="B7" s="30"/>
      <c r="C7" s="30"/>
      <c r="D7" s="30"/>
      <c r="E7" s="30"/>
      <c r="F7" s="30"/>
      <c r="G7" s="30"/>
      <c r="H7" s="30"/>
    </row>
    <row r="8" spans="1:8" s="9" customFormat="1" ht="13.8" thickBot="1" x14ac:dyDescent="0.3">
      <c r="A8" s="8" t="s">
        <v>0</v>
      </c>
      <c r="B8" s="35"/>
      <c r="C8" s="21"/>
      <c r="D8" s="21"/>
      <c r="E8" s="21"/>
      <c r="F8" s="36"/>
      <c r="G8" s="36"/>
      <c r="H8" s="36"/>
    </row>
    <row r="9" spans="1:8" x14ac:dyDescent="0.25">
      <c r="B9" s="21"/>
      <c r="D9" s="21">
        <f>0-C9</f>
        <v>0</v>
      </c>
      <c r="E9" s="21">
        <f>(B9-C9-D9)/2</f>
        <v>0</v>
      </c>
      <c r="F9" s="21">
        <f>(B9-C9-D9)/2</f>
        <v>0</v>
      </c>
      <c r="G9" s="22">
        <f>SUM(C9:F9)</f>
        <v>0</v>
      </c>
    </row>
    <row r="10" spans="1:8" x14ac:dyDescent="0.25">
      <c r="B10" s="37"/>
      <c r="D10" s="38"/>
      <c r="G10" s="22">
        <f>SUM(C10:F10)</f>
        <v>0</v>
      </c>
    </row>
    <row r="11" spans="1:8" x14ac:dyDescent="0.25">
      <c r="A11" s="11"/>
      <c r="B11" s="39"/>
      <c r="C11" s="40"/>
      <c r="D11" s="39"/>
      <c r="G11" s="22">
        <f>SUM(C11:F11)</f>
        <v>0</v>
      </c>
    </row>
    <row r="12" spans="1:8" s="1" customFormat="1" x14ac:dyDescent="0.25">
      <c r="A12" s="11" t="s">
        <v>21</v>
      </c>
      <c r="B12" s="20">
        <f t="shared" ref="B12:G12" si="0">SUM(B9:B11)</f>
        <v>0</v>
      </c>
      <c r="C12" s="20">
        <f t="shared" si="0"/>
        <v>0</v>
      </c>
      <c r="D12" s="20">
        <f t="shared" si="0"/>
        <v>0</v>
      </c>
      <c r="E12" s="20">
        <f t="shared" si="0"/>
        <v>0</v>
      </c>
      <c r="F12" s="20">
        <f t="shared" si="0"/>
        <v>0</v>
      </c>
      <c r="G12" s="20">
        <f t="shared" si="0"/>
        <v>0</v>
      </c>
      <c r="H12" s="20"/>
    </row>
    <row r="13" spans="1:8" x14ac:dyDescent="0.25">
      <c r="A13" s="13" t="s">
        <v>1</v>
      </c>
      <c r="B13" s="35"/>
      <c r="D13" s="38"/>
    </row>
    <row r="14" spans="1:8" x14ac:dyDescent="0.25">
      <c r="B14" s="21"/>
      <c r="D14" s="21">
        <f>0-C14</f>
        <v>0</v>
      </c>
      <c r="E14" s="21">
        <f>(B14-C14-D14)/2</f>
        <v>0</v>
      </c>
      <c r="F14" s="21">
        <f>(B14-C14-D14)/2</f>
        <v>0</v>
      </c>
      <c r="G14" s="22">
        <f>SUM(C14:F14)</f>
        <v>0</v>
      </c>
    </row>
    <row r="15" spans="1:8" x14ac:dyDescent="0.25">
      <c r="A15" s="11"/>
      <c r="B15" s="39"/>
      <c r="C15" s="40"/>
      <c r="D15" s="38"/>
      <c r="G15" s="22">
        <f>SUM(C15:F15)</f>
        <v>0</v>
      </c>
    </row>
    <row r="16" spans="1:8" x14ac:dyDescent="0.25">
      <c r="B16" s="37"/>
      <c r="D16" s="38"/>
      <c r="G16" s="22">
        <f>SUM(C16:F16)</f>
        <v>0</v>
      </c>
    </row>
    <row r="17" spans="1:8" s="1" customFormat="1" x14ac:dyDescent="0.25">
      <c r="A17" s="11" t="s">
        <v>21</v>
      </c>
      <c r="B17" s="39">
        <f t="shared" ref="B17:G17" si="1">SUM(B14:B16)</f>
        <v>0</v>
      </c>
      <c r="C17" s="39">
        <f t="shared" si="1"/>
        <v>0</v>
      </c>
      <c r="D17" s="39">
        <f t="shared" si="1"/>
        <v>0</v>
      </c>
      <c r="E17" s="39">
        <f t="shared" si="1"/>
        <v>0</v>
      </c>
      <c r="F17" s="39">
        <f t="shared" si="1"/>
        <v>0</v>
      </c>
      <c r="G17" s="20">
        <f t="shared" si="1"/>
        <v>0</v>
      </c>
      <c r="H17" s="20"/>
    </row>
    <row r="18" spans="1:8" x14ac:dyDescent="0.25">
      <c r="A18" s="13" t="s">
        <v>2</v>
      </c>
      <c r="B18" s="35"/>
      <c r="D18" s="38"/>
    </row>
    <row r="19" spans="1:8" x14ac:dyDescent="0.25">
      <c r="B19" s="37"/>
      <c r="F19" s="21"/>
      <c r="G19" s="22">
        <f>SUM(C19:F19)</f>
        <v>0</v>
      </c>
    </row>
    <row r="20" spans="1:8" x14ac:dyDescent="0.25">
      <c r="A20" s="11"/>
      <c r="B20" s="37">
        <v>0</v>
      </c>
      <c r="C20" s="47"/>
      <c r="D20" s="21">
        <f>0-C20</f>
        <v>0</v>
      </c>
      <c r="E20" s="21">
        <f>(B20-C20-D20)/2</f>
        <v>0</v>
      </c>
      <c r="F20" s="21">
        <f>(B20-C20-D20)/2</f>
        <v>0</v>
      </c>
      <c r="G20" s="22">
        <f>SUM(C20:F20)</f>
        <v>0</v>
      </c>
    </row>
    <row r="21" spans="1:8" x14ac:dyDescent="0.25">
      <c r="B21" s="37"/>
      <c r="D21" s="38"/>
      <c r="G21" s="22">
        <f>SUM(C21:F21)</f>
        <v>0</v>
      </c>
    </row>
    <row r="22" spans="1:8" x14ac:dyDescent="0.25">
      <c r="A22" s="11"/>
      <c r="B22" s="39"/>
      <c r="C22" s="34"/>
      <c r="D22" s="38"/>
      <c r="G22" s="22">
        <f>SUM(C22:F22)</f>
        <v>0</v>
      </c>
    </row>
    <row r="23" spans="1:8" s="1" customFormat="1" ht="13.8" thickBot="1" x14ac:dyDescent="0.3">
      <c r="A23" s="11" t="s">
        <v>21</v>
      </c>
      <c r="B23" s="20">
        <f t="shared" ref="B23:G23" si="2">SUM(B20:B22)</f>
        <v>0</v>
      </c>
      <c r="C23" s="20">
        <f t="shared" si="2"/>
        <v>0</v>
      </c>
      <c r="D23" s="20">
        <f t="shared" si="2"/>
        <v>0</v>
      </c>
      <c r="E23" s="20">
        <f t="shared" si="2"/>
        <v>0</v>
      </c>
      <c r="F23" s="20">
        <f t="shared" si="2"/>
        <v>0</v>
      </c>
      <c r="G23" s="20">
        <f t="shared" si="2"/>
        <v>0</v>
      </c>
      <c r="H23" s="20"/>
    </row>
    <row r="24" spans="1:8" s="1" customFormat="1" ht="13.8" thickBot="1" x14ac:dyDescent="0.3">
      <c r="A24" s="14" t="s">
        <v>4</v>
      </c>
      <c r="B24" s="41"/>
      <c r="C24" s="21"/>
      <c r="D24" s="21"/>
      <c r="E24" s="40"/>
      <c r="F24" s="20"/>
      <c r="G24" s="20"/>
      <c r="H24" s="20"/>
    </row>
    <row r="25" spans="1:8" s="1" customFormat="1" x14ac:dyDescent="0.25">
      <c r="A25" s="2"/>
      <c r="B25" s="21"/>
      <c r="C25" s="21"/>
      <c r="D25" s="21">
        <f>0-C25</f>
        <v>0</v>
      </c>
      <c r="E25" s="21">
        <f>(B25-C25-D25)/2</f>
        <v>0</v>
      </c>
      <c r="F25" s="21">
        <f>(B25-C25-D25)/2</f>
        <v>0</v>
      </c>
      <c r="G25" s="22">
        <f>SUM(C25:F25)</f>
        <v>0</v>
      </c>
      <c r="H25" s="20"/>
    </row>
    <row r="26" spans="1:8" s="1" customFormat="1" x14ac:dyDescent="0.25">
      <c r="A26" s="11" t="s">
        <v>21</v>
      </c>
      <c r="B26" s="20">
        <f>SUM(B24:B25)</f>
        <v>0</v>
      </c>
      <c r="C26" s="20">
        <f>SUM(C24:C25)</f>
        <v>0</v>
      </c>
      <c r="D26" s="20">
        <f>SUM(D24:D25)</f>
        <v>0</v>
      </c>
      <c r="E26" s="20">
        <f>SUM(E24:E25)</f>
        <v>0</v>
      </c>
      <c r="F26" s="20">
        <f>SUM(F24:F25)</f>
        <v>0</v>
      </c>
      <c r="G26" s="20">
        <f>SUM(C26:F26)</f>
        <v>0</v>
      </c>
      <c r="H26" s="20"/>
    </row>
    <row r="27" spans="1:8" s="1" customFormat="1" x14ac:dyDescent="0.25">
      <c r="A27" s="13" t="s">
        <v>3</v>
      </c>
      <c r="B27" s="35"/>
      <c r="C27" s="42"/>
      <c r="D27" s="21"/>
      <c r="E27" s="40"/>
      <c r="F27" s="20"/>
      <c r="G27" s="20"/>
      <c r="H27" s="20"/>
    </row>
    <row r="28" spans="1:8" x14ac:dyDescent="0.25">
      <c r="B28" s="37"/>
      <c r="C28" s="22"/>
      <c r="D28" s="22"/>
    </row>
    <row r="29" spans="1:8" x14ac:dyDescent="0.25">
      <c r="A29" s="11" t="s">
        <v>21</v>
      </c>
      <c r="B29" s="39"/>
      <c r="C29" s="22">
        <f>SUM(C27:C28)</f>
        <v>0</v>
      </c>
      <c r="D29" s="22">
        <f>SUM(D27:D28)</f>
        <v>0</v>
      </c>
      <c r="E29" s="22">
        <f>SUM(E27:E28)</f>
        <v>0</v>
      </c>
      <c r="F29" s="22">
        <f>SUM(F27:F28)</f>
        <v>0</v>
      </c>
      <c r="G29" s="22">
        <f>SUM(C29:F29)</f>
        <v>0</v>
      </c>
    </row>
    <row r="30" spans="1:8" ht="13.8" thickBot="1" x14ac:dyDescent="0.3">
      <c r="A30" s="11"/>
      <c r="B30" s="39"/>
      <c r="C30" s="22"/>
      <c r="D30" s="22"/>
      <c r="E30" s="22"/>
    </row>
    <row r="31" spans="1:8" s="1" customFormat="1" ht="16.2" thickBot="1" x14ac:dyDescent="0.35">
      <c r="A31" s="6" t="s">
        <v>22</v>
      </c>
      <c r="B31" s="34">
        <f t="shared" ref="B31:G31" si="3">B29+B26+B23+B17+B12</f>
        <v>0</v>
      </c>
      <c r="C31" s="34">
        <f t="shared" si="3"/>
        <v>0</v>
      </c>
      <c r="D31" s="34">
        <f t="shared" si="3"/>
        <v>0</v>
      </c>
      <c r="E31" s="34">
        <f t="shared" si="3"/>
        <v>0</v>
      </c>
      <c r="F31" s="34">
        <f t="shared" si="3"/>
        <v>0</v>
      </c>
      <c r="G31" s="34">
        <f t="shared" si="3"/>
        <v>0</v>
      </c>
      <c r="H31" s="20">
        <f>SUM(C31:F31)</f>
        <v>0</v>
      </c>
    </row>
    <row r="32" spans="1:8" ht="13.8" thickBot="1" x14ac:dyDescent="0.3">
      <c r="A32" s="11"/>
      <c r="B32" s="39"/>
      <c r="C32" s="22"/>
      <c r="D32" s="22"/>
      <c r="E32" s="22"/>
    </row>
    <row r="33" spans="1:8" ht="16.2" thickBot="1" x14ac:dyDescent="0.35">
      <c r="A33" s="6" t="s">
        <v>5</v>
      </c>
      <c r="B33" s="33"/>
      <c r="C33" s="22"/>
      <c r="D33" s="22"/>
      <c r="E33" s="22"/>
    </row>
    <row r="34" spans="1:8" ht="16.2" thickBot="1" x14ac:dyDescent="0.35">
      <c r="A34" s="16"/>
      <c r="B34" s="33"/>
      <c r="C34" s="42"/>
    </row>
    <row r="35" spans="1:8" ht="13.8" thickBot="1" x14ac:dyDescent="0.3">
      <c r="A35" s="14" t="s">
        <v>7</v>
      </c>
      <c r="B35" s="41"/>
    </row>
    <row r="36" spans="1:8" x14ac:dyDescent="0.25">
      <c r="A36" s="15" t="s">
        <v>20</v>
      </c>
      <c r="B36" s="41"/>
    </row>
    <row r="37" spans="1:8" x14ac:dyDescent="0.25">
      <c r="D37" s="21">
        <f>0-C37</f>
        <v>0</v>
      </c>
      <c r="E37" s="21">
        <f>(B37-C37-D37)/2</f>
        <v>0</v>
      </c>
      <c r="F37" s="21">
        <f>(B37-C37-D37)/2</f>
        <v>0</v>
      </c>
      <c r="G37" s="22">
        <f t="shared" ref="G37:G42" si="4">SUM(C37:F37)</f>
        <v>0</v>
      </c>
    </row>
    <row r="38" spans="1:8" x14ac:dyDescent="0.25">
      <c r="G38" s="22">
        <f t="shared" si="4"/>
        <v>0</v>
      </c>
    </row>
    <row r="39" spans="1:8" x14ac:dyDescent="0.25">
      <c r="G39" s="22">
        <f t="shared" si="4"/>
        <v>0</v>
      </c>
    </row>
    <row r="40" spans="1:8" x14ac:dyDescent="0.25">
      <c r="G40" s="22">
        <f t="shared" si="4"/>
        <v>0</v>
      </c>
    </row>
    <row r="41" spans="1:8" x14ac:dyDescent="0.25">
      <c r="A41" s="11"/>
      <c r="B41" s="40"/>
      <c r="C41" s="42"/>
      <c r="G41" s="22">
        <f t="shared" si="4"/>
        <v>0</v>
      </c>
    </row>
    <row r="42" spans="1:8" x14ac:dyDescent="0.25">
      <c r="A42" s="11"/>
      <c r="B42" s="40"/>
      <c r="C42" s="43"/>
      <c r="G42" s="22">
        <f t="shared" si="4"/>
        <v>0</v>
      </c>
    </row>
    <row r="43" spans="1:8" s="1" customFormat="1" ht="13.8" thickBot="1" x14ac:dyDescent="0.3">
      <c r="A43" s="11" t="s">
        <v>21</v>
      </c>
      <c r="B43" s="20">
        <f t="shared" ref="B43:G43" si="5">SUM(B37:B42)</f>
        <v>0</v>
      </c>
      <c r="C43" s="20">
        <f t="shared" si="5"/>
        <v>0</v>
      </c>
      <c r="D43" s="20">
        <f t="shared" si="5"/>
        <v>0</v>
      </c>
      <c r="E43" s="20">
        <f t="shared" si="5"/>
        <v>0</v>
      </c>
      <c r="F43" s="20">
        <f t="shared" si="5"/>
        <v>0</v>
      </c>
      <c r="G43" s="20">
        <f t="shared" si="5"/>
        <v>0</v>
      </c>
      <c r="H43" s="20">
        <f>SUM(C43:F43)</f>
        <v>0</v>
      </c>
    </row>
    <row r="44" spans="1:8" ht="13.8" thickBot="1" x14ac:dyDescent="0.3">
      <c r="A44" s="14" t="s">
        <v>9</v>
      </c>
      <c r="B44" s="41"/>
    </row>
    <row r="45" spans="1:8" x14ac:dyDescent="0.25">
      <c r="A45" s="15" t="s">
        <v>20</v>
      </c>
      <c r="B45" s="41"/>
      <c r="G45" s="22">
        <f>SUM(C45:F45)</f>
        <v>0</v>
      </c>
    </row>
    <row r="46" spans="1:8" x14ac:dyDescent="0.25">
      <c r="A46" s="11"/>
      <c r="B46" s="49"/>
      <c r="D46" s="21">
        <f>0-C46</f>
        <v>0</v>
      </c>
      <c r="E46" s="21">
        <f>(B46-C46-D46)/2</f>
        <v>0</v>
      </c>
      <c r="F46" s="21">
        <f>(B46-C46-D46)/2</f>
        <v>0</v>
      </c>
      <c r="G46" s="22">
        <f>SUM(C46:F46)</f>
        <v>0</v>
      </c>
    </row>
    <row r="47" spans="1:8" x14ac:dyDescent="0.25">
      <c r="A47" s="11"/>
      <c r="B47" s="40"/>
      <c r="C47" s="40"/>
      <c r="G47" s="22">
        <f>SUM(C47:F47)</f>
        <v>0</v>
      </c>
    </row>
    <row r="48" spans="1:8" s="1" customFormat="1" ht="13.8" thickBot="1" x14ac:dyDescent="0.3">
      <c r="A48" s="11" t="s">
        <v>21</v>
      </c>
      <c r="B48" s="20">
        <f t="shared" ref="B48:G48" si="6">SUM(B45:B47)</f>
        <v>0</v>
      </c>
      <c r="C48" s="20">
        <f t="shared" si="6"/>
        <v>0</v>
      </c>
      <c r="D48" s="20">
        <f t="shared" si="6"/>
        <v>0</v>
      </c>
      <c r="E48" s="20">
        <f t="shared" si="6"/>
        <v>0</v>
      </c>
      <c r="F48" s="20">
        <f t="shared" si="6"/>
        <v>0</v>
      </c>
      <c r="G48" s="20">
        <f t="shared" si="6"/>
        <v>0</v>
      </c>
      <c r="H48" s="20">
        <f>SUM(C48:F48)</f>
        <v>0</v>
      </c>
    </row>
    <row r="49" spans="1:8" ht="13.8" thickBot="1" x14ac:dyDescent="0.3">
      <c r="A49" s="14" t="s">
        <v>8</v>
      </c>
      <c r="B49" s="41"/>
    </row>
    <row r="50" spans="1:8" x14ac:dyDescent="0.25">
      <c r="A50" s="15" t="s">
        <v>20</v>
      </c>
      <c r="B50" s="41"/>
      <c r="G50" s="22">
        <f t="shared" ref="G50:G61" si="7">SUM(C50:F50)</f>
        <v>0</v>
      </c>
    </row>
    <row r="51" spans="1:8" x14ac:dyDescent="0.25">
      <c r="A51" s="11"/>
      <c r="B51" s="40"/>
      <c r="G51" s="22">
        <f t="shared" si="7"/>
        <v>0</v>
      </c>
    </row>
    <row r="52" spans="1:8" x14ac:dyDescent="0.25">
      <c r="A52" s="11"/>
      <c r="B52" s="21"/>
      <c r="D52" s="21">
        <f>0-C52</f>
        <v>0</v>
      </c>
      <c r="E52" s="21">
        <f>(B52-C52-D52)/2</f>
        <v>0</v>
      </c>
      <c r="F52" s="21">
        <f>(B52-C52-D52)/2</f>
        <v>0</v>
      </c>
      <c r="G52" s="22">
        <f t="shared" si="7"/>
        <v>0</v>
      </c>
    </row>
    <row r="53" spans="1:8" x14ac:dyDescent="0.25">
      <c r="A53" s="11"/>
      <c r="B53" s="40"/>
      <c r="G53" s="22">
        <f t="shared" si="7"/>
        <v>0</v>
      </c>
    </row>
    <row r="54" spans="1:8" x14ac:dyDescent="0.25">
      <c r="A54" s="11"/>
      <c r="B54" s="40"/>
      <c r="G54" s="22">
        <f t="shared" si="7"/>
        <v>0</v>
      </c>
    </row>
    <row r="55" spans="1:8" x14ac:dyDescent="0.25">
      <c r="A55" s="11"/>
      <c r="B55" s="40"/>
      <c r="G55" s="22">
        <f t="shared" si="7"/>
        <v>0</v>
      </c>
    </row>
    <row r="56" spans="1:8" x14ac:dyDescent="0.25">
      <c r="A56" s="11"/>
      <c r="B56" s="40"/>
      <c r="G56" s="22">
        <f t="shared" si="7"/>
        <v>0</v>
      </c>
    </row>
    <row r="57" spans="1:8" x14ac:dyDescent="0.25">
      <c r="A57" s="11"/>
      <c r="B57" s="40"/>
      <c r="G57" s="22">
        <f t="shared" si="7"/>
        <v>0</v>
      </c>
    </row>
    <row r="58" spans="1:8" x14ac:dyDescent="0.25">
      <c r="A58" s="11"/>
      <c r="B58" s="40"/>
      <c r="G58" s="22">
        <f t="shared" si="7"/>
        <v>0</v>
      </c>
    </row>
    <row r="59" spans="1:8" x14ac:dyDescent="0.25">
      <c r="A59" s="11"/>
      <c r="B59" s="40"/>
      <c r="G59" s="22">
        <f t="shared" si="7"/>
        <v>0</v>
      </c>
    </row>
    <row r="60" spans="1:8" x14ac:dyDescent="0.25">
      <c r="A60" s="11"/>
      <c r="B60" s="40"/>
      <c r="G60" s="22">
        <f t="shared" si="7"/>
        <v>0</v>
      </c>
    </row>
    <row r="61" spans="1:8" x14ac:dyDescent="0.25">
      <c r="A61" s="11"/>
      <c r="B61" s="40"/>
      <c r="C61" s="40"/>
      <c r="G61" s="22">
        <f t="shared" si="7"/>
        <v>0</v>
      </c>
    </row>
    <row r="62" spans="1:8" s="1" customFormat="1" ht="13.8" thickBot="1" x14ac:dyDescent="0.3">
      <c r="A62" s="11" t="s">
        <v>21</v>
      </c>
      <c r="B62" s="20">
        <f t="shared" ref="B62:G62" si="8">SUM(B50:B61)</f>
        <v>0</v>
      </c>
      <c r="C62" s="20">
        <f t="shared" si="8"/>
        <v>0</v>
      </c>
      <c r="D62" s="20">
        <f t="shared" si="8"/>
        <v>0</v>
      </c>
      <c r="E62" s="20">
        <f t="shared" si="8"/>
        <v>0</v>
      </c>
      <c r="F62" s="20">
        <f t="shared" si="8"/>
        <v>0</v>
      </c>
      <c r="G62" s="20">
        <f t="shared" si="8"/>
        <v>0</v>
      </c>
      <c r="H62" s="20"/>
    </row>
    <row r="63" spans="1:8" ht="13.8" thickBot="1" x14ac:dyDescent="0.3">
      <c r="A63" s="14" t="s">
        <v>10</v>
      </c>
      <c r="B63" s="41"/>
    </row>
    <row r="64" spans="1:8" x14ac:dyDescent="0.25">
      <c r="A64" s="15" t="s">
        <v>20</v>
      </c>
      <c r="B64" s="41"/>
    </row>
    <row r="65" spans="1:8" x14ac:dyDescent="0.25">
      <c r="A65" s="15"/>
      <c r="B65" s="41"/>
      <c r="D65" s="21">
        <f>0-C65</f>
        <v>0</v>
      </c>
      <c r="E65" s="21">
        <f>(B65-C65-D65)/2</f>
        <v>0</v>
      </c>
      <c r="F65" s="21">
        <f>(B65-C65-D65)/2</f>
        <v>0</v>
      </c>
      <c r="G65" s="22">
        <f>SUM(C65:F65)</f>
        <v>0</v>
      </c>
    </row>
    <row r="66" spans="1:8" x14ac:dyDescent="0.25">
      <c r="A66" s="15"/>
      <c r="B66" s="41"/>
      <c r="G66" s="22">
        <f t="shared" ref="G66:G73" si="9">SUM(C66:F66)</f>
        <v>0</v>
      </c>
    </row>
    <row r="67" spans="1:8" x14ac:dyDescent="0.25">
      <c r="A67" s="15"/>
      <c r="B67" s="41"/>
      <c r="G67" s="22">
        <f t="shared" si="9"/>
        <v>0</v>
      </c>
    </row>
    <row r="68" spans="1:8" x14ac:dyDescent="0.25">
      <c r="A68" s="15"/>
      <c r="B68" s="41"/>
      <c r="G68" s="22">
        <f t="shared" si="9"/>
        <v>0</v>
      </c>
    </row>
    <row r="69" spans="1:8" x14ac:dyDescent="0.25">
      <c r="A69" s="15"/>
      <c r="B69" s="41"/>
      <c r="G69" s="22">
        <f t="shared" si="9"/>
        <v>0</v>
      </c>
    </row>
    <row r="70" spans="1:8" x14ac:dyDescent="0.25">
      <c r="A70" s="15"/>
      <c r="B70" s="41"/>
      <c r="G70" s="22">
        <f t="shared" si="9"/>
        <v>0</v>
      </c>
    </row>
    <row r="71" spans="1:8" x14ac:dyDescent="0.25">
      <c r="A71" s="15"/>
      <c r="B71" s="41"/>
      <c r="G71" s="22">
        <f t="shared" si="9"/>
        <v>0</v>
      </c>
    </row>
    <row r="72" spans="1:8" x14ac:dyDescent="0.25">
      <c r="A72" s="11"/>
      <c r="B72" s="40"/>
      <c r="G72" s="22">
        <f t="shared" si="9"/>
        <v>0</v>
      </c>
    </row>
    <row r="73" spans="1:8" x14ac:dyDescent="0.25">
      <c r="G73" s="22">
        <f t="shared" si="9"/>
        <v>0</v>
      </c>
    </row>
    <row r="74" spans="1:8" s="1" customFormat="1" ht="13.8" thickBot="1" x14ac:dyDescent="0.3">
      <c r="A74" s="11" t="s">
        <v>21</v>
      </c>
      <c r="B74" s="20">
        <f t="shared" ref="B74:G74" si="10">SUM(B65:B73)</f>
        <v>0</v>
      </c>
      <c r="C74" s="20">
        <f t="shared" si="10"/>
        <v>0</v>
      </c>
      <c r="D74" s="20">
        <f t="shared" si="10"/>
        <v>0</v>
      </c>
      <c r="E74" s="20">
        <f t="shared" si="10"/>
        <v>0</v>
      </c>
      <c r="F74" s="20">
        <f t="shared" si="10"/>
        <v>0</v>
      </c>
      <c r="G74" s="20">
        <f t="shared" si="10"/>
        <v>0</v>
      </c>
      <c r="H74" s="20">
        <f>SUM(C74:F74)</f>
        <v>0</v>
      </c>
    </row>
    <row r="75" spans="1:8" ht="13.8" thickBot="1" x14ac:dyDescent="0.3">
      <c r="A75" s="14" t="s">
        <v>11</v>
      </c>
      <c r="B75" s="41"/>
    </row>
    <row r="76" spans="1:8" x14ac:dyDescent="0.25">
      <c r="A76" s="15" t="s">
        <v>20</v>
      </c>
      <c r="B76" s="41"/>
    </row>
    <row r="77" spans="1:8" x14ac:dyDescent="0.25">
      <c r="A77" s="15"/>
      <c r="B77" s="41"/>
      <c r="D77" s="21">
        <f>0-C77</f>
        <v>0</v>
      </c>
      <c r="E77" s="21">
        <f>(B77-C77-D77)/2</f>
        <v>0</v>
      </c>
      <c r="F77" s="21">
        <f>(B77-C77-D77)/2</f>
        <v>0</v>
      </c>
      <c r="G77" s="22">
        <f>SUM(C77:F77)</f>
        <v>0</v>
      </c>
    </row>
    <row r="78" spans="1:8" x14ac:dyDescent="0.25">
      <c r="A78" s="15"/>
      <c r="B78" s="41"/>
      <c r="G78" s="22">
        <f t="shared" ref="G78:G108" si="11">SUM(C78:F78)</f>
        <v>0</v>
      </c>
    </row>
    <row r="79" spans="1:8" x14ac:dyDescent="0.25">
      <c r="A79" s="15"/>
      <c r="B79" s="41"/>
      <c r="G79" s="22">
        <f t="shared" si="11"/>
        <v>0</v>
      </c>
    </row>
    <row r="80" spans="1:8" x14ac:dyDescent="0.25">
      <c r="A80" s="15"/>
      <c r="B80" s="41"/>
      <c r="G80" s="22">
        <f t="shared" si="11"/>
        <v>0</v>
      </c>
    </row>
    <row r="81" spans="1:7" s="22" customFormat="1" x14ac:dyDescent="0.25">
      <c r="A81" s="15"/>
      <c r="B81" s="41"/>
      <c r="C81" s="21"/>
      <c r="D81" s="21"/>
      <c r="E81" s="21"/>
      <c r="G81" s="22">
        <f t="shared" si="11"/>
        <v>0</v>
      </c>
    </row>
    <row r="82" spans="1:7" s="22" customFormat="1" x14ac:dyDescent="0.25">
      <c r="A82" s="15"/>
      <c r="B82" s="41"/>
      <c r="C82" s="21"/>
      <c r="D82" s="21"/>
      <c r="E82" s="21"/>
      <c r="G82" s="22">
        <f t="shared" si="11"/>
        <v>0</v>
      </c>
    </row>
    <row r="83" spans="1:7" s="22" customFormat="1" x14ac:dyDescent="0.25">
      <c r="A83" s="15"/>
      <c r="B83" s="41"/>
      <c r="C83" s="21"/>
      <c r="D83" s="21"/>
      <c r="E83" s="21"/>
      <c r="G83" s="22">
        <f t="shared" si="11"/>
        <v>0</v>
      </c>
    </row>
    <row r="84" spans="1:7" s="22" customFormat="1" x14ac:dyDescent="0.25">
      <c r="A84" s="15"/>
      <c r="B84" s="41"/>
      <c r="C84" s="21"/>
      <c r="D84" s="21"/>
      <c r="E84" s="21"/>
      <c r="G84" s="22">
        <f t="shared" si="11"/>
        <v>0</v>
      </c>
    </row>
    <row r="85" spans="1:7" s="22" customFormat="1" x14ac:dyDescent="0.25">
      <c r="A85" s="15"/>
      <c r="B85" s="41"/>
      <c r="C85" s="21"/>
      <c r="D85" s="21"/>
      <c r="E85" s="21"/>
      <c r="G85" s="22">
        <f t="shared" si="11"/>
        <v>0</v>
      </c>
    </row>
    <row r="86" spans="1:7" s="22" customFormat="1" x14ac:dyDescent="0.25">
      <c r="A86" s="15"/>
      <c r="B86" s="41"/>
      <c r="C86" s="21"/>
      <c r="D86" s="21"/>
      <c r="E86" s="21"/>
      <c r="G86" s="22">
        <f t="shared" si="11"/>
        <v>0</v>
      </c>
    </row>
    <row r="87" spans="1:7" s="22" customFormat="1" x14ac:dyDescent="0.25">
      <c r="A87" s="15"/>
      <c r="B87" s="41"/>
      <c r="C87" s="21"/>
      <c r="D87" s="21"/>
      <c r="E87" s="21"/>
      <c r="G87" s="22">
        <f t="shared" si="11"/>
        <v>0</v>
      </c>
    </row>
    <row r="88" spans="1:7" s="22" customFormat="1" x14ac:dyDescent="0.25">
      <c r="A88" s="15"/>
      <c r="B88" s="41"/>
      <c r="C88" s="21"/>
      <c r="D88" s="21"/>
      <c r="E88" s="21"/>
      <c r="G88" s="22">
        <f t="shared" si="11"/>
        <v>0</v>
      </c>
    </row>
    <row r="89" spans="1:7" s="22" customFormat="1" x14ac:dyDescent="0.25">
      <c r="A89" s="15"/>
      <c r="B89" s="41"/>
      <c r="C89" s="21"/>
      <c r="D89" s="21"/>
      <c r="E89" s="21"/>
      <c r="G89" s="22">
        <f t="shared" si="11"/>
        <v>0</v>
      </c>
    </row>
    <row r="90" spans="1:7" s="22" customFormat="1" x14ac:dyDescent="0.25">
      <c r="A90" s="15"/>
      <c r="B90" s="41"/>
      <c r="C90" s="21"/>
      <c r="D90" s="21"/>
      <c r="E90" s="21"/>
      <c r="G90" s="22">
        <f t="shared" si="11"/>
        <v>0</v>
      </c>
    </row>
    <row r="91" spans="1:7" s="22" customFormat="1" x14ac:dyDescent="0.25">
      <c r="A91" s="15"/>
      <c r="B91" s="41"/>
      <c r="C91" s="21"/>
      <c r="D91" s="21"/>
      <c r="E91" s="21"/>
      <c r="G91" s="22">
        <f t="shared" si="11"/>
        <v>0</v>
      </c>
    </row>
    <row r="92" spans="1:7" s="22" customFormat="1" x14ac:dyDescent="0.25">
      <c r="A92" s="15"/>
      <c r="B92" s="41"/>
      <c r="C92" s="21"/>
      <c r="D92" s="21"/>
      <c r="E92" s="21"/>
      <c r="G92" s="22">
        <f t="shared" si="11"/>
        <v>0</v>
      </c>
    </row>
    <row r="93" spans="1:7" s="22" customFormat="1" x14ac:dyDescent="0.25">
      <c r="A93" s="15"/>
      <c r="B93" s="41"/>
      <c r="C93" s="21"/>
      <c r="D93" s="21"/>
      <c r="E93" s="21"/>
      <c r="G93" s="22">
        <f t="shared" si="11"/>
        <v>0</v>
      </c>
    </row>
    <row r="94" spans="1:7" s="22" customFormat="1" x14ac:dyDescent="0.25">
      <c r="A94" s="15"/>
      <c r="B94" s="41"/>
      <c r="C94" s="21"/>
      <c r="D94" s="21"/>
      <c r="E94" s="21"/>
      <c r="G94" s="22">
        <f t="shared" si="11"/>
        <v>0</v>
      </c>
    </row>
    <row r="95" spans="1:7" s="22" customFormat="1" x14ac:dyDescent="0.25">
      <c r="A95" s="15"/>
      <c r="B95" s="41"/>
      <c r="C95" s="21"/>
      <c r="D95" s="21"/>
      <c r="E95" s="21"/>
      <c r="G95" s="22">
        <f t="shared" si="11"/>
        <v>0</v>
      </c>
    </row>
    <row r="96" spans="1:7" s="22" customFormat="1" x14ac:dyDescent="0.25">
      <c r="A96" s="15"/>
      <c r="B96" s="41"/>
      <c r="C96" s="21"/>
      <c r="D96" s="21"/>
      <c r="E96" s="21"/>
      <c r="G96" s="22">
        <f t="shared" si="11"/>
        <v>0</v>
      </c>
    </row>
    <row r="97" spans="1:8" x14ac:dyDescent="0.25">
      <c r="A97" s="15"/>
      <c r="B97" s="41"/>
      <c r="G97" s="22">
        <f t="shared" si="11"/>
        <v>0</v>
      </c>
    </row>
    <row r="98" spans="1:8" x14ac:dyDescent="0.25">
      <c r="A98" s="15"/>
      <c r="B98" s="41"/>
      <c r="G98" s="22">
        <f t="shared" si="11"/>
        <v>0</v>
      </c>
    </row>
    <row r="99" spans="1:8" x14ac:dyDescent="0.25">
      <c r="A99" s="15"/>
      <c r="B99" s="41"/>
      <c r="G99" s="22">
        <f t="shared" si="11"/>
        <v>0</v>
      </c>
    </row>
    <row r="100" spans="1:8" x14ac:dyDescent="0.25">
      <c r="A100" s="15"/>
      <c r="B100" s="41"/>
      <c r="G100" s="22">
        <f t="shared" si="11"/>
        <v>0</v>
      </c>
    </row>
    <row r="101" spans="1:8" x14ac:dyDescent="0.25">
      <c r="A101" s="15"/>
      <c r="B101" s="41"/>
      <c r="G101" s="22">
        <f t="shared" si="11"/>
        <v>0</v>
      </c>
    </row>
    <row r="102" spans="1:8" x14ac:dyDescent="0.25">
      <c r="A102" s="15"/>
      <c r="B102" s="41"/>
      <c r="G102" s="22">
        <f t="shared" si="11"/>
        <v>0</v>
      </c>
    </row>
    <row r="103" spans="1:8" x14ac:dyDescent="0.25">
      <c r="A103" s="15"/>
      <c r="B103" s="41"/>
      <c r="G103" s="22">
        <f t="shared" si="11"/>
        <v>0</v>
      </c>
    </row>
    <row r="104" spans="1:8" x14ac:dyDescent="0.25">
      <c r="A104" s="15"/>
      <c r="B104" s="41"/>
      <c r="G104" s="22">
        <f t="shared" si="11"/>
        <v>0</v>
      </c>
    </row>
    <row r="105" spans="1:8" x14ac:dyDescent="0.25">
      <c r="A105" s="15"/>
      <c r="B105" s="41"/>
      <c r="G105" s="22">
        <f t="shared" si="11"/>
        <v>0</v>
      </c>
    </row>
    <row r="106" spans="1:8" x14ac:dyDescent="0.25">
      <c r="A106" s="15"/>
      <c r="B106" s="41"/>
      <c r="G106" s="22">
        <f t="shared" si="11"/>
        <v>0</v>
      </c>
    </row>
    <row r="107" spans="1:8" x14ac:dyDescent="0.25">
      <c r="A107" s="11"/>
      <c r="B107" s="40"/>
      <c r="G107" s="22">
        <f t="shared" si="11"/>
        <v>0</v>
      </c>
    </row>
    <row r="108" spans="1:8" x14ac:dyDescent="0.25">
      <c r="A108" s="11" t="s">
        <v>14</v>
      </c>
      <c r="B108" s="40"/>
      <c r="C108" s="43"/>
      <c r="G108" s="22">
        <f t="shared" si="11"/>
        <v>0</v>
      </c>
    </row>
    <row r="109" spans="1:8" x14ac:dyDescent="0.25">
      <c r="A109" s="11" t="s">
        <v>21</v>
      </c>
      <c r="B109" s="20">
        <f t="shared" ref="B109:G109" si="12">SUM(B77:B108)</f>
        <v>0</v>
      </c>
      <c r="C109" s="20">
        <f t="shared" si="12"/>
        <v>0</v>
      </c>
      <c r="D109" s="20">
        <f t="shared" si="12"/>
        <v>0</v>
      </c>
      <c r="E109" s="20">
        <f t="shared" si="12"/>
        <v>0</v>
      </c>
      <c r="F109" s="20">
        <f t="shared" si="12"/>
        <v>0</v>
      </c>
      <c r="G109" s="20">
        <f t="shared" si="12"/>
        <v>0</v>
      </c>
      <c r="H109" s="22">
        <f>SUM(C109:F109)</f>
        <v>0</v>
      </c>
    </row>
    <row r="110" spans="1:8" x14ac:dyDescent="0.25">
      <c r="A110" s="13" t="s">
        <v>12</v>
      </c>
      <c r="B110" s="35"/>
      <c r="C110" s="43"/>
    </row>
    <row r="111" spans="1:8" x14ac:dyDescent="0.25">
      <c r="A111" s="15"/>
      <c r="B111" s="41"/>
    </row>
    <row r="112" spans="1:8" x14ac:dyDescent="0.25">
      <c r="A112" s="11"/>
      <c r="B112" s="21">
        <v>2732741.89</v>
      </c>
      <c r="C112" s="21">
        <v>0</v>
      </c>
      <c r="G112" s="22">
        <f>SUM(C112:F112)</f>
        <v>0</v>
      </c>
    </row>
    <row r="113" spans="1:8" ht="39.6" x14ac:dyDescent="0.25">
      <c r="A113" s="57" t="s">
        <v>325</v>
      </c>
      <c r="B113" s="40"/>
      <c r="D113" s="21">
        <f>589883.43-C112</f>
        <v>589883.43000000005</v>
      </c>
      <c r="E113" s="21">
        <f>(B112-C112-D113)/2</f>
        <v>1071429.23</v>
      </c>
      <c r="F113" s="21">
        <f>(B112-C112-D113)/2</f>
        <v>1071429.23</v>
      </c>
      <c r="G113" s="22">
        <f>SUM(C113:F113)</f>
        <v>2732741.89</v>
      </c>
    </row>
    <row r="114" spans="1:8" x14ac:dyDescent="0.25">
      <c r="A114" s="11"/>
      <c r="B114" s="40"/>
      <c r="G114" s="22">
        <f>SUM(C114:F114)</f>
        <v>0</v>
      </c>
    </row>
    <row r="115" spans="1:8" x14ac:dyDescent="0.25">
      <c r="A115" s="11"/>
      <c r="B115" s="40"/>
      <c r="G115" s="22">
        <f>SUM(C115:F115)</f>
        <v>0</v>
      </c>
    </row>
    <row r="116" spans="1:8" x14ac:dyDescent="0.25">
      <c r="A116" s="11"/>
      <c r="B116" s="40"/>
      <c r="C116" s="40"/>
      <c r="G116" s="22">
        <f>SUM(C116:F116)</f>
        <v>0</v>
      </c>
    </row>
    <row r="117" spans="1:8" x14ac:dyDescent="0.25">
      <c r="A117" s="11" t="s">
        <v>21</v>
      </c>
      <c r="B117" s="20">
        <f t="shared" ref="B117:G117" si="13">SUM(B112:B116)</f>
        <v>2732741.89</v>
      </c>
      <c r="C117" s="20">
        <f t="shared" si="13"/>
        <v>0</v>
      </c>
      <c r="D117" s="20">
        <f>SUM(D113:D116)</f>
        <v>589883.43000000005</v>
      </c>
      <c r="E117" s="20">
        <f>SUM(E113:E116)</f>
        <v>1071429.23</v>
      </c>
      <c r="F117" s="20">
        <f>SUM(F113:F116)</f>
        <v>1071429.23</v>
      </c>
      <c r="G117" s="20">
        <f t="shared" si="13"/>
        <v>2732741.89</v>
      </c>
      <c r="H117" s="22">
        <f>SUM(C117:F117)</f>
        <v>2732741.89</v>
      </c>
    </row>
    <row r="118" spans="1:8" x14ac:dyDescent="0.25">
      <c r="A118" s="17" t="s">
        <v>13</v>
      </c>
      <c r="B118" s="41"/>
      <c r="D118" s="40"/>
      <c r="E118" s="40"/>
    </row>
    <row r="119" spans="1:8" x14ac:dyDescent="0.25">
      <c r="A119" s="15" t="s">
        <v>20</v>
      </c>
      <c r="B119" s="41"/>
    </row>
    <row r="120" spans="1:8" s="10" customFormat="1" x14ac:dyDescent="0.25">
      <c r="B120" s="37"/>
      <c r="C120" s="21"/>
      <c r="D120" s="21">
        <f>0-C120</f>
        <v>0</v>
      </c>
      <c r="E120" s="21">
        <f>(B120-C120-D120)/2</f>
        <v>0</v>
      </c>
      <c r="F120" s="21">
        <f>(B120-C120-D120)/2</f>
        <v>0</v>
      </c>
      <c r="G120" s="37">
        <f>SUM(C120:F120)</f>
        <v>0</v>
      </c>
      <c r="H120" s="37"/>
    </row>
    <row r="121" spans="1:8" s="10" customFormat="1" x14ac:dyDescent="0.25">
      <c r="B121" s="37"/>
      <c r="C121" s="38"/>
      <c r="D121" s="38"/>
      <c r="E121" s="38"/>
      <c r="F121" s="37"/>
      <c r="G121" s="37">
        <f t="shared" ref="G121:G132" si="14">SUM(C121:F121)</f>
        <v>0</v>
      </c>
      <c r="H121" s="37"/>
    </row>
    <row r="122" spans="1:8" s="10" customFormat="1" x14ac:dyDescent="0.25">
      <c r="B122" s="37"/>
      <c r="C122" s="38"/>
      <c r="D122" s="38"/>
      <c r="E122" s="38"/>
      <c r="F122" s="37"/>
      <c r="G122" s="37">
        <f t="shared" si="14"/>
        <v>0</v>
      </c>
      <c r="H122" s="37"/>
    </row>
    <row r="123" spans="1:8" s="10" customFormat="1" x14ac:dyDescent="0.25">
      <c r="B123" s="37"/>
      <c r="C123" s="38"/>
      <c r="D123" s="38"/>
      <c r="E123" s="38"/>
      <c r="F123" s="37"/>
      <c r="G123" s="37">
        <f t="shared" si="14"/>
        <v>0</v>
      </c>
      <c r="H123" s="37"/>
    </row>
    <row r="124" spans="1:8" s="10" customFormat="1" x14ac:dyDescent="0.25">
      <c r="B124" s="37"/>
      <c r="C124" s="38"/>
      <c r="D124" s="38"/>
      <c r="E124" s="38"/>
      <c r="F124" s="37"/>
      <c r="G124" s="37">
        <f t="shared" si="14"/>
        <v>0</v>
      </c>
      <c r="H124" s="37"/>
    </row>
    <row r="125" spans="1:8" s="10" customFormat="1" x14ac:dyDescent="0.25">
      <c r="B125" s="37"/>
      <c r="C125" s="38"/>
      <c r="D125" s="38"/>
      <c r="E125" s="38"/>
      <c r="F125" s="37"/>
      <c r="G125" s="37">
        <f t="shared" si="14"/>
        <v>0</v>
      </c>
      <c r="H125" s="37"/>
    </row>
    <row r="126" spans="1:8" s="10" customFormat="1" x14ac:dyDescent="0.25">
      <c r="B126" s="37"/>
      <c r="C126" s="38"/>
      <c r="D126" s="38"/>
      <c r="E126" s="38"/>
      <c r="F126" s="37"/>
      <c r="G126" s="37">
        <f t="shared" si="14"/>
        <v>0</v>
      </c>
      <c r="H126" s="37"/>
    </row>
    <row r="127" spans="1:8" s="10" customFormat="1" x14ac:dyDescent="0.25">
      <c r="B127" s="37"/>
      <c r="C127" s="38"/>
      <c r="D127" s="38"/>
      <c r="E127" s="38"/>
      <c r="F127" s="37"/>
      <c r="G127" s="37">
        <f t="shared" si="14"/>
        <v>0</v>
      </c>
      <c r="H127" s="37"/>
    </row>
    <row r="128" spans="1:8" s="10" customFormat="1" x14ac:dyDescent="0.25">
      <c r="B128" s="37"/>
      <c r="C128" s="38"/>
      <c r="D128" s="38"/>
      <c r="E128" s="38"/>
      <c r="F128" s="37"/>
      <c r="G128" s="37">
        <f t="shared" si="14"/>
        <v>0</v>
      </c>
      <c r="H128" s="37"/>
    </row>
    <row r="129" spans="1:8" s="10" customFormat="1" x14ac:dyDescent="0.25">
      <c r="B129" s="37"/>
      <c r="C129" s="38"/>
      <c r="D129" s="38"/>
      <c r="E129" s="38"/>
      <c r="F129" s="37"/>
      <c r="G129" s="37">
        <f t="shared" si="14"/>
        <v>0</v>
      </c>
      <c r="H129" s="37"/>
    </row>
    <row r="130" spans="1:8" s="10" customFormat="1" x14ac:dyDescent="0.25">
      <c r="A130" s="12"/>
      <c r="B130" s="39"/>
      <c r="C130" s="44"/>
      <c r="D130" s="38"/>
      <c r="E130" s="38"/>
      <c r="F130" s="37"/>
      <c r="G130" s="37">
        <f t="shared" si="14"/>
        <v>0</v>
      </c>
      <c r="H130" s="37"/>
    </row>
    <row r="131" spans="1:8" s="10" customFormat="1" x14ac:dyDescent="0.25">
      <c r="A131" s="12"/>
      <c r="B131" s="39"/>
      <c r="C131" s="34"/>
      <c r="D131" s="38"/>
      <c r="E131" s="38"/>
      <c r="F131" s="37"/>
      <c r="G131" s="37">
        <f t="shared" si="14"/>
        <v>0</v>
      </c>
      <c r="H131" s="37"/>
    </row>
    <row r="132" spans="1:8" s="10" customFormat="1" x14ac:dyDescent="0.25">
      <c r="A132" s="12"/>
      <c r="B132" s="39"/>
      <c r="C132" s="34"/>
      <c r="D132" s="38"/>
      <c r="E132" s="38"/>
      <c r="F132" s="37"/>
      <c r="G132" s="37">
        <f t="shared" si="14"/>
        <v>0</v>
      </c>
      <c r="H132" s="37"/>
    </row>
    <row r="133" spans="1:8" s="1" customFormat="1" x14ac:dyDescent="0.25">
      <c r="A133" s="11" t="s">
        <v>21</v>
      </c>
      <c r="B133" s="20">
        <f t="shared" ref="B133:G133" si="15">SUM(B120:B132)</f>
        <v>0</v>
      </c>
      <c r="C133" s="20">
        <f t="shared" si="15"/>
        <v>0</v>
      </c>
      <c r="D133" s="20">
        <f t="shared" si="15"/>
        <v>0</v>
      </c>
      <c r="E133" s="20">
        <f t="shared" si="15"/>
        <v>0</v>
      </c>
      <c r="F133" s="20">
        <f t="shared" si="15"/>
        <v>0</v>
      </c>
      <c r="G133" s="20">
        <f t="shared" si="15"/>
        <v>0</v>
      </c>
      <c r="H133" s="20">
        <f>SUM(C133:F133)</f>
        <v>0</v>
      </c>
    </row>
    <row r="134" spans="1:8" s="1" customFormat="1" ht="13.8" thickBot="1" x14ac:dyDescent="0.3">
      <c r="A134" s="11"/>
      <c r="B134" s="40"/>
      <c r="C134" s="20"/>
      <c r="D134" s="20"/>
      <c r="E134" s="20"/>
      <c r="F134" s="20"/>
      <c r="G134" s="20"/>
      <c r="H134" s="20"/>
    </row>
    <row r="135" spans="1:8" ht="16.2" thickBot="1" x14ac:dyDescent="0.35">
      <c r="A135" s="6" t="s">
        <v>23</v>
      </c>
      <c r="B135" s="34">
        <f t="shared" ref="B135:G135" si="16">B133+B117+B109+B74+B62+B48+B43</f>
        <v>2732741.89</v>
      </c>
      <c r="C135" s="34">
        <f t="shared" si="16"/>
        <v>0</v>
      </c>
      <c r="D135" s="34">
        <f t="shared" si="16"/>
        <v>589883.43000000005</v>
      </c>
      <c r="E135" s="34">
        <f t="shared" si="16"/>
        <v>1071429.23</v>
      </c>
      <c r="F135" s="34">
        <f t="shared" si="16"/>
        <v>1071429.23</v>
      </c>
      <c r="G135" s="34">
        <f t="shared" si="16"/>
        <v>2732741.89</v>
      </c>
    </row>
    <row r="136" spans="1:8" s="1" customFormat="1" x14ac:dyDescent="0.25">
      <c r="A136" s="11"/>
      <c r="B136" s="40"/>
      <c r="C136" s="20"/>
      <c r="D136" s="20"/>
      <c r="E136" s="20"/>
      <c r="F136" s="20"/>
      <c r="G136" s="20"/>
      <c r="H136" s="20"/>
    </row>
    <row r="137" spans="1:8" ht="17.399999999999999" x14ac:dyDescent="0.3">
      <c r="A137" s="18" t="s">
        <v>261</v>
      </c>
      <c r="B137" s="45">
        <f t="shared" ref="B137:G137" si="17">B135+B31</f>
        <v>2732741.89</v>
      </c>
      <c r="C137" s="45">
        <f t="shared" si="17"/>
        <v>0</v>
      </c>
      <c r="D137" s="45">
        <f t="shared" si="17"/>
        <v>589883.43000000005</v>
      </c>
      <c r="E137" s="45">
        <f t="shared" si="17"/>
        <v>1071429.23</v>
      </c>
      <c r="F137" s="45">
        <f t="shared" si="17"/>
        <v>1071429.23</v>
      </c>
      <c r="G137" s="46">
        <f t="shared" si="17"/>
        <v>2732741.89</v>
      </c>
    </row>
    <row r="141" spans="1:8" x14ac:dyDescent="0.25">
      <c r="A141" s="11"/>
      <c r="B141" s="40"/>
    </row>
  </sheetData>
  <printOptions horizontalCentered="1" gridLines="1"/>
  <pageMargins left="0.27" right="0.25" top="0.6" bottom="0.56000000000000005" header="0.27" footer="0.21"/>
  <pageSetup scale="90" orientation="landscape" r:id="rId1"/>
  <headerFooter alignWithMargins="0">
    <oddFooter>&amp;L&amp;F&amp;RPage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7"/>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D127" sqref="D127"/>
    </sheetView>
  </sheetViews>
  <sheetFormatPr defaultColWidth="9.109375" defaultRowHeight="13.2" x14ac:dyDescent="0.25"/>
  <cols>
    <col min="1" max="1" width="62.88671875" style="2" bestFit="1" customWidth="1"/>
    <col min="2" max="2" width="20.6640625" style="22" bestFit="1" customWidth="1"/>
    <col min="3" max="5" width="15.6640625" style="21" customWidth="1"/>
    <col min="6" max="6" width="15.6640625" style="22" customWidth="1"/>
    <col min="7" max="7" width="17.6640625" style="22" customWidth="1"/>
    <col min="8" max="8" width="12.109375" style="22" customWidth="1"/>
    <col min="9" max="16384" width="9.109375" style="2"/>
  </cols>
  <sheetData>
    <row r="1" spans="1:8" x14ac:dyDescent="0.25">
      <c r="A1" s="85" t="s">
        <v>255</v>
      </c>
      <c r="B1" s="20"/>
    </row>
    <row r="2" spans="1:8" x14ac:dyDescent="0.25">
      <c r="A2" s="1"/>
      <c r="B2" s="20"/>
    </row>
    <row r="3" spans="1:8" s="4" customFormat="1" ht="20.25" customHeight="1" thickBot="1" x14ac:dyDescent="0.35">
      <c r="A3" s="3" t="s">
        <v>28</v>
      </c>
      <c r="B3" s="23"/>
      <c r="C3" s="24"/>
      <c r="D3" s="24"/>
      <c r="E3" s="24"/>
      <c r="F3" s="25"/>
      <c r="G3" s="25"/>
      <c r="H3" s="25"/>
    </row>
    <row r="4" spans="1:8" s="5" customFormat="1" ht="27" thickBot="1" x14ac:dyDescent="0.3">
      <c r="B4" s="19" t="s">
        <v>37</v>
      </c>
      <c r="C4" s="27" t="s">
        <v>15</v>
      </c>
      <c r="D4" s="28" t="s">
        <v>16</v>
      </c>
      <c r="E4" s="28" t="s">
        <v>17</v>
      </c>
      <c r="F4" s="29" t="s">
        <v>18</v>
      </c>
      <c r="G4" s="29" t="s">
        <v>19</v>
      </c>
      <c r="H4" s="30"/>
    </row>
    <row r="5" spans="1:8" s="5" customFormat="1" ht="13.8" thickBot="1" x14ac:dyDescent="0.3">
      <c r="B5" s="31"/>
      <c r="C5" s="32"/>
      <c r="D5" s="32"/>
      <c r="E5" s="32"/>
      <c r="F5" s="32"/>
      <c r="G5" s="32"/>
      <c r="H5" s="30"/>
    </row>
    <row r="6" spans="1:8" s="5" customFormat="1" ht="16.2" thickBot="1" x14ac:dyDescent="0.35">
      <c r="A6" s="6" t="s">
        <v>6</v>
      </c>
      <c r="B6" s="33"/>
      <c r="C6" s="34"/>
      <c r="D6" s="34"/>
      <c r="E6" s="34"/>
      <c r="F6" s="30"/>
      <c r="G6" s="30"/>
      <c r="H6" s="30"/>
    </row>
    <row r="7" spans="1:8" s="5" customFormat="1" ht="16.2" thickBot="1" x14ac:dyDescent="0.35">
      <c r="A7" s="7"/>
      <c r="B7" s="30"/>
      <c r="C7" s="30"/>
      <c r="D7" s="30"/>
      <c r="E7" s="30"/>
      <c r="F7" s="30"/>
      <c r="G7" s="30"/>
      <c r="H7" s="30"/>
    </row>
    <row r="8" spans="1:8" s="9" customFormat="1" ht="13.8" thickBot="1" x14ac:dyDescent="0.3">
      <c r="A8" s="8" t="s">
        <v>0</v>
      </c>
      <c r="B8" s="35"/>
      <c r="C8" s="21"/>
      <c r="D8" s="21"/>
      <c r="E8" s="21"/>
      <c r="F8" s="36"/>
      <c r="G8" s="36"/>
      <c r="H8" s="36"/>
    </row>
    <row r="9" spans="1:8" x14ac:dyDescent="0.25">
      <c r="B9" s="21">
        <v>1669001.31</v>
      </c>
      <c r="C9" s="21">
        <v>386710.21</v>
      </c>
      <c r="D9" s="21">
        <f>902429.14-C9</f>
        <v>515718.93</v>
      </c>
      <c r="E9" s="21">
        <f>(B9-C9-D9)/2</f>
        <v>383286.08500000008</v>
      </c>
      <c r="F9" s="21">
        <f>(B9-C9-D9)/2</f>
        <v>383286.08500000008</v>
      </c>
      <c r="G9" s="22">
        <f>SUM(C9:F9)</f>
        <v>1669001.31</v>
      </c>
    </row>
    <row r="10" spans="1:8" x14ac:dyDescent="0.25">
      <c r="B10" s="37"/>
      <c r="D10" s="38"/>
      <c r="G10" s="22">
        <f>SUM(C10:F10)</f>
        <v>0</v>
      </c>
    </row>
    <row r="11" spans="1:8" x14ac:dyDescent="0.25">
      <c r="A11" s="11"/>
      <c r="B11" s="39"/>
      <c r="C11" s="40"/>
      <c r="D11" s="39"/>
      <c r="G11" s="22">
        <f>SUM(C11:F11)</f>
        <v>0</v>
      </c>
    </row>
    <row r="12" spans="1:8" s="1" customFormat="1" x14ac:dyDescent="0.25">
      <c r="A12" s="11" t="s">
        <v>21</v>
      </c>
      <c r="B12" s="20">
        <f t="shared" ref="B12:G12" si="0">SUM(B9:B11)</f>
        <v>1669001.31</v>
      </c>
      <c r="C12" s="20">
        <f t="shared" si="0"/>
        <v>386710.21</v>
      </c>
      <c r="D12" s="20">
        <f t="shared" si="0"/>
        <v>515718.93</v>
      </c>
      <c r="E12" s="20">
        <f t="shared" si="0"/>
        <v>383286.08500000008</v>
      </c>
      <c r="F12" s="20">
        <f t="shared" si="0"/>
        <v>383286.08500000008</v>
      </c>
      <c r="G12" s="20">
        <f t="shared" si="0"/>
        <v>1669001.31</v>
      </c>
      <c r="H12" s="20"/>
    </row>
    <row r="13" spans="1:8" x14ac:dyDescent="0.25">
      <c r="A13" s="13" t="s">
        <v>1</v>
      </c>
      <c r="B13" s="35"/>
      <c r="D13" s="38"/>
    </row>
    <row r="14" spans="1:8" x14ac:dyDescent="0.25">
      <c r="B14" s="21">
        <v>484384.39</v>
      </c>
      <c r="C14" s="21">
        <v>42037.25</v>
      </c>
      <c r="D14" s="21">
        <f>51650.39-C14</f>
        <v>9613.14</v>
      </c>
      <c r="E14" s="21">
        <f>(B14-C14-D14)/2</f>
        <v>216367</v>
      </c>
      <c r="F14" s="21">
        <f>(B14-C14-D14)/2</f>
        <v>216367</v>
      </c>
      <c r="G14" s="22">
        <f>SUM(C14:F14)</f>
        <v>484384.39</v>
      </c>
    </row>
    <row r="15" spans="1:8" x14ac:dyDescent="0.25">
      <c r="A15" s="11"/>
      <c r="B15" s="39"/>
      <c r="C15" s="40"/>
      <c r="D15" s="38"/>
      <c r="G15" s="22">
        <f>SUM(C15:F15)</f>
        <v>0</v>
      </c>
    </row>
    <row r="16" spans="1:8" x14ac:dyDescent="0.25">
      <c r="B16" s="37"/>
      <c r="D16" s="38"/>
      <c r="G16" s="22">
        <f>SUM(C16:F16)</f>
        <v>0</v>
      </c>
    </row>
    <row r="17" spans="1:8" s="1" customFormat="1" x14ac:dyDescent="0.25">
      <c r="A17" s="11" t="s">
        <v>21</v>
      </c>
      <c r="B17" s="39">
        <f t="shared" ref="B17:G17" si="1">SUM(B14:B16)</f>
        <v>484384.39</v>
      </c>
      <c r="C17" s="39">
        <f t="shared" si="1"/>
        <v>42037.25</v>
      </c>
      <c r="D17" s="39">
        <f t="shared" si="1"/>
        <v>9613.14</v>
      </c>
      <c r="E17" s="39">
        <f t="shared" si="1"/>
        <v>216367</v>
      </c>
      <c r="F17" s="39">
        <f t="shared" si="1"/>
        <v>216367</v>
      </c>
      <c r="G17" s="20">
        <f t="shared" si="1"/>
        <v>484384.39</v>
      </c>
      <c r="H17" s="20"/>
    </row>
    <row r="18" spans="1:8" x14ac:dyDescent="0.25">
      <c r="A18" s="13" t="s">
        <v>2</v>
      </c>
      <c r="B18" s="35"/>
      <c r="D18" s="38"/>
    </row>
    <row r="19" spans="1:8" x14ac:dyDescent="0.25">
      <c r="B19" s="37"/>
      <c r="F19" s="21"/>
      <c r="G19" s="22">
        <f>SUM(C19:F19)</f>
        <v>0</v>
      </c>
    </row>
    <row r="20" spans="1:8" x14ac:dyDescent="0.25">
      <c r="A20" s="11"/>
      <c r="B20" s="37">
        <v>0</v>
      </c>
      <c r="C20" s="47">
        <f>$B$20/4</f>
        <v>0</v>
      </c>
      <c r="D20" s="21">
        <f>0-C20</f>
        <v>0</v>
      </c>
      <c r="E20" s="21">
        <f>(B20-C20-D20)/2</f>
        <v>0</v>
      </c>
      <c r="F20" s="21">
        <f>(B20-C20-D20)/2</f>
        <v>0</v>
      </c>
      <c r="G20" s="22">
        <f>SUM(C20:F20)</f>
        <v>0</v>
      </c>
    </row>
    <row r="21" spans="1:8" x14ac:dyDescent="0.25">
      <c r="B21" s="37"/>
      <c r="D21" s="38"/>
      <c r="G21" s="22">
        <f>SUM(C21:F21)</f>
        <v>0</v>
      </c>
    </row>
    <row r="22" spans="1:8" x14ac:dyDescent="0.25">
      <c r="A22" s="11"/>
      <c r="B22" s="39"/>
      <c r="C22" s="34"/>
      <c r="D22" s="38"/>
      <c r="G22" s="22">
        <f>SUM(C22:F22)</f>
        <v>0</v>
      </c>
    </row>
    <row r="23" spans="1:8" s="1" customFormat="1" ht="13.8" thickBot="1" x14ac:dyDescent="0.3">
      <c r="A23" s="11" t="s">
        <v>21</v>
      </c>
      <c r="B23" s="20">
        <f t="shared" ref="B23:G23" si="2">SUM(B20:B22)</f>
        <v>0</v>
      </c>
      <c r="C23" s="20">
        <f t="shared" si="2"/>
        <v>0</v>
      </c>
      <c r="D23" s="20">
        <f t="shared" si="2"/>
        <v>0</v>
      </c>
      <c r="E23" s="20">
        <f t="shared" si="2"/>
        <v>0</v>
      </c>
      <c r="F23" s="20">
        <f t="shared" si="2"/>
        <v>0</v>
      </c>
      <c r="G23" s="20">
        <f t="shared" si="2"/>
        <v>0</v>
      </c>
      <c r="H23" s="20"/>
    </row>
    <row r="24" spans="1:8" s="1" customFormat="1" ht="13.8" thickBot="1" x14ac:dyDescent="0.3">
      <c r="A24" s="14" t="s">
        <v>4</v>
      </c>
      <c r="B24" s="41"/>
      <c r="C24" s="21"/>
      <c r="D24" s="21"/>
      <c r="E24" s="40"/>
      <c r="F24" s="20"/>
      <c r="G24" s="20"/>
      <c r="H24" s="20"/>
    </row>
    <row r="25" spans="1:8" s="1" customFormat="1" x14ac:dyDescent="0.25">
      <c r="A25" s="2"/>
      <c r="B25" s="21">
        <v>501815.75</v>
      </c>
      <c r="C25" s="21">
        <v>97627.67</v>
      </c>
      <c r="D25" s="21">
        <f>213755.53-C25</f>
        <v>116127.86</v>
      </c>
      <c r="E25" s="21">
        <f>(B25-C25-D25)/2</f>
        <v>144030.11000000002</v>
      </c>
      <c r="F25" s="21">
        <f>(B25-C25-D25)/2</f>
        <v>144030.11000000002</v>
      </c>
      <c r="G25" s="22">
        <f>SUM(C25:F25)</f>
        <v>501815.75</v>
      </c>
      <c r="H25" s="20"/>
    </row>
    <row r="26" spans="1:8" s="1" customFormat="1" x14ac:dyDescent="0.25">
      <c r="A26" s="11" t="s">
        <v>21</v>
      </c>
      <c r="B26" s="20">
        <f>SUM(B24:B25)</f>
        <v>501815.75</v>
      </c>
      <c r="C26" s="20">
        <f>SUM(C24:C25)</f>
        <v>97627.67</v>
      </c>
      <c r="D26" s="20">
        <f>SUM(D24:D25)</f>
        <v>116127.86</v>
      </c>
      <c r="E26" s="20">
        <f>SUM(E24:E25)</f>
        <v>144030.11000000002</v>
      </c>
      <c r="F26" s="20">
        <f>SUM(F24:F25)</f>
        <v>144030.11000000002</v>
      </c>
      <c r="G26" s="20">
        <f>SUM(C26:F26)</f>
        <v>501815.75</v>
      </c>
      <c r="H26" s="20"/>
    </row>
    <row r="27" spans="1:8" s="1" customFormat="1" x14ac:dyDescent="0.25">
      <c r="A27" s="13" t="s">
        <v>3</v>
      </c>
      <c r="B27" s="35"/>
      <c r="C27" s="42"/>
      <c r="D27" s="21"/>
      <c r="E27" s="40"/>
      <c r="F27" s="20"/>
      <c r="G27" s="20"/>
      <c r="H27" s="20"/>
    </row>
    <row r="28" spans="1:8" x14ac:dyDescent="0.25">
      <c r="B28" s="37"/>
      <c r="C28" s="22"/>
      <c r="D28" s="22"/>
    </row>
    <row r="29" spans="1:8" x14ac:dyDescent="0.25">
      <c r="A29" s="11" t="s">
        <v>21</v>
      </c>
      <c r="B29" s="39"/>
      <c r="C29" s="22">
        <f>SUM(C27:C28)</f>
        <v>0</v>
      </c>
      <c r="D29" s="22">
        <f>SUM(D27:D28)</f>
        <v>0</v>
      </c>
      <c r="E29" s="22">
        <f>SUM(E27:E28)</f>
        <v>0</v>
      </c>
      <c r="F29" s="22">
        <f>SUM(F27:F28)</f>
        <v>0</v>
      </c>
      <c r="G29" s="22">
        <f>SUM(C29:F29)</f>
        <v>0</v>
      </c>
    </row>
    <row r="30" spans="1:8" ht="13.8" thickBot="1" x14ac:dyDescent="0.3">
      <c r="A30" s="11"/>
      <c r="B30" s="39"/>
      <c r="C30" s="22"/>
      <c r="D30" s="22"/>
      <c r="E30" s="22"/>
    </row>
    <row r="31" spans="1:8" s="1" customFormat="1" ht="16.2" thickBot="1" x14ac:dyDescent="0.35">
      <c r="A31" s="6" t="s">
        <v>22</v>
      </c>
      <c r="B31" s="34">
        <f t="shared" ref="B31:G31" si="3">B29+B26+B23+B17+B12</f>
        <v>2655201.4500000002</v>
      </c>
      <c r="C31" s="34">
        <f t="shared" si="3"/>
        <v>526375.13</v>
      </c>
      <c r="D31" s="34">
        <f t="shared" si="3"/>
        <v>641459.92999999993</v>
      </c>
      <c r="E31" s="34">
        <f t="shared" si="3"/>
        <v>743683.19500000007</v>
      </c>
      <c r="F31" s="34">
        <f t="shared" si="3"/>
        <v>743683.19500000007</v>
      </c>
      <c r="G31" s="34">
        <f t="shared" si="3"/>
        <v>2655201.4500000002</v>
      </c>
      <c r="H31" s="20">
        <f>SUM(C31:F31)</f>
        <v>2655201.4500000002</v>
      </c>
    </row>
    <row r="32" spans="1:8" ht="13.8" thickBot="1" x14ac:dyDescent="0.3">
      <c r="A32" s="11"/>
      <c r="B32" s="39"/>
      <c r="C32" s="22"/>
      <c r="D32" s="22"/>
      <c r="E32" s="22"/>
    </row>
    <row r="33" spans="1:8" ht="16.2" thickBot="1" x14ac:dyDescent="0.35">
      <c r="A33" s="6" t="s">
        <v>5</v>
      </c>
      <c r="B33" s="33"/>
      <c r="C33" s="22"/>
      <c r="D33" s="22"/>
      <c r="E33" s="22"/>
    </row>
    <row r="34" spans="1:8" ht="16.2" thickBot="1" x14ac:dyDescent="0.35">
      <c r="A34" s="16"/>
      <c r="B34" s="33"/>
      <c r="C34" s="42"/>
    </row>
    <row r="35" spans="1:8" ht="13.8" thickBot="1" x14ac:dyDescent="0.3">
      <c r="A35" s="14" t="s">
        <v>7</v>
      </c>
      <c r="B35" s="41"/>
    </row>
    <row r="36" spans="1:8" ht="26.4" x14ac:dyDescent="0.25">
      <c r="A36" s="55" t="s">
        <v>20</v>
      </c>
      <c r="B36" s="41"/>
    </row>
    <row r="37" spans="1:8" x14ac:dyDescent="0.25">
      <c r="B37" s="22">
        <v>38500</v>
      </c>
      <c r="F37" s="21"/>
      <c r="G37" s="22">
        <f t="shared" ref="G37:G42" si="4">SUM(C37:F37)</f>
        <v>0</v>
      </c>
    </row>
    <row r="38" spans="1:8" x14ac:dyDescent="0.25">
      <c r="A38" s="186" t="s">
        <v>326</v>
      </c>
      <c r="B38" s="185"/>
      <c r="C38" s="187">
        <v>336</v>
      </c>
      <c r="D38" s="187">
        <v>6801</v>
      </c>
      <c r="E38" s="187">
        <v>15682</v>
      </c>
      <c r="F38" s="188">
        <v>15682</v>
      </c>
      <c r="G38" s="22">
        <f t="shared" si="4"/>
        <v>38501</v>
      </c>
    </row>
    <row r="39" spans="1:8" x14ac:dyDescent="0.25">
      <c r="G39" s="22">
        <f t="shared" si="4"/>
        <v>0</v>
      </c>
    </row>
    <row r="40" spans="1:8" x14ac:dyDescent="0.25">
      <c r="G40" s="22">
        <f t="shared" si="4"/>
        <v>0</v>
      </c>
    </row>
    <row r="41" spans="1:8" x14ac:dyDescent="0.25">
      <c r="A41" s="11"/>
      <c r="B41" s="40"/>
      <c r="C41" s="42"/>
      <c r="G41" s="22">
        <f t="shared" si="4"/>
        <v>0</v>
      </c>
    </row>
    <row r="42" spans="1:8" x14ac:dyDescent="0.25">
      <c r="A42" s="11"/>
      <c r="B42" s="40"/>
      <c r="C42" s="43"/>
      <c r="G42" s="22">
        <f t="shared" si="4"/>
        <v>0</v>
      </c>
    </row>
    <row r="43" spans="1:8" s="1" customFormat="1" ht="13.8" thickBot="1" x14ac:dyDescent="0.3">
      <c r="A43" s="11" t="s">
        <v>21</v>
      </c>
      <c r="B43" s="20">
        <f t="shared" ref="B43:G43" si="5">SUM(B37:B42)</f>
        <v>38500</v>
      </c>
      <c r="C43" s="20">
        <f t="shared" si="5"/>
        <v>336</v>
      </c>
      <c r="D43" s="20">
        <f t="shared" si="5"/>
        <v>6801</v>
      </c>
      <c r="E43" s="20">
        <f t="shared" si="5"/>
        <v>15682</v>
      </c>
      <c r="F43" s="20">
        <f t="shared" si="5"/>
        <v>15682</v>
      </c>
      <c r="G43" s="20">
        <f t="shared" si="5"/>
        <v>38501</v>
      </c>
      <c r="H43" s="20">
        <f>SUM(C43:F43)</f>
        <v>38501</v>
      </c>
    </row>
    <row r="44" spans="1:8" ht="13.8" thickBot="1" x14ac:dyDescent="0.3">
      <c r="A44" s="48" t="s">
        <v>34</v>
      </c>
      <c r="B44" s="41"/>
    </row>
    <row r="45" spans="1:8" ht="26.4" x14ac:dyDescent="0.25">
      <c r="A45" s="55" t="s">
        <v>20</v>
      </c>
      <c r="B45" s="41"/>
      <c r="G45" s="22">
        <f>SUM(C45:F45)</f>
        <v>0</v>
      </c>
    </row>
    <row r="46" spans="1:8" x14ac:dyDescent="0.25">
      <c r="B46" s="49">
        <v>5842</v>
      </c>
      <c r="G46" s="22">
        <f>SUM(C47:F47)</f>
        <v>5842</v>
      </c>
    </row>
    <row r="47" spans="1:8" x14ac:dyDescent="0.25">
      <c r="A47" s="189" t="s">
        <v>327</v>
      </c>
      <c r="B47" s="40"/>
      <c r="C47" s="21">
        <v>724.13</v>
      </c>
      <c r="D47" s="21">
        <f>1480.9-C47</f>
        <v>756.7700000000001</v>
      </c>
      <c r="E47" s="21">
        <f>(B46-C47-D47)/2</f>
        <v>2180.5499999999997</v>
      </c>
      <c r="F47" s="21">
        <f>(B46-C47-D47)/2</f>
        <v>2180.5499999999997</v>
      </c>
    </row>
    <row r="48" spans="1:8" s="1" customFormat="1" ht="13.8" thickBot="1" x14ac:dyDescent="0.3">
      <c r="A48" s="11" t="s">
        <v>21</v>
      </c>
      <c r="B48" s="20">
        <f t="shared" ref="B48:G48" si="6">SUM(B45:B47)</f>
        <v>5842</v>
      </c>
      <c r="C48" s="20">
        <f>SUM(C45:C47)</f>
        <v>724.13</v>
      </c>
      <c r="D48" s="20">
        <f>SUM(D45:D47)</f>
        <v>756.7700000000001</v>
      </c>
      <c r="E48" s="20">
        <f>SUM(E45:E47)</f>
        <v>2180.5499999999997</v>
      </c>
      <c r="F48" s="20">
        <f>SUM(F45:F47)</f>
        <v>2180.5499999999997</v>
      </c>
      <c r="G48" s="20">
        <f t="shared" si="6"/>
        <v>5842</v>
      </c>
      <c r="H48" s="20">
        <f>SUM(C48:F48)</f>
        <v>5842</v>
      </c>
    </row>
    <row r="49" spans="1:8" ht="13.8" thickBot="1" x14ac:dyDescent="0.3">
      <c r="A49" s="14" t="s">
        <v>9</v>
      </c>
      <c r="B49" s="41"/>
    </row>
    <row r="50" spans="1:8" ht="26.4" x14ac:dyDescent="0.25">
      <c r="A50" s="55" t="s">
        <v>20</v>
      </c>
      <c r="B50" s="41"/>
      <c r="G50" s="22">
        <f>SUM(C50:F50)</f>
        <v>0</v>
      </c>
    </row>
    <row r="51" spans="1:8" x14ac:dyDescent="0.25">
      <c r="A51" s="11"/>
      <c r="B51" s="49">
        <v>446223</v>
      </c>
      <c r="G51" s="22">
        <f>SUM(C52:F52)</f>
        <v>446223</v>
      </c>
    </row>
    <row r="52" spans="1:8" x14ac:dyDescent="0.25">
      <c r="A52" s="190" t="s">
        <v>328</v>
      </c>
      <c r="B52" s="40"/>
      <c r="C52" s="21">
        <v>64826.39</v>
      </c>
      <c r="D52" s="21">
        <f>233109.05-C52</f>
        <v>168282.65999999997</v>
      </c>
      <c r="E52" s="21">
        <f>(B51-C52-D52)/2</f>
        <v>106556.97500000001</v>
      </c>
      <c r="F52" s="21">
        <f>(B51-C52-D52)/2</f>
        <v>106556.97500000001</v>
      </c>
    </row>
    <row r="53" spans="1:8" s="1" customFormat="1" ht="13.8" thickBot="1" x14ac:dyDescent="0.3">
      <c r="A53" s="11" t="s">
        <v>21</v>
      </c>
      <c r="B53" s="20">
        <f t="shared" ref="B53:G53" si="7">SUM(B50:B52)</f>
        <v>446223</v>
      </c>
      <c r="C53" s="20">
        <f>SUM(C50:C52)</f>
        <v>64826.39</v>
      </c>
      <c r="D53" s="20">
        <f>SUM(D50:D52)</f>
        <v>168282.65999999997</v>
      </c>
      <c r="E53" s="20">
        <f>SUM(E50:E52)</f>
        <v>106556.97500000001</v>
      </c>
      <c r="F53" s="20">
        <f>SUM(F50:F52)</f>
        <v>106556.97500000001</v>
      </c>
      <c r="G53" s="20">
        <f t="shared" si="7"/>
        <v>446223</v>
      </c>
      <c r="H53" s="20">
        <f>SUM(C53:F53)</f>
        <v>446223</v>
      </c>
    </row>
    <row r="54" spans="1:8" ht="13.8" thickBot="1" x14ac:dyDescent="0.3">
      <c r="A54" s="14" t="s">
        <v>8</v>
      </c>
      <c r="B54" s="41"/>
    </row>
    <row r="55" spans="1:8" ht="26.4" x14ac:dyDescent="0.25">
      <c r="A55" s="55" t="s">
        <v>20</v>
      </c>
      <c r="B55" s="41"/>
      <c r="G55" s="22">
        <f t="shared" ref="G55:G66" si="8">SUM(C55:F55)</f>
        <v>0</v>
      </c>
    </row>
    <row r="56" spans="1:8" x14ac:dyDescent="0.25">
      <c r="A56" s="11"/>
      <c r="B56" s="40"/>
      <c r="G56" s="22">
        <f t="shared" si="8"/>
        <v>0</v>
      </c>
    </row>
    <row r="57" spans="1:8" x14ac:dyDescent="0.25">
      <c r="A57" s="11"/>
      <c r="B57" s="21">
        <v>4162362</v>
      </c>
      <c r="G57" s="22">
        <f>SUM(C58:F58)</f>
        <v>4162362</v>
      </c>
    </row>
    <row r="58" spans="1:8" x14ac:dyDescent="0.25">
      <c r="A58" s="190" t="s">
        <v>327</v>
      </c>
      <c r="B58" s="40"/>
      <c r="C58" s="21">
        <v>929240.88</v>
      </c>
      <c r="D58" s="21">
        <f>1962027.6-C58</f>
        <v>1032786.7200000001</v>
      </c>
      <c r="E58" s="21">
        <f>(B57-C58-D58)/2</f>
        <v>1100167.2</v>
      </c>
      <c r="F58" s="21">
        <f>(B57-C58-D58)/2</f>
        <v>1100167.2</v>
      </c>
    </row>
    <row r="59" spans="1:8" x14ac:dyDescent="0.25">
      <c r="A59" s="11"/>
      <c r="B59" s="40"/>
      <c r="G59" s="22">
        <f t="shared" si="8"/>
        <v>0</v>
      </c>
    </row>
    <row r="60" spans="1:8" x14ac:dyDescent="0.25">
      <c r="A60" s="11"/>
      <c r="B60" s="40"/>
      <c r="G60" s="22">
        <f t="shared" si="8"/>
        <v>0</v>
      </c>
    </row>
    <row r="61" spans="1:8" x14ac:dyDescent="0.25">
      <c r="A61" s="11"/>
      <c r="B61" s="40"/>
      <c r="G61" s="22">
        <f t="shared" si="8"/>
        <v>0</v>
      </c>
    </row>
    <row r="62" spans="1:8" x14ac:dyDescent="0.25">
      <c r="A62" s="11"/>
      <c r="B62" s="40"/>
      <c r="G62" s="22">
        <f t="shared" si="8"/>
        <v>0</v>
      </c>
    </row>
    <row r="63" spans="1:8" x14ac:dyDescent="0.25">
      <c r="A63" s="11"/>
      <c r="B63" s="40"/>
      <c r="G63" s="22">
        <f t="shared" si="8"/>
        <v>0</v>
      </c>
    </row>
    <row r="64" spans="1:8" x14ac:dyDescent="0.25">
      <c r="A64" s="11"/>
      <c r="B64" s="40"/>
      <c r="G64" s="22">
        <f t="shared" si="8"/>
        <v>0</v>
      </c>
    </row>
    <row r="65" spans="1:8" x14ac:dyDescent="0.25">
      <c r="A65" s="11"/>
      <c r="B65" s="40"/>
      <c r="G65" s="22">
        <f t="shared" si="8"/>
        <v>0</v>
      </c>
    </row>
    <row r="66" spans="1:8" x14ac:dyDescent="0.25">
      <c r="A66" s="11"/>
      <c r="B66" s="40"/>
      <c r="C66" s="40"/>
      <c r="G66" s="22">
        <f t="shared" si="8"/>
        <v>0</v>
      </c>
    </row>
    <row r="67" spans="1:8" s="1" customFormat="1" ht="13.8" thickBot="1" x14ac:dyDescent="0.3">
      <c r="A67" s="11" t="s">
        <v>21</v>
      </c>
      <c r="B67" s="20">
        <f t="shared" ref="B67:G67" si="9">SUM(B55:B66)</f>
        <v>4162362</v>
      </c>
      <c r="C67" s="20">
        <f t="shared" si="9"/>
        <v>929240.88</v>
      </c>
      <c r="D67" s="20">
        <f t="shared" si="9"/>
        <v>1032786.7200000001</v>
      </c>
      <c r="E67" s="20">
        <f t="shared" si="9"/>
        <v>1100167.2</v>
      </c>
      <c r="F67" s="20">
        <f t="shared" si="9"/>
        <v>1100167.2</v>
      </c>
      <c r="G67" s="20">
        <f t="shared" si="9"/>
        <v>4162362</v>
      </c>
      <c r="H67" s="20"/>
    </row>
    <row r="68" spans="1:8" ht="13.8" thickBot="1" x14ac:dyDescent="0.3">
      <c r="A68" s="48" t="s">
        <v>35</v>
      </c>
      <c r="B68" s="41"/>
    </row>
    <row r="69" spans="1:8" ht="26.4" x14ac:dyDescent="0.25">
      <c r="A69" s="55" t="s">
        <v>20</v>
      </c>
      <c r="B69" s="41"/>
      <c r="G69" s="22">
        <f>SUM(C69:F69)</f>
        <v>0</v>
      </c>
    </row>
    <row r="70" spans="1:8" x14ac:dyDescent="0.25">
      <c r="A70" s="11"/>
      <c r="B70" s="49">
        <v>2129</v>
      </c>
      <c r="C70" s="21">
        <v>0</v>
      </c>
      <c r="D70" s="21">
        <f>0-C70</f>
        <v>0</v>
      </c>
      <c r="G70" s="22">
        <f>SUM(C70:F70)</f>
        <v>0</v>
      </c>
    </row>
    <row r="71" spans="1:8" x14ac:dyDescent="0.25">
      <c r="A71" s="191" t="s">
        <v>327</v>
      </c>
      <c r="B71" s="40"/>
      <c r="C71" s="40"/>
      <c r="E71" s="21">
        <f>(B70-C70-D70)/2</f>
        <v>1064.5</v>
      </c>
      <c r="F71" s="21">
        <f>(B70-C70-D70)/2</f>
        <v>1064.5</v>
      </c>
      <c r="G71" s="22">
        <f>SUM(C71:F71)</f>
        <v>2129</v>
      </c>
    </row>
    <row r="72" spans="1:8" s="1" customFormat="1" ht="13.8" thickBot="1" x14ac:dyDescent="0.3">
      <c r="A72" s="11" t="s">
        <v>21</v>
      </c>
      <c r="B72" s="20">
        <f t="shared" ref="B72:G72" si="10">SUM(B69:B71)</f>
        <v>2129</v>
      </c>
      <c r="C72" s="20">
        <f t="shared" si="10"/>
        <v>0</v>
      </c>
      <c r="D72" s="20">
        <f t="shared" si="10"/>
        <v>0</v>
      </c>
      <c r="E72" s="20">
        <f>SUM(E69:E71)</f>
        <v>1064.5</v>
      </c>
      <c r="F72" s="20">
        <f>SUM(F69:F71)</f>
        <v>1064.5</v>
      </c>
      <c r="G72" s="20">
        <f t="shared" si="10"/>
        <v>2129</v>
      </c>
      <c r="H72" s="20">
        <f>SUM(C72:F72)</f>
        <v>2129</v>
      </c>
    </row>
    <row r="73" spans="1:8" ht="13.8" thickBot="1" x14ac:dyDescent="0.3">
      <c r="A73" s="48" t="s">
        <v>36</v>
      </c>
      <c r="B73" s="41"/>
    </row>
    <row r="74" spans="1:8" ht="26.4" x14ac:dyDescent="0.25">
      <c r="A74" s="55" t="s">
        <v>20</v>
      </c>
      <c r="B74" s="41"/>
      <c r="G74" s="22">
        <f>SUM(C74:F74)</f>
        <v>0</v>
      </c>
    </row>
    <row r="75" spans="1:8" x14ac:dyDescent="0.25">
      <c r="A75" s="11"/>
      <c r="B75" s="49">
        <v>79552</v>
      </c>
      <c r="C75" s="21">
        <v>0</v>
      </c>
      <c r="D75" s="21">
        <f>0-C75</f>
        <v>0</v>
      </c>
      <c r="G75" s="22">
        <f>SUM(C75:F75)</f>
        <v>0</v>
      </c>
    </row>
    <row r="76" spans="1:8" x14ac:dyDescent="0.25">
      <c r="A76" s="192" t="s">
        <v>327</v>
      </c>
      <c r="B76" s="40"/>
      <c r="C76" s="40"/>
      <c r="E76" s="21">
        <f>(B75-C75-D75)/2</f>
        <v>39776</v>
      </c>
      <c r="F76" s="21">
        <f>(B75-C75-D75)/2</f>
        <v>39776</v>
      </c>
      <c r="G76" s="22">
        <f>SUM(C76:F76)</f>
        <v>79552</v>
      </c>
    </row>
    <row r="77" spans="1:8" s="1" customFormat="1" ht="13.8" thickBot="1" x14ac:dyDescent="0.3">
      <c r="A77" s="11" t="s">
        <v>21</v>
      </c>
      <c r="B77" s="20">
        <f t="shared" ref="B77:G77" si="11">SUM(B74:B76)</f>
        <v>79552</v>
      </c>
      <c r="C77" s="20">
        <f t="shared" si="11"/>
        <v>0</v>
      </c>
      <c r="D77" s="20">
        <f t="shared" si="11"/>
        <v>0</v>
      </c>
      <c r="E77" s="20">
        <f>SUM(E74:E76)</f>
        <v>39776</v>
      </c>
      <c r="F77" s="20">
        <f>SUM(F74:F76)</f>
        <v>39776</v>
      </c>
      <c r="G77" s="20">
        <f t="shared" si="11"/>
        <v>79552</v>
      </c>
      <c r="H77" s="20">
        <f>SUM(C77:F77)</f>
        <v>79552</v>
      </c>
    </row>
    <row r="78" spans="1:8" ht="13.8" thickBot="1" x14ac:dyDescent="0.3">
      <c r="A78" s="14" t="s">
        <v>10</v>
      </c>
      <c r="B78" s="41"/>
    </row>
    <row r="79" spans="1:8" x14ac:dyDescent="0.25">
      <c r="A79" s="15" t="s">
        <v>20</v>
      </c>
      <c r="B79" s="41"/>
    </row>
    <row r="80" spans="1:8" x14ac:dyDescent="0.25">
      <c r="A80" s="15"/>
      <c r="B80" s="41">
        <v>215297.97</v>
      </c>
      <c r="F80" s="21"/>
      <c r="G80" s="22">
        <f>SUM(C80:F80)</f>
        <v>0</v>
      </c>
    </row>
    <row r="81" spans="1:8" ht="14.4" x14ac:dyDescent="0.3">
      <c r="A81" s="196" t="s">
        <v>329</v>
      </c>
      <c r="B81" s="195"/>
      <c r="C81" s="194">
        <v>120857</v>
      </c>
      <c r="D81" s="193"/>
      <c r="E81" s="193"/>
      <c r="F81" s="193"/>
      <c r="G81" s="22">
        <f t="shared" ref="G81:G88" si="12">SUM(C81:F81)</f>
        <v>120857</v>
      </c>
    </row>
    <row r="82" spans="1:8" ht="14.4" x14ac:dyDescent="0.3">
      <c r="A82" s="196" t="s">
        <v>330</v>
      </c>
      <c r="B82" s="195"/>
      <c r="C82" s="193"/>
      <c r="D82" s="194">
        <v>7246</v>
      </c>
      <c r="E82" s="194">
        <v>12226</v>
      </c>
      <c r="F82" s="194">
        <v>12226</v>
      </c>
      <c r="G82" s="22">
        <f t="shared" si="12"/>
        <v>31698</v>
      </c>
    </row>
    <row r="83" spans="1:8" ht="14.4" x14ac:dyDescent="0.3">
      <c r="A83" s="196" t="s">
        <v>331</v>
      </c>
      <c r="B83" s="195"/>
      <c r="C83" s="193"/>
      <c r="D83" s="194">
        <v>7000</v>
      </c>
      <c r="E83" s="194">
        <v>12226</v>
      </c>
      <c r="F83" s="194">
        <v>12226</v>
      </c>
      <c r="G83" s="22">
        <f t="shared" si="12"/>
        <v>31452</v>
      </c>
    </row>
    <row r="84" spans="1:8" ht="14.4" x14ac:dyDescent="0.3">
      <c r="A84" s="196" t="s">
        <v>332</v>
      </c>
      <c r="B84" s="195"/>
      <c r="C84" s="193"/>
      <c r="D84" s="194">
        <v>6837.86</v>
      </c>
      <c r="E84" s="194">
        <v>12226</v>
      </c>
      <c r="F84" s="194">
        <v>12226</v>
      </c>
      <c r="G84" s="22">
        <f t="shared" si="12"/>
        <v>31289.86</v>
      </c>
    </row>
    <row r="85" spans="1:8" x14ac:dyDescent="0.25">
      <c r="A85" s="15"/>
      <c r="B85" s="41"/>
      <c r="G85" s="22">
        <f t="shared" si="12"/>
        <v>0</v>
      </c>
    </row>
    <row r="86" spans="1:8" x14ac:dyDescent="0.25">
      <c r="A86" s="15"/>
      <c r="B86" s="41"/>
      <c r="G86" s="22">
        <f t="shared" si="12"/>
        <v>0</v>
      </c>
    </row>
    <row r="87" spans="1:8" x14ac:dyDescent="0.25">
      <c r="A87" s="11"/>
      <c r="B87" s="40"/>
      <c r="G87" s="22">
        <f t="shared" si="12"/>
        <v>0</v>
      </c>
    </row>
    <row r="88" spans="1:8" x14ac:dyDescent="0.25">
      <c r="G88" s="22">
        <f t="shared" si="12"/>
        <v>0</v>
      </c>
    </row>
    <row r="89" spans="1:8" s="1" customFormat="1" ht="13.8" thickBot="1" x14ac:dyDescent="0.3">
      <c r="A89" s="11" t="s">
        <v>21</v>
      </c>
      <c r="B89" s="20">
        <f t="shared" ref="B89:G89" si="13">SUM(B80:B88)</f>
        <v>215297.97</v>
      </c>
      <c r="C89" s="20">
        <f t="shared" si="13"/>
        <v>120857</v>
      </c>
      <c r="D89" s="20">
        <f t="shared" si="13"/>
        <v>21083.86</v>
      </c>
      <c r="E89" s="20">
        <f t="shared" si="13"/>
        <v>36678</v>
      </c>
      <c r="F89" s="20">
        <f t="shared" si="13"/>
        <v>36678</v>
      </c>
      <c r="G89" s="20">
        <f t="shared" si="13"/>
        <v>215296.86</v>
      </c>
      <c r="H89" s="20">
        <f>SUM(C89:F89)</f>
        <v>215296.86</v>
      </c>
    </row>
    <row r="90" spans="1:8" ht="13.8" thickBot="1" x14ac:dyDescent="0.3">
      <c r="A90" s="14" t="s">
        <v>11</v>
      </c>
      <c r="B90" s="41"/>
    </row>
    <row r="91" spans="1:8" x14ac:dyDescent="0.25">
      <c r="A91" s="15" t="s">
        <v>20</v>
      </c>
      <c r="B91" s="41"/>
    </row>
    <row r="92" spans="1:8" x14ac:dyDescent="0.25">
      <c r="A92" s="15"/>
      <c r="B92" s="41">
        <v>1735329.74</v>
      </c>
      <c r="F92" s="21"/>
      <c r="G92" s="22">
        <f>SUM(C92:F92)</f>
        <v>0</v>
      </c>
    </row>
    <row r="93" spans="1:8" x14ac:dyDescent="0.25">
      <c r="A93" s="198" t="s">
        <v>333</v>
      </c>
      <c r="B93" s="201"/>
      <c r="C93" s="199">
        <v>289992</v>
      </c>
      <c r="D93" s="199">
        <v>480309</v>
      </c>
      <c r="E93" s="199">
        <v>466455.18499999994</v>
      </c>
      <c r="F93" s="200">
        <v>473916.86499999993</v>
      </c>
      <c r="G93" s="22">
        <f t="shared" ref="G93:G102" si="14">SUM(C93:F93)</f>
        <v>1710673.05</v>
      </c>
    </row>
    <row r="94" spans="1:8" x14ac:dyDescent="0.25">
      <c r="A94" s="198" t="s">
        <v>334</v>
      </c>
      <c r="B94" s="201"/>
      <c r="C94" s="197"/>
      <c r="D94" s="197"/>
      <c r="E94" s="199">
        <v>16059</v>
      </c>
      <c r="F94" s="200">
        <v>3941</v>
      </c>
      <c r="G94" s="22">
        <f t="shared" si="14"/>
        <v>20000</v>
      </c>
    </row>
    <row r="95" spans="1:8" x14ac:dyDescent="0.25">
      <c r="A95" s="198" t="s">
        <v>335</v>
      </c>
      <c r="B95" s="201"/>
      <c r="C95" s="197"/>
      <c r="D95" s="197"/>
      <c r="E95" s="197"/>
      <c r="F95" s="200">
        <v>4656.32</v>
      </c>
      <c r="G95" s="22">
        <f t="shared" si="14"/>
        <v>4656.32</v>
      </c>
    </row>
    <row r="96" spans="1:8" s="22" customFormat="1" x14ac:dyDescent="0.25">
      <c r="A96" s="15"/>
      <c r="B96" s="41"/>
      <c r="C96" s="21"/>
      <c r="D96" s="21"/>
      <c r="E96" s="21"/>
      <c r="G96" s="22">
        <f t="shared" si="14"/>
        <v>0</v>
      </c>
    </row>
    <row r="97" spans="1:8" s="22" customFormat="1" x14ac:dyDescent="0.25">
      <c r="A97" s="15"/>
      <c r="B97" s="41"/>
      <c r="C97" s="21"/>
      <c r="D97" s="21"/>
      <c r="E97" s="21"/>
      <c r="G97" s="22">
        <f t="shared" si="14"/>
        <v>0</v>
      </c>
    </row>
    <row r="98" spans="1:8" s="22" customFormat="1" x14ac:dyDescent="0.25">
      <c r="A98" s="15"/>
      <c r="B98" s="41"/>
      <c r="C98" s="21"/>
      <c r="D98" s="21"/>
      <c r="E98" s="21"/>
      <c r="G98" s="22">
        <f t="shared" si="14"/>
        <v>0</v>
      </c>
    </row>
    <row r="99" spans="1:8" s="22" customFormat="1" x14ac:dyDescent="0.25">
      <c r="A99" s="15"/>
      <c r="B99" s="41"/>
      <c r="C99" s="21"/>
      <c r="D99" s="21"/>
      <c r="E99" s="21"/>
      <c r="G99" s="22">
        <f t="shared" si="14"/>
        <v>0</v>
      </c>
    </row>
    <row r="100" spans="1:8" x14ac:dyDescent="0.25">
      <c r="A100" s="15"/>
      <c r="B100" s="41"/>
      <c r="G100" s="22">
        <f t="shared" si="14"/>
        <v>0</v>
      </c>
    </row>
    <row r="101" spans="1:8" x14ac:dyDescent="0.25">
      <c r="A101" s="11"/>
      <c r="B101" s="40"/>
      <c r="G101" s="22">
        <f t="shared" si="14"/>
        <v>0</v>
      </c>
    </row>
    <row r="102" spans="1:8" x14ac:dyDescent="0.25">
      <c r="A102" s="11" t="s">
        <v>14</v>
      </c>
      <c r="B102" s="40"/>
      <c r="C102" s="43"/>
      <c r="G102" s="22">
        <f t="shared" si="14"/>
        <v>0</v>
      </c>
    </row>
    <row r="103" spans="1:8" x14ac:dyDescent="0.25">
      <c r="A103" s="11" t="s">
        <v>21</v>
      </c>
      <c r="B103" s="20">
        <f t="shared" ref="B103:G103" si="15">SUM(B92:B102)</f>
        <v>1735329.74</v>
      </c>
      <c r="C103" s="20">
        <f t="shared" si="15"/>
        <v>289992</v>
      </c>
      <c r="D103" s="20">
        <f t="shared" si="15"/>
        <v>480309</v>
      </c>
      <c r="E103" s="20">
        <f t="shared" si="15"/>
        <v>482514.18499999994</v>
      </c>
      <c r="F103" s="20">
        <f t="shared" si="15"/>
        <v>482514.18499999994</v>
      </c>
      <c r="G103" s="20">
        <f t="shared" si="15"/>
        <v>1735329.37</v>
      </c>
      <c r="H103" s="22">
        <f>SUM(C103:F103)</f>
        <v>1735329.37</v>
      </c>
    </row>
    <row r="104" spans="1:8" x14ac:dyDescent="0.25">
      <c r="A104" s="13" t="s">
        <v>12</v>
      </c>
      <c r="B104" s="35"/>
      <c r="C104" s="43"/>
    </row>
    <row r="105" spans="1:8" x14ac:dyDescent="0.25">
      <c r="A105" s="15"/>
      <c r="B105" s="41"/>
    </row>
    <row r="106" spans="1:8" x14ac:dyDescent="0.25">
      <c r="A106" s="11"/>
      <c r="B106" s="21"/>
      <c r="D106" s="21">
        <f>0-C106</f>
        <v>0</v>
      </c>
      <c r="E106" s="21">
        <f>(B106-C106-D106)/2</f>
        <v>0</v>
      </c>
      <c r="F106" s="21">
        <f>(B106-C106-D106)/2</f>
        <v>0</v>
      </c>
      <c r="G106" s="22">
        <f>SUM(C106:F106)</f>
        <v>0</v>
      </c>
    </row>
    <row r="107" spans="1:8" x14ac:dyDescent="0.25">
      <c r="A107" s="11"/>
      <c r="B107" s="40"/>
      <c r="G107" s="22">
        <f>SUM(C107:F107)</f>
        <v>0</v>
      </c>
    </row>
    <row r="108" spans="1:8" x14ac:dyDescent="0.25">
      <c r="A108" s="11"/>
      <c r="B108" s="40"/>
      <c r="G108" s="22">
        <f>SUM(C108:F108)</f>
        <v>0</v>
      </c>
    </row>
    <row r="109" spans="1:8" x14ac:dyDescent="0.25">
      <c r="A109" s="11"/>
      <c r="B109" s="40"/>
      <c r="G109" s="22">
        <f>SUM(C109:F109)</f>
        <v>0</v>
      </c>
    </row>
    <row r="110" spans="1:8" x14ac:dyDescent="0.25">
      <c r="A110" s="11"/>
      <c r="B110" s="40"/>
      <c r="C110" s="40"/>
      <c r="G110" s="22">
        <f>SUM(C110:F110)</f>
        <v>0</v>
      </c>
    </row>
    <row r="111" spans="1:8" x14ac:dyDescent="0.25">
      <c r="A111" s="11" t="s">
        <v>21</v>
      </c>
      <c r="B111" s="20">
        <f t="shared" ref="B111:G111" si="16">SUM(B106:B110)</f>
        <v>0</v>
      </c>
      <c r="C111" s="20">
        <f t="shared" si="16"/>
        <v>0</v>
      </c>
      <c r="D111" s="20">
        <f t="shared" si="16"/>
        <v>0</v>
      </c>
      <c r="E111" s="20">
        <f t="shared" si="16"/>
        <v>0</v>
      </c>
      <c r="F111" s="20">
        <f t="shared" si="16"/>
        <v>0</v>
      </c>
      <c r="G111" s="20">
        <f t="shared" si="16"/>
        <v>0</v>
      </c>
      <c r="H111" s="22">
        <f>SUM(C111:F111)</f>
        <v>0</v>
      </c>
    </row>
    <row r="112" spans="1:8" x14ac:dyDescent="0.25">
      <c r="A112" s="17" t="s">
        <v>13</v>
      </c>
      <c r="B112" s="41"/>
      <c r="D112" s="40"/>
      <c r="E112" s="40"/>
    </row>
    <row r="113" spans="1:8" x14ac:dyDescent="0.25">
      <c r="A113" s="15" t="s">
        <v>20</v>
      </c>
      <c r="B113" s="41"/>
    </row>
    <row r="114" spans="1:8" s="10" customFormat="1" x14ac:dyDescent="0.25">
      <c r="B114" s="37">
        <v>12798.19</v>
      </c>
      <c r="C114" s="21"/>
      <c r="D114" s="21"/>
      <c r="E114" s="21"/>
      <c r="F114" s="21"/>
      <c r="G114" s="37">
        <f>SUM(C114:F114)</f>
        <v>0</v>
      </c>
      <c r="H114" s="37"/>
    </row>
    <row r="115" spans="1:8" s="10" customFormat="1" x14ac:dyDescent="0.25">
      <c r="A115" s="202" t="s">
        <v>336</v>
      </c>
      <c r="B115" s="203"/>
      <c r="C115" s="204">
        <v>59</v>
      </c>
      <c r="D115" s="204"/>
      <c r="E115" s="204">
        <v>6370</v>
      </c>
      <c r="F115" s="203">
        <v>6370</v>
      </c>
      <c r="G115" s="37">
        <f t="shared" ref="G115:G117" si="17">SUM(C115:F115)</f>
        <v>12799</v>
      </c>
      <c r="H115" s="37"/>
    </row>
    <row r="116" spans="1:8" s="10" customFormat="1" x14ac:dyDescent="0.25">
      <c r="B116" s="37"/>
      <c r="C116" s="38"/>
      <c r="D116" s="38"/>
      <c r="E116" s="38"/>
      <c r="F116" s="37"/>
      <c r="G116" s="37">
        <f t="shared" si="17"/>
        <v>0</v>
      </c>
      <c r="H116" s="37"/>
    </row>
    <row r="117" spans="1:8" s="10" customFormat="1" x14ac:dyDescent="0.25">
      <c r="A117" s="12"/>
      <c r="B117" s="39"/>
      <c r="C117" s="34"/>
      <c r="D117" s="38"/>
      <c r="E117" s="38"/>
      <c r="F117" s="37"/>
      <c r="G117" s="37">
        <f t="shared" si="17"/>
        <v>0</v>
      </c>
      <c r="H117" s="37"/>
    </row>
    <row r="118" spans="1:8" s="1" customFormat="1" x14ac:dyDescent="0.25">
      <c r="A118" s="11" t="s">
        <v>21</v>
      </c>
      <c r="B118" s="20">
        <f t="shared" ref="B118:G118" si="18">SUM(B114:B117)</f>
        <v>12798.19</v>
      </c>
      <c r="C118" s="20">
        <f t="shared" si="18"/>
        <v>59</v>
      </c>
      <c r="D118" s="20">
        <f t="shared" si="18"/>
        <v>0</v>
      </c>
      <c r="E118" s="20">
        <f t="shared" si="18"/>
        <v>6370</v>
      </c>
      <c r="F118" s="20">
        <f t="shared" si="18"/>
        <v>6370</v>
      </c>
      <c r="G118" s="20">
        <f t="shared" si="18"/>
        <v>12799</v>
      </c>
      <c r="H118" s="20">
        <f>SUM(C118:F118)</f>
        <v>12799</v>
      </c>
    </row>
    <row r="119" spans="1:8" s="1" customFormat="1" ht="13.8" thickBot="1" x14ac:dyDescent="0.3">
      <c r="A119" s="11"/>
      <c r="B119" s="40"/>
      <c r="C119" s="20"/>
      <c r="D119" s="20"/>
      <c r="E119" s="20"/>
      <c r="F119" s="20"/>
      <c r="G119" s="20"/>
      <c r="H119" s="20"/>
    </row>
    <row r="120" spans="1:8" ht="16.2" thickBot="1" x14ac:dyDescent="0.35">
      <c r="A120" s="6" t="s">
        <v>23</v>
      </c>
      <c r="B120" s="34">
        <f t="shared" ref="B120:G120" si="19">B118+B111+B103+B89+B77+B72+B67+B53+B48+B43</f>
        <v>6698033.9000000004</v>
      </c>
      <c r="C120" s="34">
        <f t="shared" si="19"/>
        <v>1406035.3999999997</v>
      </c>
      <c r="D120" s="34">
        <f t="shared" si="19"/>
        <v>1710020.01</v>
      </c>
      <c r="E120" s="34">
        <f t="shared" si="19"/>
        <v>1790989.41</v>
      </c>
      <c r="F120" s="34">
        <f t="shared" si="19"/>
        <v>1790989.41</v>
      </c>
      <c r="G120" s="34">
        <f t="shared" si="19"/>
        <v>6698034.2300000004</v>
      </c>
    </row>
    <row r="121" spans="1:8" s="1" customFormat="1" x14ac:dyDescent="0.25">
      <c r="A121" s="11"/>
      <c r="B121" s="40"/>
      <c r="C121" s="20"/>
      <c r="D121" s="20"/>
      <c r="E121" s="20"/>
      <c r="F121" s="20"/>
      <c r="G121" s="20"/>
      <c r="H121" s="20"/>
    </row>
    <row r="122" spans="1:8" ht="17.399999999999999" x14ac:dyDescent="0.3">
      <c r="A122" s="18" t="s">
        <v>260</v>
      </c>
      <c r="B122" s="45">
        <f t="shared" ref="B122:G122" si="20">B120+B31</f>
        <v>9353235.3500000015</v>
      </c>
      <c r="C122" s="45">
        <f t="shared" si="20"/>
        <v>1932410.5299999998</v>
      </c>
      <c r="D122" s="45">
        <f t="shared" si="20"/>
        <v>2351479.94</v>
      </c>
      <c r="E122" s="45">
        <f t="shared" si="20"/>
        <v>2534672.605</v>
      </c>
      <c r="F122" s="45">
        <f t="shared" si="20"/>
        <v>2534672.605</v>
      </c>
      <c r="G122" s="46">
        <f t="shared" si="20"/>
        <v>9353235.6799999997</v>
      </c>
    </row>
    <row r="126" spans="1:8" x14ac:dyDescent="0.25">
      <c r="A126" s="11"/>
      <c r="B126" s="40"/>
    </row>
    <row r="127" spans="1:8" s="10" customFormat="1" x14ac:dyDescent="0.25">
      <c r="B127" s="37"/>
      <c r="C127" s="38"/>
      <c r="D127" s="38"/>
      <c r="E127" s="38"/>
      <c r="F127" s="37"/>
      <c r="G127" s="37">
        <f t="shared" ref="G127" si="21">SUM(C127:F127)</f>
        <v>0</v>
      </c>
      <c r="H127" s="37"/>
    </row>
  </sheetData>
  <printOptions horizontalCentered="1" gridLines="1"/>
  <pageMargins left="0.27" right="0.25" top="0.6" bottom="0.56000000000000005" header="0.27" footer="0.21"/>
  <pageSetup scale="90" orientation="landscape" r:id="rId1"/>
  <headerFooter alignWithMargins="0">
    <oddFooter>&amp;L&amp;F&amp;RPage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1"/>
  <sheetViews>
    <sheetView zoomScaleNormal="100" workbookViewId="0">
      <pane xSplit="1" ySplit="4" topLeftCell="B129" activePane="bottomRight" state="frozen"/>
      <selection activeCell="B9" sqref="B9"/>
      <selection pane="topRight" activeCell="B9" sqref="B9"/>
      <selection pane="bottomLeft" activeCell="B9" sqref="B9"/>
      <selection pane="bottomRight" activeCell="B110" sqref="B110"/>
    </sheetView>
  </sheetViews>
  <sheetFormatPr defaultColWidth="9.109375" defaultRowHeight="13.2" x14ac:dyDescent="0.25"/>
  <cols>
    <col min="1" max="1" width="62.88671875" style="2" bestFit="1" customWidth="1"/>
    <col min="2" max="2" width="20.6640625" style="22" bestFit="1" customWidth="1"/>
    <col min="3" max="5" width="15.6640625" style="21" customWidth="1"/>
    <col min="6" max="6" width="15.6640625" style="22" customWidth="1"/>
    <col min="7" max="7" width="17.6640625" style="22" customWidth="1"/>
    <col min="8" max="8" width="12.109375" style="22" customWidth="1"/>
    <col min="9" max="16384" width="9.109375" style="2"/>
  </cols>
  <sheetData>
    <row r="1" spans="1:8" x14ac:dyDescent="0.25">
      <c r="A1" s="85" t="s">
        <v>255</v>
      </c>
      <c r="B1" s="20"/>
    </row>
    <row r="2" spans="1:8" x14ac:dyDescent="0.25">
      <c r="A2" s="1"/>
      <c r="B2" s="20"/>
    </row>
    <row r="3" spans="1:8" s="4" customFormat="1" ht="20.25" customHeight="1" thickBot="1" x14ac:dyDescent="0.35">
      <c r="A3" s="3" t="s">
        <v>29</v>
      </c>
      <c r="B3" s="23"/>
      <c r="C3" s="24"/>
      <c r="D3" s="24"/>
      <c r="E3" s="24"/>
      <c r="F3" s="25"/>
      <c r="G3" s="25"/>
      <c r="H3" s="25"/>
    </row>
    <row r="4" spans="1:8" s="5" customFormat="1" ht="27" thickBot="1" x14ac:dyDescent="0.3">
      <c r="B4" s="19" t="s">
        <v>37</v>
      </c>
      <c r="C4" s="27" t="s">
        <v>15</v>
      </c>
      <c r="D4" s="28" t="s">
        <v>16</v>
      </c>
      <c r="E4" s="28" t="s">
        <v>17</v>
      </c>
      <c r="F4" s="29" t="s">
        <v>18</v>
      </c>
      <c r="G4" s="29" t="s">
        <v>19</v>
      </c>
      <c r="H4" s="30"/>
    </row>
    <row r="5" spans="1:8" s="5" customFormat="1" ht="13.8" thickBot="1" x14ac:dyDescent="0.3">
      <c r="B5" s="31"/>
      <c r="C5" s="32"/>
      <c r="D5" s="32"/>
      <c r="E5" s="32"/>
      <c r="F5" s="32"/>
      <c r="G5" s="32"/>
      <c r="H5" s="30"/>
    </row>
    <row r="6" spans="1:8" s="5" customFormat="1" ht="16.2" thickBot="1" x14ac:dyDescent="0.35">
      <c r="A6" s="6" t="s">
        <v>6</v>
      </c>
      <c r="B6" s="33"/>
      <c r="C6" s="34"/>
      <c r="D6" s="34"/>
      <c r="E6" s="34"/>
      <c r="F6" s="30"/>
      <c r="G6" s="30"/>
      <c r="H6" s="30"/>
    </row>
    <row r="7" spans="1:8" s="5" customFormat="1" ht="16.2" thickBot="1" x14ac:dyDescent="0.35">
      <c r="A7" s="7"/>
      <c r="B7" s="30"/>
      <c r="C7" s="30"/>
      <c r="D7" s="30"/>
      <c r="E7" s="30"/>
      <c r="F7" s="30"/>
      <c r="G7" s="30"/>
      <c r="H7" s="30"/>
    </row>
    <row r="8" spans="1:8" s="9" customFormat="1" ht="13.8" thickBot="1" x14ac:dyDescent="0.3">
      <c r="A8" s="8" t="s">
        <v>0</v>
      </c>
      <c r="B8" s="35"/>
      <c r="C8" s="21"/>
      <c r="D8" s="21"/>
      <c r="E8" s="21"/>
      <c r="F8" s="36"/>
      <c r="G8" s="36"/>
      <c r="H8" s="36"/>
    </row>
    <row r="9" spans="1:8" x14ac:dyDescent="0.25">
      <c r="B9" s="21">
        <v>562286.59</v>
      </c>
      <c r="C9" s="21">
        <v>159945.63</v>
      </c>
      <c r="D9" s="21">
        <f>365519.3-C9</f>
        <v>205573.66999999998</v>
      </c>
      <c r="E9" s="21">
        <f>(B9-C9-D9)/2</f>
        <v>98383.64499999999</v>
      </c>
      <c r="F9" s="21">
        <f>(B9-C9-D9)/2</f>
        <v>98383.64499999999</v>
      </c>
      <c r="G9" s="22">
        <f>SUM(C9:F9)</f>
        <v>562286.59</v>
      </c>
    </row>
    <row r="10" spans="1:8" x14ac:dyDescent="0.25">
      <c r="B10" s="37"/>
      <c r="D10" s="38"/>
      <c r="G10" s="22">
        <f>SUM(C10:F10)</f>
        <v>0</v>
      </c>
    </row>
    <row r="11" spans="1:8" x14ac:dyDescent="0.25">
      <c r="A11" s="11"/>
      <c r="B11" s="39"/>
      <c r="C11" s="40"/>
      <c r="D11" s="39"/>
      <c r="G11" s="22">
        <f>SUM(C11:F11)</f>
        <v>0</v>
      </c>
    </row>
    <row r="12" spans="1:8" s="1" customFormat="1" x14ac:dyDescent="0.25">
      <c r="A12" s="11" t="s">
        <v>21</v>
      </c>
      <c r="B12" s="20">
        <f t="shared" ref="B12:G12" si="0">SUM(B9:B11)</f>
        <v>562286.59</v>
      </c>
      <c r="C12" s="20">
        <f t="shared" si="0"/>
        <v>159945.63</v>
      </c>
      <c r="D12" s="20">
        <f t="shared" si="0"/>
        <v>205573.66999999998</v>
      </c>
      <c r="E12" s="20">
        <f t="shared" si="0"/>
        <v>98383.64499999999</v>
      </c>
      <c r="F12" s="20">
        <f t="shared" si="0"/>
        <v>98383.64499999999</v>
      </c>
      <c r="G12" s="20">
        <f t="shared" si="0"/>
        <v>562286.59</v>
      </c>
      <c r="H12" s="20"/>
    </row>
    <row r="13" spans="1:8" x14ac:dyDescent="0.25">
      <c r="A13" s="13" t="s">
        <v>1</v>
      </c>
      <c r="B13" s="35"/>
      <c r="D13" s="38"/>
    </row>
    <row r="14" spans="1:8" x14ac:dyDescent="0.25">
      <c r="B14" s="21">
        <v>1308689.6599999999</v>
      </c>
      <c r="C14" s="21">
        <v>231792.38</v>
      </c>
      <c r="D14" s="21">
        <f>415915.62-C14</f>
        <v>184123.24</v>
      </c>
      <c r="E14" s="21">
        <f>(B14-C14-D14)/2</f>
        <v>446387.0199999999</v>
      </c>
      <c r="F14" s="21">
        <f>(B14-C14-D14)/2</f>
        <v>446387.0199999999</v>
      </c>
      <c r="G14" s="22">
        <f>SUM(C14:F14)</f>
        <v>1308689.6599999997</v>
      </c>
    </row>
    <row r="15" spans="1:8" x14ac:dyDescent="0.25">
      <c r="A15" s="11"/>
      <c r="B15" s="39"/>
      <c r="C15" s="40"/>
      <c r="D15" s="38"/>
      <c r="G15" s="22">
        <f>SUM(C15:F15)</f>
        <v>0</v>
      </c>
    </row>
    <row r="16" spans="1:8" x14ac:dyDescent="0.25">
      <c r="B16" s="37"/>
      <c r="D16" s="38"/>
      <c r="G16" s="22">
        <f>SUM(C16:F16)</f>
        <v>0</v>
      </c>
    </row>
    <row r="17" spans="1:8" s="1" customFormat="1" x14ac:dyDescent="0.25">
      <c r="A17" s="11" t="s">
        <v>21</v>
      </c>
      <c r="B17" s="39">
        <f t="shared" ref="B17:G17" si="1">SUM(B14:B16)</f>
        <v>1308689.6599999999</v>
      </c>
      <c r="C17" s="39">
        <f t="shared" si="1"/>
        <v>231792.38</v>
      </c>
      <c r="D17" s="39">
        <f t="shared" si="1"/>
        <v>184123.24</v>
      </c>
      <c r="E17" s="39">
        <f t="shared" si="1"/>
        <v>446387.0199999999</v>
      </c>
      <c r="F17" s="39">
        <f t="shared" si="1"/>
        <v>446387.0199999999</v>
      </c>
      <c r="G17" s="20">
        <f t="shared" si="1"/>
        <v>1308689.6599999997</v>
      </c>
      <c r="H17" s="20"/>
    </row>
    <row r="18" spans="1:8" x14ac:dyDescent="0.25">
      <c r="A18" s="13" t="s">
        <v>2</v>
      </c>
      <c r="B18" s="35"/>
      <c r="D18" s="38"/>
    </row>
    <row r="19" spans="1:8" x14ac:dyDescent="0.25">
      <c r="B19" s="37"/>
      <c r="F19" s="21"/>
      <c r="G19" s="22">
        <f>SUM(C19:F19)</f>
        <v>0</v>
      </c>
    </row>
    <row r="20" spans="1:8" x14ac:dyDescent="0.25">
      <c r="A20" s="11"/>
      <c r="B20" s="37">
        <v>0</v>
      </c>
      <c r="C20" s="47">
        <v>0</v>
      </c>
      <c r="D20" s="21">
        <f>0-C20</f>
        <v>0</v>
      </c>
      <c r="E20" s="21">
        <f>(B20-C20-D20)/2</f>
        <v>0</v>
      </c>
      <c r="F20" s="21">
        <f>(B20-C20-D20)/2</f>
        <v>0</v>
      </c>
      <c r="G20" s="22">
        <f>SUM(C20:F20)</f>
        <v>0</v>
      </c>
    </row>
    <row r="21" spans="1:8" x14ac:dyDescent="0.25">
      <c r="B21" s="37"/>
      <c r="D21" s="38"/>
      <c r="G21" s="22">
        <f>SUM(C21:F21)</f>
        <v>0</v>
      </c>
    </row>
    <row r="22" spans="1:8" x14ac:dyDescent="0.25">
      <c r="A22" s="11"/>
      <c r="B22" s="39"/>
      <c r="C22" s="34"/>
      <c r="D22" s="38"/>
      <c r="G22" s="22">
        <f>SUM(C22:F22)</f>
        <v>0</v>
      </c>
    </row>
    <row r="23" spans="1:8" s="1" customFormat="1" ht="13.8" thickBot="1" x14ac:dyDescent="0.3">
      <c r="A23" s="11" t="s">
        <v>21</v>
      </c>
      <c r="B23" s="20">
        <f t="shared" ref="B23:G23" si="2">SUM(B20:B22)</f>
        <v>0</v>
      </c>
      <c r="C23" s="20">
        <f t="shared" si="2"/>
        <v>0</v>
      </c>
      <c r="D23" s="20">
        <f t="shared" si="2"/>
        <v>0</v>
      </c>
      <c r="E23" s="20">
        <f t="shared" si="2"/>
        <v>0</v>
      </c>
      <c r="F23" s="20">
        <f t="shared" si="2"/>
        <v>0</v>
      </c>
      <c r="G23" s="20">
        <f t="shared" si="2"/>
        <v>0</v>
      </c>
      <c r="H23" s="20"/>
    </row>
    <row r="24" spans="1:8" s="1" customFormat="1" ht="13.8" thickBot="1" x14ac:dyDescent="0.3">
      <c r="A24" s="14" t="s">
        <v>4</v>
      </c>
      <c r="B24" s="41"/>
      <c r="C24" s="21"/>
      <c r="D24" s="21"/>
      <c r="E24" s="40"/>
      <c r="F24" s="20"/>
      <c r="G24" s="20"/>
      <c r="H24" s="20"/>
    </row>
    <row r="25" spans="1:8" s="1" customFormat="1" x14ac:dyDescent="0.25">
      <c r="A25" s="2"/>
      <c r="B25" s="21">
        <v>435453.86</v>
      </c>
      <c r="C25" s="21">
        <v>83536.539999999994</v>
      </c>
      <c r="D25" s="21">
        <f>168413.5-C25</f>
        <v>84876.96</v>
      </c>
      <c r="E25" s="21">
        <f>(B25-C25-D25)/2</f>
        <v>133520.18</v>
      </c>
      <c r="F25" s="21">
        <f>(B25-C25-D25)/2</f>
        <v>133520.18</v>
      </c>
      <c r="G25" s="22">
        <f>SUM(C25:F25)</f>
        <v>435453.86</v>
      </c>
      <c r="H25" s="20"/>
    </row>
    <row r="26" spans="1:8" s="1" customFormat="1" x14ac:dyDescent="0.25">
      <c r="A26" s="11" t="s">
        <v>21</v>
      </c>
      <c r="B26" s="20">
        <f>SUM(B24:B25)</f>
        <v>435453.86</v>
      </c>
      <c r="C26" s="20">
        <f>SUM(C24:C25)</f>
        <v>83536.539999999994</v>
      </c>
      <c r="D26" s="20">
        <f>SUM(D24:D25)</f>
        <v>84876.96</v>
      </c>
      <c r="E26" s="20">
        <f>SUM(E24:E25)</f>
        <v>133520.18</v>
      </c>
      <c r="F26" s="20">
        <f>SUM(F24:F25)</f>
        <v>133520.18</v>
      </c>
      <c r="G26" s="20">
        <f>SUM(C26:F26)</f>
        <v>435453.86</v>
      </c>
      <c r="H26" s="20"/>
    </row>
    <row r="27" spans="1:8" s="1" customFormat="1" x14ac:dyDescent="0.25">
      <c r="A27" s="13" t="s">
        <v>3</v>
      </c>
      <c r="B27" s="35"/>
      <c r="C27" s="42"/>
      <c r="D27" s="21"/>
      <c r="E27" s="40"/>
      <c r="F27" s="20"/>
      <c r="G27" s="20"/>
      <c r="H27" s="20"/>
    </row>
    <row r="28" spans="1:8" x14ac:dyDescent="0.25">
      <c r="B28" s="37"/>
      <c r="C28" s="22"/>
      <c r="D28" s="22"/>
    </row>
    <row r="29" spans="1:8" x14ac:dyDescent="0.25">
      <c r="A29" s="11" t="s">
        <v>21</v>
      </c>
      <c r="B29" s="39"/>
      <c r="C29" s="22">
        <f>SUM(C27:C28)</f>
        <v>0</v>
      </c>
      <c r="D29" s="22">
        <f>SUM(D27:D28)</f>
        <v>0</v>
      </c>
      <c r="E29" s="22">
        <f>SUM(E27:E28)</f>
        <v>0</v>
      </c>
      <c r="F29" s="22">
        <f>SUM(F27:F28)</f>
        <v>0</v>
      </c>
      <c r="G29" s="22">
        <f>SUM(C29:F29)</f>
        <v>0</v>
      </c>
    </row>
    <row r="30" spans="1:8" ht="13.8" thickBot="1" x14ac:dyDescent="0.3">
      <c r="A30" s="11"/>
      <c r="B30" s="39"/>
      <c r="C30" s="22"/>
      <c r="D30" s="22"/>
      <c r="E30" s="22"/>
    </row>
    <row r="31" spans="1:8" s="1" customFormat="1" ht="16.2" thickBot="1" x14ac:dyDescent="0.35">
      <c r="A31" s="6" t="s">
        <v>22</v>
      </c>
      <c r="B31" s="34">
        <f t="shared" ref="B31:G31" si="3">B29+B26+B23+B17+B12</f>
        <v>2306430.11</v>
      </c>
      <c r="C31" s="34">
        <f t="shared" si="3"/>
        <v>475274.55</v>
      </c>
      <c r="D31" s="34">
        <f t="shared" si="3"/>
        <v>474573.87</v>
      </c>
      <c r="E31" s="34">
        <f t="shared" si="3"/>
        <v>678290.84499999997</v>
      </c>
      <c r="F31" s="34">
        <f t="shared" si="3"/>
        <v>678290.84499999997</v>
      </c>
      <c r="G31" s="34">
        <f t="shared" si="3"/>
        <v>2306430.1099999994</v>
      </c>
      <c r="H31" s="20">
        <f>SUM(C31:F31)</f>
        <v>2306430.11</v>
      </c>
    </row>
    <row r="32" spans="1:8" ht="13.8" thickBot="1" x14ac:dyDescent="0.3">
      <c r="A32" s="11"/>
      <c r="B32" s="39"/>
      <c r="C32" s="22"/>
      <c r="D32" s="22"/>
      <c r="E32" s="22"/>
    </row>
    <row r="33" spans="1:8" ht="16.2" thickBot="1" x14ac:dyDescent="0.35">
      <c r="A33" s="6" t="s">
        <v>5</v>
      </c>
      <c r="B33" s="33"/>
      <c r="C33" s="22"/>
      <c r="D33" s="22"/>
      <c r="E33" s="22"/>
    </row>
    <row r="34" spans="1:8" ht="16.2" thickBot="1" x14ac:dyDescent="0.35">
      <c r="A34" s="16"/>
      <c r="B34" s="33"/>
      <c r="C34" s="42"/>
    </row>
    <row r="35" spans="1:8" ht="13.8" thickBot="1" x14ac:dyDescent="0.3">
      <c r="A35" s="14" t="s">
        <v>7</v>
      </c>
      <c r="B35" s="41"/>
    </row>
    <row r="36" spans="1:8" x14ac:dyDescent="0.25">
      <c r="A36" s="15" t="s">
        <v>20</v>
      </c>
      <c r="B36" s="41"/>
    </row>
    <row r="37" spans="1:8" x14ac:dyDescent="0.25">
      <c r="B37" s="22">
        <v>24000</v>
      </c>
      <c r="C37" s="21">
        <v>0</v>
      </c>
      <c r="D37" s="21">
        <f>0-C37</f>
        <v>0</v>
      </c>
      <c r="E37" s="21">
        <f>(B37-C37-D37)/2</f>
        <v>12000</v>
      </c>
      <c r="F37" s="21">
        <f>(B37-C37-D37)/2</f>
        <v>12000</v>
      </c>
      <c r="G37" s="22">
        <f t="shared" ref="G37:G42" si="4">SUM(C37:F37)</f>
        <v>24000</v>
      </c>
    </row>
    <row r="38" spans="1:8" x14ac:dyDescent="0.25">
      <c r="G38" s="22">
        <f t="shared" si="4"/>
        <v>0</v>
      </c>
    </row>
    <row r="39" spans="1:8" x14ac:dyDescent="0.25">
      <c r="G39" s="22">
        <f t="shared" si="4"/>
        <v>0</v>
      </c>
    </row>
    <row r="40" spans="1:8" x14ac:dyDescent="0.25">
      <c r="G40" s="22">
        <f t="shared" si="4"/>
        <v>0</v>
      </c>
    </row>
    <row r="41" spans="1:8" x14ac:dyDescent="0.25">
      <c r="A41" s="11"/>
      <c r="B41" s="40"/>
      <c r="C41" s="42"/>
      <c r="G41" s="22">
        <f t="shared" si="4"/>
        <v>0</v>
      </c>
    </row>
    <row r="42" spans="1:8" x14ac:dyDescent="0.25">
      <c r="A42" s="11"/>
      <c r="B42" s="40"/>
      <c r="C42" s="43"/>
      <c r="G42" s="22">
        <f t="shared" si="4"/>
        <v>0</v>
      </c>
    </row>
    <row r="43" spans="1:8" s="1" customFormat="1" ht="13.8" thickBot="1" x14ac:dyDescent="0.3">
      <c r="A43" s="11" t="s">
        <v>21</v>
      </c>
      <c r="B43" s="20">
        <f t="shared" ref="B43:G43" si="5">SUM(B37:B42)</f>
        <v>24000</v>
      </c>
      <c r="C43" s="20">
        <f t="shared" si="5"/>
        <v>0</v>
      </c>
      <c r="D43" s="20">
        <f t="shared" si="5"/>
        <v>0</v>
      </c>
      <c r="E43" s="20">
        <f t="shared" si="5"/>
        <v>12000</v>
      </c>
      <c r="F43" s="20">
        <f t="shared" si="5"/>
        <v>12000</v>
      </c>
      <c r="G43" s="20">
        <f t="shared" si="5"/>
        <v>24000</v>
      </c>
      <c r="H43" s="20">
        <f>SUM(C43:F43)</f>
        <v>24000</v>
      </c>
    </row>
    <row r="44" spans="1:8" ht="13.8" thickBot="1" x14ac:dyDescent="0.3">
      <c r="A44" s="14" t="s">
        <v>9</v>
      </c>
      <c r="B44" s="41"/>
    </row>
    <row r="45" spans="1:8" x14ac:dyDescent="0.25">
      <c r="A45" s="15" t="s">
        <v>20</v>
      </c>
      <c r="B45" s="41"/>
      <c r="G45" s="22">
        <f>SUM(C45:F45)</f>
        <v>0</v>
      </c>
    </row>
    <row r="46" spans="1:8" x14ac:dyDescent="0.25">
      <c r="A46" s="11"/>
      <c r="B46" s="49"/>
      <c r="D46" s="21">
        <f>0-C46</f>
        <v>0</v>
      </c>
      <c r="E46" s="21">
        <f>(B46-C46-D46)/2</f>
        <v>0</v>
      </c>
      <c r="F46" s="21">
        <f>(B46-C46-D46)/2</f>
        <v>0</v>
      </c>
      <c r="G46" s="22">
        <f>SUM(C46:F46)</f>
        <v>0</v>
      </c>
    </row>
    <row r="47" spans="1:8" x14ac:dyDescent="0.25">
      <c r="A47" s="11"/>
      <c r="B47" s="40"/>
      <c r="C47" s="40"/>
      <c r="G47" s="22">
        <f>SUM(C47:F47)</f>
        <v>0</v>
      </c>
    </row>
    <row r="48" spans="1:8" s="1" customFormat="1" ht="13.8" thickBot="1" x14ac:dyDescent="0.3">
      <c r="A48" s="11" t="s">
        <v>21</v>
      </c>
      <c r="B48" s="20">
        <f t="shared" ref="B48:G48" si="6">SUM(B45:B47)</f>
        <v>0</v>
      </c>
      <c r="C48" s="20">
        <f t="shared" si="6"/>
        <v>0</v>
      </c>
      <c r="D48" s="20">
        <f t="shared" si="6"/>
        <v>0</v>
      </c>
      <c r="E48" s="20">
        <f t="shared" si="6"/>
        <v>0</v>
      </c>
      <c r="F48" s="20">
        <f t="shared" si="6"/>
        <v>0</v>
      </c>
      <c r="G48" s="20">
        <f t="shared" si="6"/>
        <v>0</v>
      </c>
      <c r="H48" s="20">
        <f>SUM(C48:F48)</f>
        <v>0</v>
      </c>
    </row>
    <row r="49" spans="1:8" ht="13.8" thickBot="1" x14ac:dyDescent="0.3">
      <c r="A49" s="14" t="s">
        <v>8</v>
      </c>
      <c r="B49" s="41"/>
    </row>
    <row r="50" spans="1:8" x14ac:dyDescent="0.25">
      <c r="A50" s="15" t="s">
        <v>20</v>
      </c>
      <c r="B50" s="41"/>
      <c r="G50" s="22">
        <f t="shared" ref="G50:G61" si="7">SUM(C50:F50)</f>
        <v>0</v>
      </c>
    </row>
    <row r="51" spans="1:8" x14ac:dyDescent="0.25">
      <c r="A51" s="11"/>
      <c r="B51" s="40"/>
      <c r="G51" s="22">
        <f t="shared" si="7"/>
        <v>0</v>
      </c>
    </row>
    <row r="52" spans="1:8" x14ac:dyDescent="0.25">
      <c r="A52" s="11"/>
      <c r="B52" s="21"/>
      <c r="D52" s="21">
        <f>0-C52</f>
        <v>0</v>
      </c>
      <c r="E52" s="21">
        <f>(B52-C52-D52)/2</f>
        <v>0</v>
      </c>
      <c r="F52" s="21">
        <f>(B52-C52-D52)/2</f>
        <v>0</v>
      </c>
      <c r="G52" s="22">
        <f t="shared" si="7"/>
        <v>0</v>
      </c>
    </row>
    <row r="53" spans="1:8" x14ac:dyDescent="0.25">
      <c r="A53" s="11"/>
      <c r="B53" s="40"/>
      <c r="G53" s="22">
        <f t="shared" si="7"/>
        <v>0</v>
      </c>
    </row>
    <row r="54" spans="1:8" x14ac:dyDescent="0.25">
      <c r="A54" s="11"/>
      <c r="B54" s="40"/>
      <c r="G54" s="22">
        <f t="shared" si="7"/>
        <v>0</v>
      </c>
    </row>
    <row r="55" spans="1:8" x14ac:dyDescent="0.25">
      <c r="A55" s="11"/>
      <c r="B55" s="40"/>
      <c r="G55" s="22">
        <f t="shared" si="7"/>
        <v>0</v>
      </c>
    </row>
    <row r="56" spans="1:8" x14ac:dyDescent="0.25">
      <c r="A56" s="11"/>
      <c r="B56" s="40"/>
      <c r="G56" s="22">
        <f t="shared" si="7"/>
        <v>0</v>
      </c>
    </row>
    <row r="57" spans="1:8" x14ac:dyDescent="0.25">
      <c r="A57" s="11"/>
      <c r="B57" s="40"/>
      <c r="G57" s="22">
        <f t="shared" si="7"/>
        <v>0</v>
      </c>
    </row>
    <row r="58" spans="1:8" x14ac:dyDescent="0.25">
      <c r="A58" s="11"/>
      <c r="B58" s="40"/>
      <c r="G58" s="22">
        <f t="shared" si="7"/>
        <v>0</v>
      </c>
    </row>
    <row r="59" spans="1:8" x14ac:dyDescent="0.25">
      <c r="A59" s="11"/>
      <c r="B59" s="40"/>
      <c r="G59" s="22">
        <f t="shared" si="7"/>
        <v>0</v>
      </c>
    </row>
    <row r="60" spans="1:8" x14ac:dyDescent="0.25">
      <c r="A60" s="11"/>
      <c r="B60" s="40"/>
      <c r="G60" s="22">
        <f t="shared" si="7"/>
        <v>0</v>
      </c>
    </row>
    <row r="61" spans="1:8" x14ac:dyDescent="0.25">
      <c r="A61" s="11"/>
      <c r="B61" s="40"/>
      <c r="C61" s="40"/>
      <c r="G61" s="22">
        <f t="shared" si="7"/>
        <v>0</v>
      </c>
    </row>
    <row r="62" spans="1:8" s="1" customFormat="1" ht="13.8" thickBot="1" x14ac:dyDescent="0.3">
      <c r="A62" s="11" t="s">
        <v>21</v>
      </c>
      <c r="B62" s="20">
        <f t="shared" ref="B62:G62" si="8">SUM(B50:B61)</f>
        <v>0</v>
      </c>
      <c r="C62" s="20">
        <f t="shared" si="8"/>
        <v>0</v>
      </c>
      <c r="D62" s="20">
        <f t="shared" si="8"/>
        <v>0</v>
      </c>
      <c r="E62" s="20">
        <f t="shared" si="8"/>
        <v>0</v>
      </c>
      <c r="F62" s="20">
        <f t="shared" si="8"/>
        <v>0</v>
      </c>
      <c r="G62" s="20">
        <f t="shared" si="8"/>
        <v>0</v>
      </c>
      <c r="H62" s="20"/>
    </row>
    <row r="63" spans="1:8" ht="13.8" thickBot="1" x14ac:dyDescent="0.3">
      <c r="A63" s="14" t="s">
        <v>10</v>
      </c>
      <c r="B63" s="41"/>
    </row>
    <row r="64" spans="1:8" ht="26.4" x14ac:dyDescent="0.25">
      <c r="A64" s="55" t="s">
        <v>20</v>
      </c>
      <c r="B64" s="41">
        <v>91468</v>
      </c>
    </row>
    <row r="65" spans="1:8" x14ac:dyDescent="0.25">
      <c r="A65" s="102" t="s">
        <v>265</v>
      </c>
      <c r="B65" s="105"/>
      <c r="C65" s="103">
        <v>0</v>
      </c>
      <c r="D65" s="103">
        <v>10469.870000000001</v>
      </c>
      <c r="E65" s="103">
        <v>0</v>
      </c>
      <c r="F65" s="104">
        <v>0</v>
      </c>
      <c r="G65" s="104">
        <v>10469.870000000001</v>
      </c>
    </row>
    <row r="66" spans="1:8" x14ac:dyDescent="0.25">
      <c r="A66" s="102" t="s">
        <v>266</v>
      </c>
      <c r="B66" s="105"/>
      <c r="C66" s="103">
        <v>0</v>
      </c>
      <c r="D66" s="103">
        <v>25301.96</v>
      </c>
      <c r="E66" s="103">
        <v>0</v>
      </c>
      <c r="F66" s="104">
        <v>0</v>
      </c>
      <c r="G66" s="104">
        <v>25301.96</v>
      </c>
    </row>
    <row r="67" spans="1:8" x14ac:dyDescent="0.25">
      <c r="A67" s="102" t="s">
        <v>267</v>
      </c>
      <c r="B67" s="105"/>
      <c r="C67" s="103">
        <v>0</v>
      </c>
      <c r="D67" s="103">
        <v>0</v>
      </c>
      <c r="E67" s="103">
        <v>27848.195</v>
      </c>
      <c r="F67" s="104">
        <v>27848.195</v>
      </c>
      <c r="G67" s="104">
        <v>55696.39</v>
      </c>
    </row>
    <row r="68" spans="1:8" x14ac:dyDescent="0.25">
      <c r="A68" s="15"/>
      <c r="B68" s="41"/>
      <c r="G68" s="22">
        <f t="shared" ref="G68:G73" si="9">SUM(C68:F68)</f>
        <v>0</v>
      </c>
    </row>
    <row r="69" spans="1:8" x14ac:dyDescent="0.25">
      <c r="A69" s="15"/>
      <c r="B69" s="41"/>
      <c r="G69" s="22">
        <f t="shared" si="9"/>
        <v>0</v>
      </c>
    </row>
    <row r="70" spans="1:8" x14ac:dyDescent="0.25">
      <c r="A70" s="15"/>
      <c r="B70" s="41"/>
      <c r="G70" s="22">
        <f t="shared" si="9"/>
        <v>0</v>
      </c>
    </row>
    <row r="71" spans="1:8" x14ac:dyDescent="0.25">
      <c r="A71" s="15"/>
      <c r="B71" s="41"/>
      <c r="G71" s="22">
        <f t="shared" si="9"/>
        <v>0</v>
      </c>
    </row>
    <row r="72" spans="1:8" x14ac:dyDescent="0.25">
      <c r="A72" s="11"/>
      <c r="B72" s="40"/>
      <c r="G72" s="22">
        <f t="shared" si="9"/>
        <v>0</v>
      </c>
    </row>
    <row r="73" spans="1:8" x14ac:dyDescent="0.25">
      <c r="G73" s="22">
        <f t="shared" si="9"/>
        <v>0</v>
      </c>
    </row>
    <row r="74" spans="1:8" s="1" customFormat="1" ht="13.8" thickBot="1" x14ac:dyDescent="0.3">
      <c r="A74" s="11" t="s">
        <v>21</v>
      </c>
      <c r="B74" s="20">
        <f>SUM(B64:B73)</f>
        <v>91468</v>
      </c>
      <c r="C74" s="20">
        <f t="shared" ref="C74:G74" si="10">SUM(C65:C73)</f>
        <v>0</v>
      </c>
      <c r="D74" s="20">
        <f t="shared" si="10"/>
        <v>35771.83</v>
      </c>
      <c r="E74" s="20">
        <f t="shared" si="10"/>
        <v>27848.195</v>
      </c>
      <c r="F74" s="20">
        <f t="shared" si="10"/>
        <v>27848.195</v>
      </c>
      <c r="G74" s="20">
        <f t="shared" si="10"/>
        <v>91468.22</v>
      </c>
      <c r="H74" s="20">
        <f>SUM(C74:F74)</f>
        <v>91468.22</v>
      </c>
    </row>
    <row r="75" spans="1:8" ht="13.8" thickBot="1" x14ac:dyDescent="0.3">
      <c r="A75" s="14" t="s">
        <v>11</v>
      </c>
      <c r="B75" s="41"/>
    </row>
    <row r="76" spans="1:8" ht="26.4" x14ac:dyDescent="0.25">
      <c r="A76" s="55" t="s">
        <v>20</v>
      </c>
      <c r="B76" s="41">
        <v>312129</v>
      </c>
    </row>
    <row r="78" spans="1:8" x14ac:dyDescent="0.25">
      <c r="A78" s="15"/>
      <c r="B78" s="41"/>
      <c r="G78" s="22">
        <f t="shared" ref="G78:G108" si="11">SUM(C78:F78)</f>
        <v>0</v>
      </c>
    </row>
    <row r="79" spans="1:8" x14ac:dyDescent="0.25">
      <c r="A79" s="106" t="s">
        <v>265</v>
      </c>
      <c r="B79" s="109"/>
      <c r="C79" s="107">
        <v>111699.95</v>
      </c>
      <c r="D79" s="107">
        <v>96654.58</v>
      </c>
      <c r="E79" s="107">
        <v>51887.034999999982</v>
      </c>
      <c r="F79" s="108">
        <v>51887.034999999982</v>
      </c>
      <c r="G79" s="108">
        <v>312128.59999999998</v>
      </c>
    </row>
    <row r="80" spans="1:8" x14ac:dyDescent="0.25">
      <c r="A80" s="15"/>
      <c r="B80" s="41"/>
      <c r="G80" s="22">
        <f t="shared" si="11"/>
        <v>0</v>
      </c>
    </row>
    <row r="81" spans="1:7" s="22" customFormat="1" x14ac:dyDescent="0.25">
      <c r="A81" s="15"/>
      <c r="B81" s="41"/>
      <c r="C81" s="21"/>
      <c r="D81" s="21"/>
      <c r="E81" s="21"/>
      <c r="G81" s="22">
        <f t="shared" si="11"/>
        <v>0</v>
      </c>
    </row>
    <row r="82" spans="1:7" s="22" customFormat="1" x14ac:dyDescent="0.25">
      <c r="A82" s="15"/>
      <c r="B82" s="41"/>
      <c r="C82" s="21"/>
      <c r="D82" s="21"/>
      <c r="E82" s="21"/>
      <c r="G82" s="22">
        <f t="shared" si="11"/>
        <v>0</v>
      </c>
    </row>
    <row r="83" spans="1:7" s="22" customFormat="1" x14ac:dyDescent="0.25">
      <c r="A83" s="15"/>
      <c r="B83" s="41"/>
      <c r="C83" s="21"/>
      <c r="D83" s="21"/>
      <c r="E83" s="21"/>
      <c r="G83" s="22">
        <f t="shared" si="11"/>
        <v>0</v>
      </c>
    </row>
    <row r="84" spans="1:7" s="22" customFormat="1" x14ac:dyDescent="0.25">
      <c r="A84" s="15"/>
      <c r="B84" s="41"/>
      <c r="C84" s="21"/>
      <c r="D84" s="21"/>
      <c r="E84" s="21"/>
      <c r="G84" s="22">
        <f t="shared" si="11"/>
        <v>0</v>
      </c>
    </row>
    <row r="85" spans="1:7" s="22" customFormat="1" x14ac:dyDescent="0.25">
      <c r="A85" s="15"/>
      <c r="B85" s="41"/>
      <c r="C85" s="21"/>
      <c r="D85" s="21"/>
      <c r="E85" s="21"/>
      <c r="G85" s="22">
        <f t="shared" si="11"/>
        <v>0</v>
      </c>
    </row>
    <row r="86" spans="1:7" s="22" customFormat="1" x14ac:dyDescent="0.25">
      <c r="A86" s="15"/>
      <c r="B86" s="41"/>
      <c r="C86" s="21"/>
      <c r="D86" s="21"/>
      <c r="E86" s="21"/>
      <c r="G86" s="22">
        <f t="shared" si="11"/>
        <v>0</v>
      </c>
    </row>
    <row r="87" spans="1:7" s="22" customFormat="1" x14ac:dyDescent="0.25">
      <c r="A87" s="15"/>
      <c r="B87" s="41"/>
      <c r="C87" s="21"/>
      <c r="D87" s="21"/>
      <c r="E87" s="21"/>
      <c r="G87" s="22">
        <f t="shared" si="11"/>
        <v>0</v>
      </c>
    </row>
    <row r="88" spans="1:7" s="22" customFormat="1" x14ac:dyDescent="0.25">
      <c r="A88" s="15"/>
      <c r="B88" s="41"/>
      <c r="C88" s="21"/>
      <c r="D88" s="21"/>
      <c r="E88" s="21"/>
      <c r="G88" s="22">
        <f t="shared" si="11"/>
        <v>0</v>
      </c>
    </row>
    <row r="89" spans="1:7" s="22" customFormat="1" x14ac:dyDescent="0.25">
      <c r="A89" s="15"/>
      <c r="B89" s="41"/>
      <c r="C89" s="21"/>
      <c r="D89" s="21"/>
      <c r="E89" s="21"/>
      <c r="G89" s="22">
        <f t="shared" si="11"/>
        <v>0</v>
      </c>
    </row>
    <row r="90" spans="1:7" s="22" customFormat="1" x14ac:dyDescent="0.25">
      <c r="A90" s="15"/>
      <c r="B90" s="41"/>
      <c r="C90" s="21"/>
      <c r="D90" s="21"/>
      <c r="E90" s="21"/>
      <c r="G90" s="22">
        <f t="shared" si="11"/>
        <v>0</v>
      </c>
    </row>
    <row r="91" spans="1:7" s="22" customFormat="1" x14ac:dyDescent="0.25">
      <c r="A91" s="15"/>
      <c r="B91" s="41"/>
      <c r="C91" s="21"/>
      <c r="D91" s="21"/>
      <c r="E91" s="21"/>
      <c r="G91" s="22">
        <f t="shared" si="11"/>
        <v>0</v>
      </c>
    </row>
    <row r="92" spans="1:7" s="22" customFormat="1" x14ac:dyDescent="0.25">
      <c r="A92" s="15"/>
      <c r="B92" s="41"/>
      <c r="C92" s="21"/>
      <c r="D92" s="21"/>
      <c r="E92" s="21"/>
      <c r="G92" s="22">
        <f t="shared" si="11"/>
        <v>0</v>
      </c>
    </row>
    <row r="93" spans="1:7" s="22" customFormat="1" x14ac:dyDescent="0.25">
      <c r="A93" s="15"/>
      <c r="B93" s="41"/>
      <c r="C93" s="21"/>
      <c r="D93" s="21"/>
      <c r="E93" s="21"/>
      <c r="G93" s="22">
        <f t="shared" si="11"/>
        <v>0</v>
      </c>
    </row>
    <row r="94" spans="1:7" s="22" customFormat="1" x14ac:dyDescent="0.25">
      <c r="A94" s="15"/>
      <c r="B94" s="41"/>
      <c r="C94" s="21"/>
      <c r="D94" s="21"/>
      <c r="E94" s="21"/>
      <c r="G94" s="22">
        <f t="shared" si="11"/>
        <v>0</v>
      </c>
    </row>
    <row r="95" spans="1:7" s="22" customFormat="1" x14ac:dyDescent="0.25">
      <c r="A95" s="15"/>
      <c r="B95" s="41"/>
      <c r="C95" s="21"/>
      <c r="D95" s="21"/>
      <c r="E95" s="21"/>
      <c r="G95" s="22">
        <f t="shared" si="11"/>
        <v>0</v>
      </c>
    </row>
    <row r="96" spans="1:7" s="22" customFormat="1" x14ac:dyDescent="0.25">
      <c r="A96" s="15"/>
      <c r="B96" s="41"/>
      <c r="C96" s="21"/>
      <c r="D96" s="21"/>
      <c r="E96" s="21"/>
      <c r="G96" s="22">
        <f t="shared" si="11"/>
        <v>0</v>
      </c>
    </row>
    <row r="97" spans="1:8" x14ac:dyDescent="0.25">
      <c r="A97" s="15"/>
      <c r="B97" s="41"/>
      <c r="G97" s="22">
        <f t="shared" si="11"/>
        <v>0</v>
      </c>
    </row>
    <row r="98" spans="1:8" x14ac:dyDescent="0.25">
      <c r="A98" s="15"/>
      <c r="B98" s="41"/>
      <c r="G98" s="22">
        <f t="shared" si="11"/>
        <v>0</v>
      </c>
    </row>
    <row r="99" spans="1:8" x14ac:dyDescent="0.25">
      <c r="A99" s="15"/>
      <c r="B99" s="41"/>
      <c r="G99" s="22">
        <f t="shared" si="11"/>
        <v>0</v>
      </c>
    </row>
    <row r="100" spans="1:8" x14ac:dyDescent="0.25">
      <c r="A100" s="15"/>
      <c r="B100" s="41"/>
      <c r="G100" s="22">
        <f t="shared" si="11"/>
        <v>0</v>
      </c>
    </row>
    <row r="101" spans="1:8" x14ac:dyDescent="0.25">
      <c r="A101" s="15"/>
      <c r="B101" s="41"/>
      <c r="G101" s="22">
        <f t="shared" si="11"/>
        <v>0</v>
      </c>
    </row>
    <row r="102" spans="1:8" x14ac:dyDescent="0.25">
      <c r="A102" s="15"/>
      <c r="B102" s="41"/>
      <c r="G102" s="22">
        <f t="shared" si="11"/>
        <v>0</v>
      </c>
    </row>
    <row r="103" spans="1:8" x14ac:dyDescent="0.25">
      <c r="A103" s="15"/>
      <c r="B103" s="41"/>
      <c r="G103" s="22">
        <f t="shared" si="11"/>
        <v>0</v>
      </c>
    </row>
    <row r="104" spans="1:8" x14ac:dyDescent="0.25">
      <c r="A104" s="15"/>
      <c r="B104" s="41"/>
      <c r="G104" s="22">
        <f t="shared" si="11"/>
        <v>0</v>
      </c>
    </row>
    <row r="105" spans="1:8" x14ac:dyDescent="0.25">
      <c r="A105" s="15"/>
      <c r="B105" s="41"/>
      <c r="G105" s="22">
        <f t="shared" si="11"/>
        <v>0</v>
      </c>
    </row>
    <row r="106" spans="1:8" x14ac:dyDescent="0.25">
      <c r="A106" s="15"/>
      <c r="B106" s="41"/>
      <c r="G106" s="22">
        <f t="shared" si="11"/>
        <v>0</v>
      </c>
    </row>
    <row r="107" spans="1:8" x14ac:dyDescent="0.25">
      <c r="A107" s="11"/>
      <c r="B107" s="40"/>
      <c r="G107" s="22">
        <f t="shared" si="11"/>
        <v>0</v>
      </c>
    </row>
    <row r="108" spans="1:8" x14ac:dyDescent="0.25">
      <c r="A108" s="11" t="s">
        <v>14</v>
      </c>
      <c r="B108" s="40"/>
      <c r="C108" s="43"/>
      <c r="G108" s="22">
        <f t="shared" si="11"/>
        <v>0</v>
      </c>
    </row>
    <row r="109" spans="1:8" x14ac:dyDescent="0.25">
      <c r="A109" s="11" t="s">
        <v>21</v>
      </c>
      <c r="B109" s="20">
        <f>SUM(B76:B108)</f>
        <v>312129</v>
      </c>
      <c r="C109" s="20">
        <f>SUM(C78:C108)</f>
        <v>111699.95</v>
      </c>
      <c r="D109" s="20">
        <f>SUM(D78:D108)</f>
        <v>96654.58</v>
      </c>
      <c r="E109" s="20">
        <f>SUM(E78:E108)</f>
        <v>51887.034999999982</v>
      </c>
      <c r="F109" s="20">
        <f>SUM(F78:F108)</f>
        <v>51887.034999999982</v>
      </c>
      <c r="G109" s="20">
        <f>SUM(G78:G108)</f>
        <v>312128.59999999998</v>
      </c>
      <c r="H109" s="22">
        <f>SUM(C109:F109)</f>
        <v>312128.59999999998</v>
      </c>
    </row>
    <row r="110" spans="1:8" x14ac:dyDescent="0.25">
      <c r="A110" s="13" t="s">
        <v>12</v>
      </c>
      <c r="B110" s="35"/>
      <c r="C110" s="43"/>
    </row>
    <row r="111" spans="1:8" x14ac:dyDescent="0.25">
      <c r="A111" s="15"/>
      <c r="B111" s="41"/>
    </row>
    <row r="112" spans="1:8" x14ac:dyDescent="0.25">
      <c r="A112" s="11"/>
      <c r="B112" s="21"/>
      <c r="D112" s="21">
        <f>0-C112</f>
        <v>0</v>
      </c>
      <c r="E112" s="21">
        <f>(B112-C112-D112)/2</f>
        <v>0</v>
      </c>
      <c r="F112" s="21">
        <f>(B112-C112-D112)/2</f>
        <v>0</v>
      </c>
      <c r="G112" s="22">
        <f>SUM(C112:F112)</f>
        <v>0</v>
      </c>
    </row>
    <row r="113" spans="1:8" x14ac:dyDescent="0.25">
      <c r="A113" s="11"/>
      <c r="B113" s="40"/>
      <c r="G113" s="22">
        <f>SUM(C113:F113)</f>
        <v>0</v>
      </c>
    </row>
    <row r="114" spans="1:8" x14ac:dyDescent="0.25">
      <c r="A114" s="11"/>
      <c r="B114" s="40"/>
      <c r="G114" s="22">
        <f>SUM(C114:F114)</f>
        <v>0</v>
      </c>
    </row>
    <row r="115" spans="1:8" x14ac:dyDescent="0.25">
      <c r="A115" s="11"/>
      <c r="B115" s="40"/>
      <c r="G115" s="22">
        <f>SUM(C115:F115)</f>
        <v>0</v>
      </c>
    </row>
    <row r="116" spans="1:8" x14ac:dyDescent="0.25">
      <c r="A116" s="11"/>
      <c r="B116" s="40"/>
      <c r="C116" s="40"/>
      <c r="G116" s="22">
        <f>SUM(C116:F116)</f>
        <v>0</v>
      </c>
    </row>
    <row r="117" spans="1:8" x14ac:dyDescent="0.25">
      <c r="A117" s="11" t="s">
        <v>21</v>
      </c>
      <c r="B117" s="20">
        <f t="shared" ref="B117:G117" si="12">SUM(B112:B116)</f>
        <v>0</v>
      </c>
      <c r="C117" s="20">
        <f t="shared" si="12"/>
        <v>0</v>
      </c>
      <c r="D117" s="20">
        <f t="shared" si="12"/>
        <v>0</v>
      </c>
      <c r="E117" s="20">
        <f t="shared" si="12"/>
        <v>0</v>
      </c>
      <c r="F117" s="20">
        <f t="shared" si="12"/>
        <v>0</v>
      </c>
      <c r="G117" s="20">
        <f t="shared" si="12"/>
        <v>0</v>
      </c>
      <c r="H117" s="22">
        <f>SUM(C117:F117)</f>
        <v>0</v>
      </c>
    </row>
    <row r="118" spans="1:8" x14ac:dyDescent="0.25">
      <c r="A118" s="17" t="s">
        <v>13</v>
      </c>
      <c r="B118" s="41"/>
      <c r="D118" s="40"/>
      <c r="E118" s="40"/>
    </row>
    <row r="119" spans="1:8" ht="26.4" x14ac:dyDescent="0.25">
      <c r="A119" s="55" t="s">
        <v>20</v>
      </c>
      <c r="B119" s="41">
        <v>31060</v>
      </c>
    </row>
    <row r="120" spans="1:8" s="10" customFormat="1" x14ac:dyDescent="0.25">
      <c r="A120" s="111" t="s">
        <v>268</v>
      </c>
      <c r="B120" s="112"/>
      <c r="C120" s="113">
        <v>3255.79</v>
      </c>
      <c r="D120" s="113">
        <v>0</v>
      </c>
      <c r="E120" s="113">
        <v>0</v>
      </c>
      <c r="F120" s="112">
        <v>0</v>
      </c>
      <c r="G120" s="112">
        <v>3255.79</v>
      </c>
      <c r="H120" s="37"/>
    </row>
    <row r="121" spans="1:8" s="10" customFormat="1" x14ac:dyDescent="0.25">
      <c r="A121" s="111" t="s">
        <v>269</v>
      </c>
      <c r="B121" s="112"/>
      <c r="C121" s="113">
        <v>6720</v>
      </c>
      <c r="D121" s="113">
        <v>0</v>
      </c>
      <c r="E121" s="113">
        <v>0</v>
      </c>
      <c r="F121" s="112">
        <v>0</v>
      </c>
      <c r="G121" s="112">
        <v>6720</v>
      </c>
      <c r="H121" s="37"/>
    </row>
    <row r="122" spans="1:8" s="10" customFormat="1" x14ac:dyDescent="0.25">
      <c r="A122" s="110" t="s">
        <v>270</v>
      </c>
      <c r="B122" s="112"/>
      <c r="C122" s="113">
        <v>0</v>
      </c>
      <c r="D122" s="113">
        <v>6093.6</v>
      </c>
      <c r="E122" s="113">
        <v>0</v>
      </c>
      <c r="F122" s="112">
        <v>0</v>
      </c>
      <c r="G122" s="112">
        <v>6093.6</v>
      </c>
      <c r="H122" s="37"/>
    </row>
    <row r="123" spans="1:8" s="10" customFormat="1" x14ac:dyDescent="0.25">
      <c r="A123" s="111" t="s">
        <v>271</v>
      </c>
      <c r="B123" s="112"/>
      <c r="C123" s="113">
        <v>5362.68</v>
      </c>
      <c r="D123" s="113">
        <v>0</v>
      </c>
      <c r="E123" s="113">
        <v>0</v>
      </c>
      <c r="F123" s="112">
        <v>0</v>
      </c>
      <c r="G123" s="112">
        <v>5362.68</v>
      </c>
      <c r="H123" s="37"/>
    </row>
    <row r="124" spans="1:8" s="10" customFormat="1" x14ac:dyDescent="0.25">
      <c r="A124" s="111" t="s">
        <v>272</v>
      </c>
      <c r="B124" s="112"/>
      <c r="C124" s="113">
        <v>0</v>
      </c>
      <c r="D124" s="113">
        <v>0</v>
      </c>
      <c r="E124" s="113">
        <v>4813.8049999999994</v>
      </c>
      <c r="F124" s="112">
        <v>4813.8049999999994</v>
      </c>
      <c r="G124" s="112">
        <v>9627.6099999999988</v>
      </c>
      <c r="H124" s="37"/>
    </row>
    <row r="125" spans="1:8" s="10" customFormat="1" x14ac:dyDescent="0.25">
      <c r="B125" s="37"/>
      <c r="C125" s="38"/>
      <c r="D125" s="38"/>
      <c r="E125" s="38"/>
      <c r="F125" s="37"/>
      <c r="G125" s="37">
        <f t="shared" ref="G125:G132" si="13">SUM(C125:F125)</f>
        <v>0</v>
      </c>
      <c r="H125" s="37"/>
    </row>
    <row r="126" spans="1:8" s="10" customFormat="1" x14ac:dyDescent="0.25">
      <c r="B126" s="37"/>
      <c r="C126" s="38"/>
      <c r="D126" s="38"/>
      <c r="E126" s="38"/>
      <c r="F126" s="37"/>
      <c r="G126" s="37">
        <f t="shared" si="13"/>
        <v>0</v>
      </c>
      <c r="H126" s="37"/>
    </row>
    <row r="127" spans="1:8" s="10" customFormat="1" x14ac:dyDescent="0.25">
      <c r="B127" s="37"/>
      <c r="C127" s="38"/>
      <c r="D127" s="38"/>
      <c r="E127" s="38"/>
      <c r="F127" s="37"/>
      <c r="G127" s="37">
        <f t="shared" si="13"/>
        <v>0</v>
      </c>
      <c r="H127" s="37"/>
    </row>
    <row r="128" spans="1:8" s="10" customFormat="1" x14ac:dyDescent="0.25">
      <c r="B128" s="37"/>
      <c r="C128" s="38"/>
      <c r="D128" s="38"/>
      <c r="E128" s="38"/>
      <c r="F128" s="37"/>
      <c r="G128" s="37">
        <f t="shared" si="13"/>
        <v>0</v>
      </c>
      <c r="H128" s="37"/>
    </row>
    <row r="129" spans="1:8" s="10" customFormat="1" x14ac:dyDescent="0.25">
      <c r="B129" s="37"/>
      <c r="C129" s="38"/>
      <c r="D129" s="38"/>
      <c r="E129" s="38"/>
      <c r="F129" s="37"/>
      <c r="G129" s="37">
        <f t="shared" si="13"/>
        <v>0</v>
      </c>
      <c r="H129" s="37"/>
    </row>
    <row r="130" spans="1:8" s="10" customFormat="1" x14ac:dyDescent="0.25">
      <c r="A130" s="12"/>
      <c r="B130" s="39"/>
      <c r="C130" s="44"/>
      <c r="D130" s="38"/>
      <c r="E130" s="38"/>
      <c r="F130" s="37"/>
      <c r="G130" s="37">
        <f t="shared" si="13"/>
        <v>0</v>
      </c>
      <c r="H130" s="37"/>
    </row>
    <row r="131" spans="1:8" s="10" customFormat="1" x14ac:dyDescent="0.25">
      <c r="A131" s="12"/>
      <c r="B131" s="39"/>
      <c r="C131" s="34"/>
      <c r="D131" s="38"/>
      <c r="E131" s="38"/>
      <c r="F131" s="37"/>
      <c r="G131" s="37">
        <f t="shared" si="13"/>
        <v>0</v>
      </c>
      <c r="H131" s="37"/>
    </row>
    <row r="132" spans="1:8" s="10" customFormat="1" x14ac:dyDescent="0.25">
      <c r="A132" s="12"/>
      <c r="B132" s="39"/>
      <c r="C132" s="34"/>
      <c r="D132" s="38"/>
      <c r="E132" s="38"/>
      <c r="F132" s="37"/>
      <c r="G132" s="37">
        <f t="shared" si="13"/>
        <v>0</v>
      </c>
      <c r="H132" s="37"/>
    </row>
    <row r="133" spans="1:8" s="1" customFormat="1" x14ac:dyDescent="0.25">
      <c r="A133" s="11" t="s">
        <v>21</v>
      </c>
      <c r="B133" s="20">
        <f>SUM(B119:B132)</f>
        <v>31060</v>
      </c>
      <c r="C133" s="20">
        <f t="shared" ref="C133:G133" si="14">SUM(C120:C132)</f>
        <v>15338.470000000001</v>
      </c>
      <c r="D133" s="20">
        <f t="shared" si="14"/>
        <v>6093.6</v>
      </c>
      <c r="E133" s="20">
        <f t="shared" si="14"/>
        <v>4813.8049999999994</v>
      </c>
      <c r="F133" s="20">
        <f t="shared" si="14"/>
        <v>4813.8049999999994</v>
      </c>
      <c r="G133" s="20">
        <f t="shared" si="14"/>
        <v>31059.68</v>
      </c>
      <c r="H133" s="20">
        <f>SUM(C133:F133)</f>
        <v>31059.68</v>
      </c>
    </row>
    <row r="134" spans="1:8" s="1" customFormat="1" ht="13.8" thickBot="1" x14ac:dyDescent="0.3">
      <c r="A134" s="11"/>
      <c r="B134" s="40"/>
      <c r="C134" s="20"/>
      <c r="D134" s="20"/>
      <c r="E134" s="20"/>
      <c r="F134" s="20"/>
      <c r="G134" s="20"/>
      <c r="H134" s="20"/>
    </row>
    <row r="135" spans="1:8" ht="16.2" thickBot="1" x14ac:dyDescent="0.35">
      <c r="A135" s="6" t="s">
        <v>23</v>
      </c>
      <c r="B135" s="34">
        <f t="shared" ref="B135:G135" si="15">B133+B117+B109+B74+B62+B48+B43</f>
        <v>458657</v>
      </c>
      <c r="C135" s="34">
        <f t="shared" si="15"/>
        <v>127038.42</v>
      </c>
      <c r="D135" s="34">
        <f t="shared" si="15"/>
        <v>138520.01</v>
      </c>
      <c r="E135" s="34">
        <f t="shared" si="15"/>
        <v>96549.034999999974</v>
      </c>
      <c r="F135" s="34">
        <f t="shared" si="15"/>
        <v>96549.034999999974</v>
      </c>
      <c r="G135" s="34">
        <f t="shared" si="15"/>
        <v>458656.5</v>
      </c>
    </row>
    <row r="136" spans="1:8" s="1" customFormat="1" x14ac:dyDescent="0.25">
      <c r="A136" s="11"/>
      <c r="B136" s="40"/>
      <c r="C136" s="20"/>
      <c r="D136" s="20"/>
      <c r="E136" s="20"/>
      <c r="F136" s="20"/>
      <c r="G136" s="20"/>
      <c r="H136" s="20"/>
    </row>
    <row r="137" spans="1:8" ht="17.399999999999999" x14ac:dyDescent="0.3">
      <c r="A137" s="18" t="s">
        <v>259</v>
      </c>
      <c r="B137" s="45">
        <f t="shared" ref="B137:G137" si="16">B135+B31</f>
        <v>2765087.11</v>
      </c>
      <c r="C137" s="45">
        <f t="shared" si="16"/>
        <v>602312.97</v>
      </c>
      <c r="D137" s="45">
        <f t="shared" si="16"/>
        <v>613093.88</v>
      </c>
      <c r="E137" s="45">
        <f t="shared" si="16"/>
        <v>774839.87999999989</v>
      </c>
      <c r="F137" s="45">
        <f t="shared" si="16"/>
        <v>774839.87999999989</v>
      </c>
      <c r="G137" s="46">
        <f t="shared" si="16"/>
        <v>2765086.6099999994</v>
      </c>
    </row>
    <row r="141" spans="1:8" x14ac:dyDescent="0.25">
      <c r="A141" s="11"/>
      <c r="B141" s="40"/>
    </row>
  </sheetData>
  <printOptions horizontalCentered="1" gridLines="1"/>
  <pageMargins left="0.27" right="0.25" top="0.6" bottom="0.56000000000000005" header="0.27" footer="0.21"/>
  <pageSetup scale="90" orientation="landscape" r:id="rId1"/>
  <headerFooter alignWithMargins="0">
    <oddFooter>&amp;L&amp;F&amp;RPage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
  <sheetViews>
    <sheetView zoomScaleNormal="100" workbookViewId="0">
      <pane xSplit="1" ySplit="4" topLeftCell="B98" activePane="bottomRight" state="frozen"/>
      <selection pane="topRight"/>
      <selection pane="bottomLeft"/>
      <selection pane="bottomRight" activeCell="C81" sqref="C81:G81"/>
    </sheetView>
  </sheetViews>
  <sheetFormatPr defaultColWidth="9.109375" defaultRowHeight="13.2" x14ac:dyDescent="0.25"/>
  <cols>
    <col min="1" max="1" width="62.88671875" style="2" bestFit="1" customWidth="1"/>
    <col min="2" max="2" width="20.6640625" style="22" bestFit="1" customWidth="1"/>
    <col min="3" max="5" width="17.109375" style="21" bestFit="1" customWidth="1"/>
    <col min="6" max="6" width="17.109375" style="22" bestFit="1" customWidth="1"/>
    <col min="7" max="7" width="18.88671875" style="22" bestFit="1" customWidth="1"/>
    <col min="8" max="8" width="12.109375" style="22" customWidth="1"/>
    <col min="9" max="16384" width="9.109375" style="2"/>
  </cols>
  <sheetData>
    <row r="1" spans="1:8" x14ac:dyDescent="0.25">
      <c r="A1" s="85" t="s">
        <v>255</v>
      </c>
      <c r="B1" s="20"/>
    </row>
    <row r="2" spans="1:8" x14ac:dyDescent="0.25">
      <c r="A2" s="1"/>
      <c r="B2" s="20"/>
    </row>
    <row r="3" spans="1:8" s="4" customFormat="1" ht="20.25" customHeight="1" thickBot="1" x14ac:dyDescent="0.35">
      <c r="A3" s="3" t="s">
        <v>30</v>
      </c>
      <c r="B3" s="23"/>
      <c r="C3" s="24"/>
      <c r="D3" s="24"/>
      <c r="E3" s="24"/>
      <c r="F3" s="25"/>
      <c r="G3" s="25"/>
      <c r="H3" s="25"/>
    </row>
    <row r="4" spans="1:8" s="5" customFormat="1" ht="27" thickBot="1" x14ac:dyDescent="0.3">
      <c r="B4" s="19" t="s">
        <v>37</v>
      </c>
      <c r="C4" s="27" t="s">
        <v>15</v>
      </c>
      <c r="D4" s="28" t="s">
        <v>16</v>
      </c>
      <c r="E4" s="28" t="s">
        <v>17</v>
      </c>
      <c r="F4" s="29" t="s">
        <v>18</v>
      </c>
      <c r="G4" s="29" t="s">
        <v>19</v>
      </c>
      <c r="H4" s="30"/>
    </row>
    <row r="5" spans="1:8" s="5" customFormat="1" ht="13.8" thickBot="1" x14ac:dyDescent="0.3">
      <c r="B5" s="31"/>
      <c r="C5" s="32"/>
      <c r="D5" s="32"/>
      <c r="E5" s="32"/>
      <c r="F5" s="32"/>
      <c r="G5" s="32"/>
      <c r="H5" s="30"/>
    </row>
    <row r="6" spans="1:8" s="5" customFormat="1" ht="16.2" thickBot="1" x14ac:dyDescent="0.35">
      <c r="A6" s="6" t="s">
        <v>6</v>
      </c>
      <c r="B6" s="33"/>
      <c r="C6" s="34"/>
      <c r="D6" s="34"/>
      <c r="E6" s="34"/>
      <c r="F6" s="30"/>
      <c r="G6" s="30"/>
      <c r="H6" s="30"/>
    </row>
    <row r="7" spans="1:8" s="5" customFormat="1" ht="16.2" thickBot="1" x14ac:dyDescent="0.35">
      <c r="A7" s="7"/>
      <c r="B7" s="30"/>
      <c r="C7" s="30"/>
      <c r="D7" s="30"/>
      <c r="E7" s="30"/>
      <c r="F7" s="30"/>
      <c r="G7" s="30"/>
      <c r="H7" s="30"/>
    </row>
    <row r="8" spans="1:8" s="9" customFormat="1" ht="13.8" thickBot="1" x14ac:dyDescent="0.3">
      <c r="A8" s="8" t="s">
        <v>0</v>
      </c>
      <c r="B8" s="35"/>
      <c r="C8" s="21"/>
      <c r="D8" s="21"/>
      <c r="E8" s="21"/>
      <c r="F8" s="36"/>
      <c r="G8" s="36"/>
      <c r="H8" s="36"/>
    </row>
    <row r="9" spans="1:8" x14ac:dyDescent="0.25">
      <c r="B9" s="21">
        <v>4481289.28</v>
      </c>
      <c r="C9" s="21">
        <v>965465.36</v>
      </c>
      <c r="D9" s="21">
        <f>2289434.74-C9</f>
        <v>1323969.3800000004</v>
      </c>
      <c r="E9" s="21">
        <f>(B9-C9-D9)/2</f>
        <v>1095927.27</v>
      </c>
      <c r="F9" s="21">
        <f>(B9-C9-D9)/2</f>
        <v>1095927.27</v>
      </c>
      <c r="G9" s="22">
        <f>SUM(C9:F9)</f>
        <v>4481289.28</v>
      </c>
    </row>
    <row r="10" spans="1:8" x14ac:dyDescent="0.25">
      <c r="B10" s="37"/>
      <c r="D10" s="38"/>
      <c r="G10" s="22">
        <f>SUM(C10:F10)</f>
        <v>0</v>
      </c>
    </row>
    <row r="11" spans="1:8" x14ac:dyDescent="0.25">
      <c r="A11" s="11"/>
      <c r="B11" s="39"/>
      <c r="C11" s="40"/>
      <c r="D11" s="39"/>
      <c r="G11" s="22">
        <f>SUM(C11:F11)</f>
        <v>0</v>
      </c>
    </row>
    <row r="12" spans="1:8" s="1" customFormat="1" x14ac:dyDescent="0.25">
      <c r="A12" s="11" t="s">
        <v>21</v>
      </c>
      <c r="B12" s="20">
        <f t="shared" ref="B12:G12" si="0">SUM(B9:B11)</f>
        <v>4481289.28</v>
      </c>
      <c r="C12" s="20">
        <f t="shared" si="0"/>
        <v>965465.36</v>
      </c>
      <c r="D12" s="20">
        <f t="shared" si="0"/>
        <v>1323969.3800000004</v>
      </c>
      <c r="E12" s="20">
        <f t="shared" si="0"/>
        <v>1095927.27</v>
      </c>
      <c r="F12" s="20">
        <f t="shared" si="0"/>
        <v>1095927.27</v>
      </c>
      <c r="G12" s="20">
        <f t="shared" si="0"/>
        <v>4481289.28</v>
      </c>
      <c r="H12" s="20"/>
    </row>
    <row r="13" spans="1:8" x14ac:dyDescent="0.25">
      <c r="A13" s="13" t="s">
        <v>1</v>
      </c>
      <c r="B13" s="35"/>
      <c r="D13" s="38"/>
    </row>
    <row r="14" spans="1:8" x14ac:dyDescent="0.25">
      <c r="B14" s="21">
        <v>2162830.12</v>
      </c>
      <c r="C14" s="21">
        <v>246452.94</v>
      </c>
      <c r="D14" s="21">
        <f>484776.36-C14</f>
        <v>238323.41999999998</v>
      </c>
      <c r="E14" s="21">
        <f>(B14-C14-D14)/2</f>
        <v>839026.88000000012</v>
      </c>
      <c r="F14" s="21">
        <f>(B14-C14-D14)/2</f>
        <v>839026.88000000012</v>
      </c>
      <c r="G14" s="22">
        <f>SUM(C14:F14)</f>
        <v>2162830.12</v>
      </c>
    </row>
    <row r="15" spans="1:8" x14ac:dyDescent="0.25">
      <c r="A15" s="11"/>
      <c r="B15" s="39"/>
      <c r="C15" s="40"/>
      <c r="D15" s="38"/>
      <c r="G15" s="22">
        <f>SUM(C15:F15)</f>
        <v>0</v>
      </c>
    </row>
    <row r="16" spans="1:8" x14ac:dyDescent="0.25">
      <c r="B16" s="37"/>
      <c r="D16" s="38"/>
      <c r="G16" s="22">
        <f>SUM(C16:F16)</f>
        <v>0</v>
      </c>
    </row>
    <row r="17" spans="1:8" s="1" customFormat="1" x14ac:dyDescent="0.25">
      <c r="A17" s="11" t="s">
        <v>21</v>
      </c>
      <c r="B17" s="39">
        <f t="shared" ref="B17:G17" si="1">SUM(B14:B16)</f>
        <v>2162830.12</v>
      </c>
      <c r="C17" s="39">
        <f t="shared" si="1"/>
        <v>246452.94</v>
      </c>
      <c r="D17" s="39">
        <f t="shared" si="1"/>
        <v>238323.41999999998</v>
      </c>
      <c r="E17" s="39">
        <f t="shared" si="1"/>
        <v>839026.88000000012</v>
      </c>
      <c r="F17" s="39">
        <f t="shared" si="1"/>
        <v>839026.88000000012</v>
      </c>
      <c r="G17" s="20">
        <f t="shared" si="1"/>
        <v>2162830.12</v>
      </c>
      <c r="H17" s="20"/>
    </row>
    <row r="18" spans="1:8" x14ac:dyDescent="0.25">
      <c r="A18" s="13" t="s">
        <v>2</v>
      </c>
      <c r="B18" s="35"/>
      <c r="D18" s="38"/>
    </row>
    <row r="19" spans="1:8" x14ac:dyDescent="0.25">
      <c r="B19" s="37"/>
      <c r="F19" s="21"/>
      <c r="G19" s="22">
        <f>SUM(C19:F19)</f>
        <v>0</v>
      </c>
    </row>
    <row r="20" spans="1:8" x14ac:dyDescent="0.25">
      <c r="A20" s="11"/>
      <c r="B20" s="37">
        <v>0</v>
      </c>
      <c r="C20" s="47">
        <v>0</v>
      </c>
      <c r="D20" s="21">
        <f>0-C20</f>
        <v>0</v>
      </c>
      <c r="E20" s="21">
        <f>(B20-C20-D20)/2</f>
        <v>0</v>
      </c>
      <c r="F20" s="21">
        <f>(B20-C20-D20)/2</f>
        <v>0</v>
      </c>
      <c r="G20" s="22">
        <f>SUM(C20:F20)</f>
        <v>0</v>
      </c>
    </row>
    <row r="21" spans="1:8" x14ac:dyDescent="0.25">
      <c r="B21" s="37"/>
      <c r="D21" s="38"/>
      <c r="G21" s="22">
        <f>SUM(C21:F21)</f>
        <v>0</v>
      </c>
    </row>
    <row r="22" spans="1:8" x14ac:dyDescent="0.25">
      <c r="A22" s="11"/>
      <c r="B22" s="39"/>
      <c r="C22" s="34"/>
      <c r="D22" s="38"/>
      <c r="G22" s="22">
        <f>SUM(C22:F22)</f>
        <v>0</v>
      </c>
    </row>
    <row r="23" spans="1:8" s="1" customFormat="1" ht="13.8" thickBot="1" x14ac:dyDescent="0.3">
      <c r="A23" s="11" t="s">
        <v>21</v>
      </c>
      <c r="B23" s="20">
        <f t="shared" ref="B23:G23" si="2">SUM(B20:B22)</f>
        <v>0</v>
      </c>
      <c r="C23" s="20">
        <f t="shared" si="2"/>
        <v>0</v>
      </c>
      <c r="D23" s="20">
        <f t="shared" si="2"/>
        <v>0</v>
      </c>
      <c r="E23" s="20">
        <f t="shared" si="2"/>
        <v>0</v>
      </c>
      <c r="F23" s="20">
        <f t="shared" si="2"/>
        <v>0</v>
      </c>
      <c r="G23" s="20">
        <f t="shared" si="2"/>
        <v>0</v>
      </c>
      <c r="H23" s="20"/>
    </row>
    <row r="24" spans="1:8" s="1" customFormat="1" ht="13.8" thickBot="1" x14ac:dyDescent="0.3">
      <c r="A24" s="14" t="s">
        <v>4</v>
      </c>
      <c r="B24" s="41"/>
      <c r="C24" s="21"/>
      <c r="D24" s="21"/>
      <c r="E24" s="40"/>
      <c r="F24" s="20"/>
      <c r="G24" s="20"/>
      <c r="H24" s="20"/>
    </row>
    <row r="25" spans="1:8" s="1" customFormat="1" x14ac:dyDescent="0.25">
      <c r="A25" s="2"/>
      <c r="B25" s="21">
        <v>1591994.82</v>
      </c>
      <c r="C25" s="21">
        <v>251395.34</v>
      </c>
      <c r="D25" s="21">
        <f>561909.27-C25</f>
        <v>310513.93000000005</v>
      </c>
      <c r="E25" s="21">
        <f>(B25-C25-D25)/2</f>
        <v>515042.77499999997</v>
      </c>
      <c r="F25" s="21">
        <f>(B25-C25-D25)/2</f>
        <v>515042.77499999997</v>
      </c>
      <c r="G25" s="22">
        <f>SUM(C25:F25)</f>
        <v>1591994.8199999998</v>
      </c>
      <c r="H25" s="20"/>
    </row>
    <row r="26" spans="1:8" s="1" customFormat="1" x14ac:dyDescent="0.25">
      <c r="A26" s="11" t="s">
        <v>21</v>
      </c>
      <c r="B26" s="20">
        <f>SUM(B24:B25)</f>
        <v>1591994.82</v>
      </c>
      <c r="C26" s="20">
        <f>SUM(C24:C25)</f>
        <v>251395.34</v>
      </c>
      <c r="D26" s="20">
        <f>SUM(D24:D25)</f>
        <v>310513.93000000005</v>
      </c>
      <c r="E26" s="20">
        <f>SUM(E24:E25)</f>
        <v>515042.77499999997</v>
      </c>
      <c r="F26" s="20">
        <f>SUM(F24:F25)</f>
        <v>515042.77499999997</v>
      </c>
      <c r="G26" s="20">
        <f>SUM(C26:F26)</f>
        <v>1591994.8199999998</v>
      </c>
      <c r="H26" s="20"/>
    </row>
    <row r="27" spans="1:8" s="1" customFormat="1" x14ac:dyDescent="0.25">
      <c r="A27" s="13" t="s">
        <v>3</v>
      </c>
      <c r="B27" s="35"/>
      <c r="C27" s="42"/>
      <c r="D27" s="21"/>
      <c r="E27" s="40"/>
      <c r="F27" s="20"/>
      <c r="G27" s="20"/>
      <c r="H27" s="20"/>
    </row>
    <row r="28" spans="1:8" x14ac:dyDescent="0.25">
      <c r="B28" s="37"/>
      <c r="C28" s="22"/>
      <c r="D28" s="22"/>
    </row>
    <row r="29" spans="1:8" x14ac:dyDescent="0.25">
      <c r="A29" s="11" t="s">
        <v>21</v>
      </c>
      <c r="B29" s="39"/>
      <c r="C29" s="22">
        <f>SUM(C27:C28)</f>
        <v>0</v>
      </c>
      <c r="D29" s="22">
        <f>SUM(D27:D28)</f>
        <v>0</v>
      </c>
      <c r="E29" s="22">
        <f>SUM(E27:E28)</f>
        <v>0</v>
      </c>
      <c r="F29" s="22">
        <f>SUM(F27:F28)</f>
        <v>0</v>
      </c>
      <c r="G29" s="22">
        <f>SUM(C29:F29)</f>
        <v>0</v>
      </c>
    </row>
    <row r="30" spans="1:8" ht="13.8" thickBot="1" x14ac:dyDescent="0.3">
      <c r="A30" s="11"/>
      <c r="B30" s="39"/>
      <c r="C30" s="22"/>
      <c r="D30" s="22"/>
      <c r="E30" s="22"/>
    </row>
    <row r="31" spans="1:8" s="1" customFormat="1" ht="16.2" thickBot="1" x14ac:dyDescent="0.35">
      <c r="A31" s="6" t="s">
        <v>22</v>
      </c>
      <c r="B31" s="34">
        <f t="shared" ref="B31:G31" si="3">B29+B26+B23+B17+B12</f>
        <v>8236114.2200000007</v>
      </c>
      <c r="C31" s="34">
        <f t="shared" si="3"/>
        <v>1463313.6400000001</v>
      </c>
      <c r="D31" s="34">
        <f t="shared" si="3"/>
        <v>1872806.7300000004</v>
      </c>
      <c r="E31" s="34">
        <f t="shared" si="3"/>
        <v>2449996.9249999998</v>
      </c>
      <c r="F31" s="34">
        <f t="shared" si="3"/>
        <v>2449996.9249999998</v>
      </c>
      <c r="G31" s="34">
        <f t="shared" si="3"/>
        <v>8236114.2200000007</v>
      </c>
      <c r="H31" s="20">
        <f>SUM(C31:F31)</f>
        <v>8236114.2199999997</v>
      </c>
    </row>
    <row r="32" spans="1:8" ht="13.8" thickBot="1" x14ac:dyDescent="0.3">
      <c r="A32" s="11"/>
      <c r="B32" s="39"/>
      <c r="C32" s="22"/>
      <c r="D32" s="22"/>
      <c r="E32" s="22"/>
    </row>
    <row r="33" spans="1:8" ht="16.2" thickBot="1" x14ac:dyDescent="0.35">
      <c r="A33" s="6" t="s">
        <v>5</v>
      </c>
      <c r="B33" s="33"/>
      <c r="C33" s="22"/>
      <c r="D33" s="22"/>
      <c r="E33" s="22"/>
    </row>
    <row r="34" spans="1:8" ht="16.2" thickBot="1" x14ac:dyDescent="0.35">
      <c r="A34" s="16"/>
      <c r="B34" s="33"/>
      <c r="C34" s="42"/>
    </row>
    <row r="35" spans="1:8" ht="13.8" thickBot="1" x14ac:dyDescent="0.3">
      <c r="A35" s="14" t="s">
        <v>7</v>
      </c>
      <c r="B35" s="41"/>
    </row>
    <row r="36" spans="1:8" x14ac:dyDescent="0.25">
      <c r="A36" s="15" t="s">
        <v>20</v>
      </c>
      <c r="B36" s="41"/>
    </row>
    <row r="37" spans="1:8" x14ac:dyDescent="0.25">
      <c r="B37" s="22">
        <v>120776.45</v>
      </c>
    </row>
    <row r="38" spans="1:8" x14ac:dyDescent="0.25">
      <c r="G38" s="22">
        <f t="shared" ref="G38:G42" si="4">SUM(C38:F38)</f>
        <v>0</v>
      </c>
    </row>
    <row r="39" spans="1:8" x14ac:dyDescent="0.25">
      <c r="A39" s="114" t="s">
        <v>273</v>
      </c>
      <c r="C39" s="21">
        <v>1463.36</v>
      </c>
      <c r="D39" s="21">
        <f>7981.9-C39</f>
        <v>6518.54</v>
      </c>
      <c r="E39" s="21">
        <f>(B37-C39-D39)/2</f>
        <v>56397.275000000001</v>
      </c>
      <c r="F39" s="21">
        <f>(B37-C39-D39)/2</f>
        <v>56397.275000000001</v>
      </c>
      <c r="G39" s="22">
        <f>SUM(C39:F39)</f>
        <v>120776.45000000001</v>
      </c>
    </row>
    <row r="40" spans="1:8" x14ac:dyDescent="0.25">
      <c r="G40" s="22">
        <f t="shared" si="4"/>
        <v>0</v>
      </c>
    </row>
    <row r="41" spans="1:8" x14ac:dyDescent="0.25">
      <c r="A41" s="11"/>
      <c r="B41" s="40"/>
      <c r="C41" s="42"/>
      <c r="G41" s="22">
        <f t="shared" si="4"/>
        <v>0</v>
      </c>
    </row>
    <row r="42" spans="1:8" x14ac:dyDescent="0.25">
      <c r="A42" s="11"/>
      <c r="B42" s="40"/>
      <c r="C42" s="43"/>
      <c r="G42" s="22">
        <f t="shared" si="4"/>
        <v>0</v>
      </c>
    </row>
    <row r="43" spans="1:8" s="1" customFormat="1" ht="13.8" thickBot="1" x14ac:dyDescent="0.3">
      <c r="A43" s="11" t="s">
        <v>21</v>
      </c>
      <c r="B43" s="20">
        <f t="shared" ref="B43" si="5">SUM(B37:B42)</f>
        <v>120776.45</v>
      </c>
      <c r="C43" s="20">
        <f>SUM(C38:C42)</f>
        <v>1463.36</v>
      </c>
      <c r="D43" s="20">
        <f>SUM(D38:D42)</f>
        <v>6518.54</v>
      </c>
      <c r="E43" s="20">
        <f>SUM(E38:E42)</f>
        <v>56397.275000000001</v>
      </c>
      <c r="F43" s="20">
        <f>SUM(F38:F42)</f>
        <v>56397.275000000001</v>
      </c>
      <c r="G43" s="20">
        <f>SUM(G38:G42)</f>
        <v>120776.45000000001</v>
      </c>
      <c r="H43" s="20">
        <f>SUM(C43:F43)</f>
        <v>120776.45000000001</v>
      </c>
    </row>
    <row r="44" spans="1:8" ht="13.8" thickBot="1" x14ac:dyDescent="0.3">
      <c r="A44" s="14" t="s">
        <v>9</v>
      </c>
      <c r="B44" s="41"/>
    </row>
    <row r="45" spans="1:8" x14ac:dyDescent="0.25">
      <c r="A45" s="15" t="s">
        <v>20</v>
      </c>
      <c r="B45" s="41"/>
      <c r="G45" s="22">
        <f>SUM(C45:F45)</f>
        <v>0</v>
      </c>
    </row>
    <row r="46" spans="1:8" x14ac:dyDescent="0.25">
      <c r="A46" s="11"/>
      <c r="B46" s="49">
        <v>1450</v>
      </c>
      <c r="C46" s="21">
        <v>0</v>
      </c>
      <c r="D46" s="21">
        <f>0-C46</f>
        <v>0</v>
      </c>
      <c r="E46" s="21">
        <f>(B46-C46-D46)/2</f>
        <v>725</v>
      </c>
      <c r="F46" s="21">
        <f>(B46-C46-D46)/2</f>
        <v>725</v>
      </c>
      <c r="G46" s="22">
        <f>SUM(C46:F46)</f>
        <v>1450</v>
      </c>
    </row>
    <row r="47" spans="1:8" x14ac:dyDescent="0.25">
      <c r="A47" s="11"/>
      <c r="B47" s="40"/>
      <c r="C47" s="40"/>
      <c r="G47" s="22">
        <f>SUM(C47:F47)</f>
        <v>0</v>
      </c>
    </row>
    <row r="48" spans="1:8" s="1" customFormat="1" ht="13.8" thickBot="1" x14ac:dyDescent="0.3">
      <c r="A48" s="11" t="s">
        <v>21</v>
      </c>
      <c r="B48" s="20">
        <f t="shared" ref="B48:G48" si="6">SUM(B45:B47)</f>
        <v>1450</v>
      </c>
      <c r="C48" s="20">
        <f t="shared" si="6"/>
        <v>0</v>
      </c>
      <c r="D48" s="20">
        <f t="shared" si="6"/>
        <v>0</v>
      </c>
      <c r="E48" s="20">
        <f t="shared" si="6"/>
        <v>725</v>
      </c>
      <c r="F48" s="20">
        <f t="shared" si="6"/>
        <v>725</v>
      </c>
      <c r="G48" s="20">
        <f t="shared" si="6"/>
        <v>1450</v>
      </c>
      <c r="H48" s="20">
        <f>SUM(C48:F48)</f>
        <v>1450</v>
      </c>
    </row>
    <row r="49" spans="1:8" ht="13.8" thickBot="1" x14ac:dyDescent="0.3">
      <c r="A49" s="14" t="s">
        <v>8</v>
      </c>
      <c r="B49" s="41"/>
    </row>
    <row r="50" spans="1:8" x14ac:dyDescent="0.25">
      <c r="A50" s="15" t="s">
        <v>20</v>
      </c>
      <c r="B50" s="41"/>
      <c r="G50" s="22">
        <f t="shared" ref="G50:G61" si="7">SUM(C50:F50)</f>
        <v>0</v>
      </c>
    </row>
    <row r="51" spans="1:8" x14ac:dyDescent="0.25">
      <c r="A51" s="11"/>
      <c r="B51" s="40"/>
      <c r="G51" s="22">
        <f t="shared" si="7"/>
        <v>0</v>
      </c>
    </row>
    <row r="52" spans="1:8" x14ac:dyDescent="0.25">
      <c r="A52" s="11"/>
      <c r="B52" s="21"/>
      <c r="C52" s="21">
        <v>0</v>
      </c>
      <c r="D52" s="21">
        <f>0-C52</f>
        <v>0</v>
      </c>
      <c r="E52" s="21">
        <f>(B52-C52-D52)/2</f>
        <v>0</v>
      </c>
      <c r="F52" s="21">
        <f>(B52-C52-D52)/2</f>
        <v>0</v>
      </c>
      <c r="G52" s="22">
        <f t="shared" si="7"/>
        <v>0</v>
      </c>
    </row>
    <row r="53" spans="1:8" x14ac:dyDescent="0.25">
      <c r="A53" s="11"/>
      <c r="B53" s="40"/>
      <c r="G53" s="22">
        <f t="shared" si="7"/>
        <v>0</v>
      </c>
    </row>
    <row r="54" spans="1:8" x14ac:dyDescent="0.25">
      <c r="A54" s="11"/>
      <c r="B54" s="40"/>
      <c r="G54" s="22">
        <f t="shared" si="7"/>
        <v>0</v>
      </c>
    </row>
    <row r="55" spans="1:8" x14ac:dyDescent="0.25">
      <c r="A55" s="11"/>
      <c r="B55" s="40"/>
      <c r="G55" s="22">
        <f t="shared" si="7"/>
        <v>0</v>
      </c>
    </row>
    <row r="56" spans="1:8" x14ac:dyDescent="0.25">
      <c r="A56" s="11"/>
      <c r="B56" s="40"/>
      <c r="G56" s="22">
        <f t="shared" si="7"/>
        <v>0</v>
      </c>
    </row>
    <row r="57" spans="1:8" x14ac:dyDescent="0.25">
      <c r="A57" s="11"/>
      <c r="B57" s="40"/>
      <c r="G57" s="22">
        <f t="shared" si="7"/>
        <v>0</v>
      </c>
    </row>
    <row r="58" spans="1:8" x14ac:dyDescent="0.25">
      <c r="A58" s="11"/>
      <c r="B58" s="40"/>
      <c r="G58" s="22">
        <f t="shared" si="7"/>
        <v>0</v>
      </c>
    </row>
    <row r="59" spans="1:8" x14ac:dyDescent="0.25">
      <c r="A59" s="11"/>
      <c r="B59" s="40"/>
      <c r="G59" s="22">
        <f t="shared" si="7"/>
        <v>0</v>
      </c>
    </row>
    <row r="60" spans="1:8" x14ac:dyDescent="0.25">
      <c r="A60" s="11"/>
      <c r="B60" s="40"/>
      <c r="G60" s="22">
        <f t="shared" si="7"/>
        <v>0</v>
      </c>
    </row>
    <row r="61" spans="1:8" x14ac:dyDescent="0.25">
      <c r="A61" s="11"/>
      <c r="B61" s="40"/>
      <c r="C61" s="40"/>
      <c r="G61" s="22">
        <f t="shared" si="7"/>
        <v>0</v>
      </c>
    </row>
    <row r="62" spans="1:8" s="1" customFormat="1" ht="13.8" thickBot="1" x14ac:dyDescent="0.3">
      <c r="A62" s="11" t="s">
        <v>21</v>
      </c>
      <c r="B62" s="20">
        <f t="shared" ref="B62:G62" si="8">SUM(B50:B61)</f>
        <v>0</v>
      </c>
      <c r="C62" s="20">
        <f t="shared" si="8"/>
        <v>0</v>
      </c>
      <c r="D62" s="20">
        <f t="shared" si="8"/>
        <v>0</v>
      </c>
      <c r="E62" s="20">
        <f t="shared" si="8"/>
        <v>0</v>
      </c>
      <c r="F62" s="20">
        <f t="shared" si="8"/>
        <v>0</v>
      </c>
      <c r="G62" s="20">
        <f t="shared" si="8"/>
        <v>0</v>
      </c>
      <c r="H62" s="20"/>
    </row>
    <row r="63" spans="1:8" ht="13.8" thickBot="1" x14ac:dyDescent="0.3">
      <c r="A63" s="14" t="s">
        <v>10</v>
      </c>
      <c r="B63" s="41"/>
    </row>
    <row r="64" spans="1:8" x14ac:dyDescent="0.25">
      <c r="A64" s="15" t="s">
        <v>20</v>
      </c>
      <c r="B64" s="41"/>
    </row>
    <row r="65" spans="1:11" x14ac:dyDescent="0.25">
      <c r="A65" s="15"/>
      <c r="B65" s="41">
        <v>5434034.21</v>
      </c>
      <c r="C65" s="21">
        <v>47229.82</v>
      </c>
      <c r="D65" s="21">
        <f>351131.84-C65</f>
        <v>303902.02</v>
      </c>
      <c r="E65" s="21">
        <f>(B65-C65-D65)/2</f>
        <v>2541451.1849999996</v>
      </c>
      <c r="F65" s="21">
        <f>(B65-C65-D65)/2</f>
        <v>2541451.1849999996</v>
      </c>
      <c r="G65" s="22">
        <f>SUM(C65:F65)</f>
        <v>5434034.209999999</v>
      </c>
    </row>
    <row r="66" spans="1:11" x14ac:dyDescent="0.25">
      <c r="A66" s="117" t="s">
        <v>274</v>
      </c>
      <c r="B66" s="120"/>
      <c r="C66" s="118">
        <v>5434.27</v>
      </c>
      <c r="D66" s="118">
        <v>17221.060000000001</v>
      </c>
      <c r="E66" s="118">
        <v>0</v>
      </c>
      <c r="F66" s="119">
        <v>0</v>
      </c>
      <c r="G66" s="119">
        <v>22655.33</v>
      </c>
      <c r="H66" s="115"/>
      <c r="I66" s="115"/>
      <c r="J66" s="115"/>
      <c r="K66" s="115"/>
    </row>
    <row r="67" spans="1:11" x14ac:dyDescent="0.25">
      <c r="A67" s="117" t="s">
        <v>275</v>
      </c>
      <c r="B67" s="120"/>
      <c r="C67" s="118">
        <v>40754</v>
      </c>
      <c r="D67" s="118">
        <v>27084</v>
      </c>
      <c r="E67" s="118">
        <v>31131</v>
      </c>
      <c r="F67" s="119">
        <v>31131</v>
      </c>
      <c r="G67" s="119">
        <v>130100</v>
      </c>
      <c r="H67" s="115"/>
      <c r="I67" s="115"/>
      <c r="J67" s="115"/>
      <c r="K67" s="115"/>
    </row>
    <row r="68" spans="1:11" x14ac:dyDescent="0.25">
      <c r="A68" s="117" t="s">
        <v>276</v>
      </c>
      <c r="B68" s="120"/>
      <c r="C68" s="118">
        <v>0</v>
      </c>
      <c r="D68" s="118">
        <v>21379.26</v>
      </c>
      <c r="E68" s="118">
        <v>0</v>
      </c>
      <c r="F68" s="119">
        <v>382620.74</v>
      </c>
      <c r="G68" s="119">
        <v>404000</v>
      </c>
      <c r="H68" s="115"/>
      <c r="I68" s="115"/>
      <c r="J68" s="115"/>
      <c r="K68" s="115"/>
    </row>
    <row r="69" spans="1:11" x14ac:dyDescent="0.25">
      <c r="A69" s="117" t="s">
        <v>277</v>
      </c>
      <c r="B69" s="120"/>
      <c r="C69" s="118">
        <v>0</v>
      </c>
      <c r="D69" s="118">
        <v>32741.25</v>
      </c>
      <c r="E69" s="118">
        <v>87311</v>
      </c>
      <c r="F69" s="119">
        <v>0</v>
      </c>
      <c r="G69" s="119">
        <v>120052.25</v>
      </c>
      <c r="H69" s="115"/>
      <c r="I69" s="115"/>
      <c r="J69" s="115"/>
      <c r="K69" s="115"/>
    </row>
    <row r="70" spans="1:11" x14ac:dyDescent="0.25">
      <c r="A70" s="117" t="s">
        <v>278</v>
      </c>
      <c r="B70" s="120"/>
      <c r="C70" s="118">
        <v>0</v>
      </c>
      <c r="D70" s="118">
        <v>10000</v>
      </c>
      <c r="E70" s="118">
        <v>0</v>
      </c>
      <c r="F70" s="119">
        <v>0</v>
      </c>
      <c r="G70" s="119">
        <v>10000</v>
      </c>
      <c r="H70" s="115"/>
      <c r="I70" s="115"/>
      <c r="J70" s="115"/>
      <c r="K70" s="115"/>
    </row>
    <row r="71" spans="1:11" x14ac:dyDescent="0.25">
      <c r="A71" s="117" t="s">
        <v>279</v>
      </c>
      <c r="B71" s="120"/>
      <c r="C71" s="118">
        <v>0</v>
      </c>
      <c r="D71" s="118">
        <v>0</v>
      </c>
      <c r="E71" s="118">
        <v>0</v>
      </c>
      <c r="F71" s="119">
        <v>200000</v>
      </c>
      <c r="G71" s="119">
        <v>200000</v>
      </c>
      <c r="H71" s="115"/>
      <c r="I71" s="115"/>
      <c r="J71" s="115"/>
      <c r="K71" s="115"/>
    </row>
    <row r="72" spans="1:11" x14ac:dyDescent="0.25">
      <c r="A72" s="117" t="s">
        <v>280</v>
      </c>
      <c r="B72" s="120"/>
      <c r="C72" s="118">
        <v>0</v>
      </c>
      <c r="D72" s="118">
        <v>0</v>
      </c>
      <c r="E72" s="118">
        <v>38519.434999999998</v>
      </c>
      <c r="F72" s="119">
        <v>38519.434999999998</v>
      </c>
      <c r="G72" s="119">
        <v>77038.87</v>
      </c>
      <c r="H72" s="115"/>
      <c r="I72" s="115"/>
      <c r="J72" s="115"/>
      <c r="K72" s="115"/>
    </row>
    <row r="73" spans="1:11" x14ac:dyDescent="0.25">
      <c r="A73" s="117" t="s">
        <v>281</v>
      </c>
      <c r="B73" s="120"/>
      <c r="C73" s="118">
        <v>0</v>
      </c>
      <c r="D73" s="118">
        <v>0</v>
      </c>
      <c r="E73" s="118">
        <v>76000</v>
      </c>
      <c r="F73" s="118">
        <v>76000</v>
      </c>
      <c r="G73" s="119">
        <v>152000</v>
      </c>
      <c r="H73" s="115"/>
      <c r="I73" s="115"/>
      <c r="J73" s="115"/>
      <c r="K73" s="115"/>
    </row>
    <row r="74" spans="1:11" s="1" customFormat="1" x14ac:dyDescent="0.25">
      <c r="A74" s="117" t="s">
        <v>282</v>
      </c>
      <c r="B74" s="120"/>
      <c r="C74" s="118">
        <v>0</v>
      </c>
      <c r="D74" s="118">
        <v>33120</v>
      </c>
      <c r="E74" s="118">
        <v>42290</v>
      </c>
      <c r="F74" s="119">
        <v>42290</v>
      </c>
      <c r="G74" s="119">
        <v>117700</v>
      </c>
      <c r="H74" s="115"/>
      <c r="I74" s="115"/>
      <c r="J74" s="115"/>
      <c r="K74" s="115"/>
    </row>
    <row r="75" spans="1:11" x14ac:dyDescent="0.25">
      <c r="A75" s="116" t="s">
        <v>283</v>
      </c>
      <c r="B75" s="120"/>
      <c r="C75" s="118">
        <v>0</v>
      </c>
      <c r="D75" s="118">
        <v>11167.66</v>
      </c>
      <c r="E75" s="118">
        <v>0</v>
      </c>
      <c r="F75" s="119">
        <v>0</v>
      </c>
      <c r="G75" s="119">
        <v>11167.66</v>
      </c>
      <c r="H75" s="115"/>
      <c r="I75" s="115"/>
      <c r="J75" s="115"/>
      <c r="K75" s="121"/>
    </row>
    <row r="76" spans="1:11" x14ac:dyDescent="0.25">
      <c r="A76" s="117" t="s">
        <v>265</v>
      </c>
      <c r="B76" s="120"/>
      <c r="C76" s="118">
        <v>0</v>
      </c>
      <c r="D76" s="118">
        <v>0</v>
      </c>
      <c r="E76" s="118">
        <v>68760</v>
      </c>
      <c r="F76" s="119">
        <v>68760</v>
      </c>
      <c r="G76" s="119">
        <v>137520</v>
      </c>
      <c r="H76" s="115"/>
      <c r="I76" s="115"/>
      <c r="J76" s="115"/>
      <c r="K76" s="115"/>
    </row>
    <row r="77" spans="1:11" x14ac:dyDescent="0.25">
      <c r="A77" s="117" t="s">
        <v>284</v>
      </c>
      <c r="B77" s="120"/>
      <c r="C77" s="118">
        <v>0</v>
      </c>
      <c r="D77" s="118">
        <v>66188.160000000003</v>
      </c>
      <c r="E77" s="119">
        <v>2240982.06</v>
      </c>
      <c r="F77" s="119">
        <v>1744630.32</v>
      </c>
      <c r="G77" s="119">
        <v>4051800.54</v>
      </c>
      <c r="H77" s="115"/>
      <c r="I77" s="115"/>
      <c r="J77" s="115"/>
      <c r="K77" s="115"/>
    </row>
    <row r="78" spans="1:11" x14ac:dyDescent="0.25">
      <c r="A78" s="15"/>
      <c r="B78" s="41"/>
      <c r="G78" s="22">
        <f t="shared" ref="G78:G80" si="9">SUM(C78:F78)</f>
        <v>0</v>
      </c>
    </row>
    <row r="79" spans="1:11" x14ac:dyDescent="0.25">
      <c r="A79" s="15"/>
      <c r="B79" s="41"/>
      <c r="G79" s="22">
        <f t="shared" si="9"/>
        <v>0</v>
      </c>
    </row>
    <row r="80" spans="1:11" x14ac:dyDescent="0.25">
      <c r="A80" s="11" t="s">
        <v>14</v>
      </c>
      <c r="B80" s="40"/>
      <c r="C80" s="43"/>
      <c r="G80" s="22">
        <f t="shared" si="9"/>
        <v>0</v>
      </c>
    </row>
    <row r="81" spans="1:8" ht="13.8" thickBot="1" x14ac:dyDescent="0.3">
      <c r="A81" s="11" t="s">
        <v>21</v>
      </c>
      <c r="B81" s="20">
        <f>SUM(B64:B80)</f>
        <v>5434034.21</v>
      </c>
      <c r="C81" s="141">
        <f>SUM(C66:C80)</f>
        <v>46188.270000000004</v>
      </c>
      <c r="D81" s="141">
        <f t="shared" ref="D81:G81" si="10">SUM(D66:D80)</f>
        <v>218901.39</v>
      </c>
      <c r="E81" s="141">
        <f t="shared" si="10"/>
        <v>2584993.4950000001</v>
      </c>
      <c r="F81" s="141">
        <f t="shared" si="10"/>
        <v>2583951.4950000001</v>
      </c>
      <c r="G81" s="141">
        <f t="shared" si="10"/>
        <v>5434034.6500000004</v>
      </c>
      <c r="H81" s="22">
        <f>SUM(C81:F81)</f>
        <v>5434034.6500000004</v>
      </c>
    </row>
    <row r="82" spans="1:8" ht="13.8" thickBot="1" x14ac:dyDescent="0.3">
      <c r="A82" s="124" t="s">
        <v>11</v>
      </c>
      <c r="B82" s="129"/>
      <c r="C82" s="122"/>
      <c r="D82" s="122"/>
      <c r="E82" s="122"/>
      <c r="F82" s="122"/>
      <c r="G82" s="122"/>
    </row>
    <row r="83" spans="1:8" ht="26.4" x14ac:dyDescent="0.25">
      <c r="A83" s="100" t="s">
        <v>285</v>
      </c>
      <c r="B83" s="129">
        <v>11034190</v>
      </c>
      <c r="C83" s="122"/>
      <c r="D83" s="122"/>
      <c r="E83" s="122"/>
      <c r="F83" s="122"/>
      <c r="G83" s="122"/>
    </row>
    <row r="84" spans="1:8" x14ac:dyDescent="0.25">
      <c r="A84" s="125"/>
      <c r="B84" s="129"/>
      <c r="C84" s="122"/>
      <c r="D84" s="122"/>
      <c r="E84" s="122"/>
      <c r="F84" s="127"/>
      <c r="G84" s="128">
        <v>0</v>
      </c>
    </row>
    <row r="85" spans="1:8" x14ac:dyDescent="0.25">
      <c r="A85" s="125"/>
      <c r="B85" s="129"/>
      <c r="C85" s="122"/>
      <c r="D85" s="122"/>
      <c r="E85" s="122"/>
      <c r="F85" s="122"/>
      <c r="G85" s="128">
        <v>0</v>
      </c>
    </row>
    <row r="86" spans="1:8" x14ac:dyDescent="0.25">
      <c r="A86" s="125" t="s">
        <v>265</v>
      </c>
      <c r="B86" s="129"/>
      <c r="C86" s="127">
        <v>30424.639999999999</v>
      </c>
      <c r="D86" s="127">
        <v>32019.48</v>
      </c>
      <c r="E86" s="127">
        <v>139000</v>
      </c>
      <c r="F86" s="127">
        <v>139000</v>
      </c>
      <c r="G86" s="128">
        <v>340444.12</v>
      </c>
    </row>
    <row r="87" spans="1:8" x14ac:dyDescent="0.25">
      <c r="A87" s="125" t="s">
        <v>286</v>
      </c>
      <c r="B87" s="129"/>
      <c r="C87" s="127">
        <v>69000</v>
      </c>
      <c r="D87" s="127">
        <v>0</v>
      </c>
      <c r="E87" s="127">
        <v>75000</v>
      </c>
      <c r="F87" s="128">
        <v>75000</v>
      </c>
      <c r="G87" s="128">
        <v>219000</v>
      </c>
    </row>
    <row r="88" spans="1:8" x14ac:dyDescent="0.25">
      <c r="A88" s="125" t="s">
        <v>287</v>
      </c>
      <c r="B88" s="129"/>
      <c r="C88" s="127">
        <v>217176</v>
      </c>
      <c r="D88" s="127">
        <v>303195</v>
      </c>
      <c r="E88" s="127">
        <v>297103.5</v>
      </c>
      <c r="F88" s="127">
        <v>297103.5</v>
      </c>
      <c r="G88" s="128">
        <v>1114578</v>
      </c>
    </row>
    <row r="89" spans="1:8" x14ac:dyDescent="0.25">
      <c r="A89" s="125" t="s">
        <v>288</v>
      </c>
      <c r="B89" s="129"/>
      <c r="C89" s="127">
        <v>0</v>
      </c>
      <c r="D89" s="127">
        <v>836907.75</v>
      </c>
      <c r="E89" s="127">
        <v>1362959.1099999999</v>
      </c>
      <c r="F89" s="127">
        <v>1362959.1099999999</v>
      </c>
      <c r="G89" s="128">
        <v>3562825.9699999997</v>
      </c>
    </row>
    <row r="90" spans="1:8" x14ac:dyDescent="0.25">
      <c r="A90" s="125" t="s">
        <v>289</v>
      </c>
      <c r="B90" s="129"/>
      <c r="C90" s="127">
        <v>7556.25</v>
      </c>
      <c r="D90" s="127">
        <v>0</v>
      </c>
      <c r="E90" s="127">
        <v>0</v>
      </c>
      <c r="F90" s="128">
        <v>0</v>
      </c>
      <c r="G90" s="128">
        <v>7556.25</v>
      </c>
    </row>
    <row r="91" spans="1:8" x14ac:dyDescent="0.25">
      <c r="A91" s="125" t="s">
        <v>290</v>
      </c>
      <c r="B91" s="129"/>
      <c r="C91" s="127">
        <v>0</v>
      </c>
      <c r="D91" s="127">
        <v>10279.83</v>
      </c>
      <c r="E91" s="127">
        <v>9810.89</v>
      </c>
      <c r="F91" s="127">
        <v>9810.89</v>
      </c>
      <c r="G91" s="128">
        <v>29901.61</v>
      </c>
    </row>
    <row r="92" spans="1:8" x14ac:dyDescent="0.25">
      <c r="A92" s="125" t="s">
        <v>291</v>
      </c>
      <c r="B92" s="129"/>
      <c r="C92" s="127">
        <v>0</v>
      </c>
      <c r="D92" s="127">
        <v>56969.47</v>
      </c>
      <c r="E92" s="127">
        <v>39253.5</v>
      </c>
      <c r="F92" s="127">
        <v>39253.5</v>
      </c>
      <c r="G92" s="128">
        <v>135476.47</v>
      </c>
    </row>
    <row r="93" spans="1:8" s="10" customFormat="1" x14ac:dyDescent="0.25">
      <c r="A93" s="125" t="s">
        <v>292</v>
      </c>
      <c r="B93" s="129"/>
      <c r="C93" s="127">
        <v>0</v>
      </c>
      <c r="D93" s="127">
        <v>1749.24</v>
      </c>
      <c r="E93" s="127">
        <v>0</v>
      </c>
      <c r="F93" s="127">
        <v>0</v>
      </c>
      <c r="G93" s="128">
        <v>1749.24</v>
      </c>
      <c r="H93" s="37"/>
    </row>
    <row r="94" spans="1:8" s="10" customFormat="1" x14ac:dyDescent="0.25">
      <c r="A94" s="125" t="s">
        <v>293</v>
      </c>
      <c r="B94" s="129"/>
      <c r="C94" s="127">
        <v>0</v>
      </c>
      <c r="D94" s="127">
        <v>1920</v>
      </c>
      <c r="E94" s="127">
        <v>0</v>
      </c>
      <c r="F94" s="127">
        <v>0</v>
      </c>
      <c r="G94" s="128">
        <v>1920</v>
      </c>
      <c r="H94" s="37"/>
    </row>
    <row r="95" spans="1:8" s="10" customFormat="1" x14ac:dyDescent="0.25">
      <c r="A95" s="125" t="s">
        <v>294</v>
      </c>
      <c r="B95" s="129"/>
      <c r="C95" s="127">
        <v>0</v>
      </c>
      <c r="D95" s="127">
        <v>0</v>
      </c>
      <c r="E95" s="127">
        <v>150000</v>
      </c>
      <c r="F95" s="128">
        <v>150000</v>
      </c>
      <c r="G95" s="128">
        <v>300000</v>
      </c>
      <c r="H95" s="37"/>
    </row>
    <row r="96" spans="1:8" s="10" customFormat="1" x14ac:dyDescent="0.25">
      <c r="A96" s="125" t="s">
        <v>295</v>
      </c>
      <c r="B96" s="129"/>
      <c r="C96" s="127">
        <v>0</v>
      </c>
      <c r="D96" s="127">
        <v>0</v>
      </c>
      <c r="E96" s="127">
        <v>712557.4</v>
      </c>
      <c r="F96" s="127">
        <v>712557.4</v>
      </c>
      <c r="G96" s="128">
        <v>1425114.8</v>
      </c>
      <c r="H96" s="37"/>
    </row>
    <row r="97" spans="1:8" s="10" customFormat="1" x14ac:dyDescent="0.25">
      <c r="A97" s="125" t="s">
        <v>296</v>
      </c>
      <c r="B97" s="129"/>
      <c r="C97" s="127">
        <v>0</v>
      </c>
      <c r="D97" s="127">
        <v>0</v>
      </c>
      <c r="E97" s="127">
        <v>832570.38</v>
      </c>
      <c r="F97" s="127">
        <v>832570.38</v>
      </c>
      <c r="G97" s="128">
        <v>1665140.76</v>
      </c>
      <c r="H97" s="37"/>
    </row>
    <row r="98" spans="1:8" s="10" customFormat="1" x14ac:dyDescent="0.25">
      <c r="A98" s="125" t="s">
        <v>284</v>
      </c>
      <c r="B98" s="129"/>
      <c r="C98" s="127">
        <v>0</v>
      </c>
      <c r="D98" s="127">
        <v>2497.42</v>
      </c>
      <c r="E98" s="127">
        <v>1118698.8450000002</v>
      </c>
      <c r="F98" s="127">
        <v>1109285.8450000002</v>
      </c>
      <c r="G98" s="128">
        <v>2230482.1100000003</v>
      </c>
      <c r="H98" s="37"/>
    </row>
    <row r="99" spans="1:8" s="10" customFormat="1" x14ac:dyDescent="0.25">
      <c r="A99" s="125"/>
      <c r="B99" s="129"/>
      <c r="C99" s="127"/>
      <c r="D99" s="127"/>
      <c r="E99" s="128"/>
      <c r="F99" s="128"/>
      <c r="G99" s="128">
        <v>0</v>
      </c>
      <c r="H99" s="37"/>
    </row>
    <row r="100" spans="1:8" s="10" customFormat="1" x14ac:dyDescent="0.25">
      <c r="A100" s="12"/>
      <c r="B100" s="39"/>
      <c r="C100" s="34"/>
      <c r="D100" s="38"/>
      <c r="E100" s="38"/>
      <c r="F100" s="37"/>
      <c r="G100" s="37">
        <f t="shared" ref="G100" si="11">SUM(C100:F100)</f>
        <v>0</v>
      </c>
      <c r="H100" s="37"/>
    </row>
    <row r="101" spans="1:8" s="1" customFormat="1" x14ac:dyDescent="0.25">
      <c r="A101" s="11" t="s">
        <v>21</v>
      </c>
      <c r="B101" s="20">
        <f t="shared" ref="B101:H101" si="12">SUM(B83:B100)</f>
        <v>11034190</v>
      </c>
      <c r="C101" s="126">
        <f t="shared" si="12"/>
        <v>324156.89</v>
      </c>
      <c r="D101" s="126">
        <f t="shared" si="12"/>
        <v>1245538.19</v>
      </c>
      <c r="E101" s="126">
        <f t="shared" si="12"/>
        <v>4736953.625</v>
      </c>
      <c r="F101" s="126">
        <f t="shared" si="12"/>
        <v>4727540.625</v>
      </c>
      <c r="G101" s="126">
        <f t="shared" si="12"/>
        <v>11034189.330000002</v>
      </c>
      <c r="H101" s="126">
        <f t="shared" si="12"/>
        <v>0</v>
      </c>
    </row>
    <row r="102" spans="1:8" s="130" customFormat="1" x14ac:dyDescent="0.25">
      <c r="A102" s="131"/>
      <c r="B102" s="132"/>
      <c r="C102" s="132"/>
      <c r="D102" s="132"/>
      <c r="E102" s="132"/>
      <c r="F102" s="132"/>
      <c r="G102" s="132"/>
      <c r="H102" s="132"/>
    </row>
    <row r="103" spans="1:8" s="130" customFormat="1" x14ac:dyDescent="0.25">
      <c r="A103" s="138" t="s">
        <v>12</v>
      </c>
      <c r="B103" s="145"/>
      <c r="C103" s="151"/>
      <c r="D103" s="133"/>
      <c r="E103" s="133"/>
      <c r="F103" s="133"/>
      <c r="G103" s="133"/>
      <c r="H103" s="132"/>
    </row>
    <row r="104" spans="1:8" s="130" customFormat="1" x14ac:dyDescent="0.25">
      <c r="A104" s="139"/>
      <c r="B104" s="150"/>
      <c r="C104" s="133"/>
      <c r="D104" s="133"/>
      <c r="E104" s="133"/>
      <c r="F104" s="133"/>
      <c r="G104" s="133"/>
      <c r="H104" s="132"/>
    </row>
    <row r="105" spans="1:8" s="130" customFormat="1" x14ac:dyDescent="0.25">
      <c r="A105" s="136"/>
      <c r="B105" s="142"/>
      <c r="C105" s="133"/>
      <c r="D105" s="133"/>
      <c r="E105" s="133"/>
      <c r="F105" s="142"/>
      <c r="G105" s="133"/>
      <c r="H105" s="132"/>
    </row>
    <row r="106" spans="1:8" s="130" customFormat="1" x14ac:dyDescent="0.25">
      <c r="A106" s="135" t="s">
        <v>297</v>
      </c>
      <c r="B106" s="142">
        <v>153163849.91</v>
      </c>
      <c r="C106" s="142">
        <v>119915.68000000001</v>
      </c>
      <c r="D106" s="142">
        <v>9182730.3999999985</v>
      </c>
      <c r="E106" s="142">
        <v>71930601.914999992</v>
      </c>
      <c r="F106" s="142">
        <v>71930601.914999992</v>
      </c>
      <c r="G106" s="143">
        <v>153163849.90999997</v>
      </c>
      <c r="H106" s="132"/>
    </row>
    <row r="107" spans="1:8" s="130" customFormat="1" x14ac:dyDescent="0.25">
      <c r="A107" s="134" t="s">
        <v>298</v>
      </c>
      <c r="B107" s="142">
        <v>50099137.310000002</v>
      </c>
      <c r="C107" s="142">
        <v>615827.12</v>
      </c>
      <c r="D107" s="142">
        <v>11281261.050000001</v>
      </c>
      <c r="E107" s="142">
        <v>19101024.57</v>
      </c>
      <c r="F107" s="142">
        <v>19101024.57</v>
      </c>
      <c r="G107" s="143">
        <v>50099137.310000002</v>
      </c>
      <c r="H107" s="132"/>
    </row>
    <row r="108" spans="1:8" s="130" customFormat="1" x14ac:dyDescent="0.25">
      <c r="A108" s="139" t="s">
        <v>295</v>
      </c>
      <c r="B108" s="142">
        <v>5285283.78</v>
      </c>
      <c r="C108" s="142">
        <v>66466.2</v>
      </c>
      <c r="D108" s="142">
        <v>140384</v>
      </c>
      <c r="E108" s="142">
        <v>2539216.79</v>
      </c>
      <c r="F108" s="142">
        <v>2539216.79</v>
      </c>
      <c r="G108" s="143">
        <v>5285283.78</v>
      </c>
      <c r="H108" s="132"/>
    </row>
    <row r="109" spans="1:8" s="130" customFormat="1" x14ac:dyDescent="0.25">
      <c r="A109" s="134"/>
      <c r="B109" s="149"/>
      <c r="C109" s="133"/>
      <c r="D109" s="133"/>
      <c r="E109" s="133"/>
      <c r="F109" s="133"/>
      <c r="G109" s="133"/>
      <c r="H109" s="132"/>
    </row>
    <row r="110" spans="1:8" s="130" customFormat="1" x14ac:dyDescent="0.25">
      <c r="A110" s="136"/>
      <c r="B110" s="149"/>
      <c r="C110" s="149"/>
      <c r="D110" s="133"/>
      <c r="E110" s="133"/>
      <c r="F110" s="133"/>
      <c r="G110" s="143">
        <v>0</v>
      </c>
      <c r="H110" s="132"/>
    </row>
    <row r="111" spans="1:8" s="130" customFormat="1" x14ac:dyDescent="0.25">
      <c r="A111" s="136" t="s">
        <v>21</v>
      </c>
      <c r="B111" s="141">
        <v>208548271</v>
      </c>
      <c r="C111" s="141">
        <v>802209</v>
      </c>
      <c r="D111" s="141">
        <v>20604375.449999999</v>
      </c>
      <c r="E111" s="141">
        <v>93570843.274999991</v>
      </c>
      <c r="F111" s="141">
        <v>93570843.274999991</v>
      </c>
      <c r="G111" s="141">
        <v>208548270.99999997</v>
      </c>
      <c r="H111" s="132"/>
    </row>
    <row r="112" spans="1:8" s="130" customFormat="1" x14ac:dyDescent="0.25">
      <c r="A112" s="140" t="s">
        <v>13</v>
      </c>
      <c r="B112" s="150"/>
      <c r="C112" s="133"/>
      <c r="D112" s="149"/>
      <c r="E112" s="149"/>
      <c r="F112" s="133"/>
      <c r="G112" s="133"/>
      <c r="H112" s="132"/>
    </row>
    <row r="113" spans="1:8" s="130" customFormat="1" x14ac:dyDescent="0.25">
      <c r="A113" s="139" t="s">
        <v>285</v>
      </c>
      <c r="B113" s="150"/>
      <c r="C113" s="133"/>
      <c r="D113" s="133"/>
      <c r="E113" s="133"/>
      <c r="F113" s="133"/>
      <c r="G113" s="133"/>
      <c r="H113" s="132"/>
    </row>
    <row r="114" spans="1:8" s="130" customFormat="1" x14ac:dyDescent="0.25">
      <c r="A114" s="135"/>
      <c r="B114" s="146">
        <v>77184.479999999996</v>
      </c>
      <c r="C114" s="142"/>
      <c r="D114" s="142"/>
      <c r="E114" s="142"/>
      <c r="F114" s="142"/>
      <c r="G114" s="146">
        <v>0</v>
      </c>
      <c r="H114" s="132"/>
    </row>
    <row r="115" spans="1:8" s="130" customFormat="1" x14ac:dyDescent="0.25">
      <c r="A115" s="135" t="s">
        <v>299</v>
      </c>
      <c r="B115" s="146"/>
      <c r="C115" s="147">
        <v>1094</v>
      </c>
      <c r="D115" s="147"/>
      <c r="E115" s="147"/>
      <c r="F115" s="146"/>
      <c r="G115" s="146">
        <v>1094</v>
      </c>
      <c r="H115" s="132"/>
    </row>
    <row r="116" spans="1:8" s="130" customFormat="1" x14ac:dyDescent="0.25">
      <c r="A116" s="139" t="s">
        <v>300</v>
      </c>
      <c r="B116" s="146"/>
      <c r="C116" s="147">
        <v>0</v>
      </c>
      <c r="D116" s="147">
        <v>201</v>
      </c>
      <c r="E116" s="147">
        <v>37944.945</v>
      </c>
      <c r="F116" s="146">
        <v>37944.945</v>
      </c>
      <c r="G116" s="146">
        <v>76090.89</v>
      </c>
      <c r="H116" s="132"/>
    </row>
    <row r="117" spans="1:8" s="130" customFormat="1" x14ac:dyDescent="0.25">
      <c r="A117" s="135"/>
      <c r="B117" s="146"/>
      <c r="C117" s="147"/>
      <c r="D117" s="147"/>
      <c r="E117" s="147"/>
      <c r="F117" s="146"/>
      <c r="G117" s="146">
        <v>0</v>
      </c>
      <c r="H117" s="132"/>
    </row>
    <row r="118" spans="1:8" s="123" customFormat="1" x14ac:dyDescent="0.25">
      <c r="A118" s="137"/>
      <c r="B118" s="148"/>
      <c r="C118" s="144"/>
      <c r="D118" s="147"/>
      <c r="E118" s="147"/>
      <c r="F118" s="146"/>
      <c r="G118" s="146">
        <v>0</v>
      </c>
      <c r="H118" s="126"/>
    </row>
    <row r="119" spans="1:8" s="1" customFormat="1" ht="13.8" thickBot="1" x14ac:dyDescent="0.3">
      <c r="A119" s="136" t="s">
        <v>21</v>
      </c>
      <c r="B119" s="141">
        <v>77184.479999999996</v>
      </c>
      <c r="C119" s="141">
        <v>1094</v>
      </c>
      <c r="D119" s="141">
        <v>201</v>
      </c>
      <c r="E119" s="141">
        <v>37944.945</v>
      </c>
      <c r="F119" s="141">
        <v>37944.945</v>
      </c>
      <c r="G119" s="141">
        <v>77184.89</v>
      </c>
      <c r="H119" s="20"/>
    </row>
    <row r="120" spans="1:8" ht="16.2" thickBot="1" x14ac:dyDescent="0.35">
      <c r="A120" s="6" t="s">
        <v>23</v>
      </c>
      <c r="B120" s="34">
        <f t="shared" ref="B120:G120" si="13">B43+B48+B62+B81+B101+B111+B119</f>
        <v>225215906.13999999</v>
      </c>
      <c r="C120" s="144">
        <f t="shared" si="13"/>
        <v>1175111.52</v>
      </c>
      <c r="D120" s="144">
        <f t="shared" si="13"/>
        <v>22075534.57</v>
      </c>
      <c r="E120" s="144">
        <f t="shared" si="13"/>
        <v>100987857.61499998</v>
      </c>
      <c r="F120" s="144">
        <f t="shared" si="13"/>
        <v>100977402.61499998</v>
      </c>
      <c r="G120" s="144">
        <f t="shared" si="13"/>
        <v>225215906.31999996</v>
      </c>
    </row>
    <row r="121" spans="1:8" s="1" customFormat="1" x14ac:dyDescent="0.25">
      <c r="A121" s="11"/>
      <c r="B121" s="40"/>
      <c r="C121" s="20"/>
      <c r="D121" s="20"/>
      <c r="E121" s="20"/>
      <c r="F121" s="20"/>
      <c r="G121" s="20"/>
      <c r="H121" s="20"/>
    </row>
    <row r="122" spans="1:8" ht="17.399999999999999" x14ac:dyDescent="0.3">
      <c r="A122" s="18" t="s">
        <v>258</v>
      </c>
      <c r="B122" s="45">
        <f t="shared" ref="B122:G122" si="14">B120+B31</f>
        <v>233452020.35999998</v>
      </c>
      <c r="C122" s="45">
        <f t="shared" si="14"/>
        <v>2638425.16</v>
      </c>
      <c r="D122" s="45">
        <f t="shared" si="14"/>
        <v>23948341.300000001</v>
      </c>
      <c r="E122" s="45">
        <f t="shared" si="14"/>
        <v>103437854.53999998</v>
      </c>
      <c r="F122" s="45">
        <f t="shared" si="14"/>
        <v>103427399.53999998</v>
      </c>
      <c r="G122" s="46">
        <f t="shared" si="14"/>
        <v>233452020.53999996</v>
      </c>
    </row>
    <row r="126" spans="1:8" x14ac:dyDescent="0.25">
      <c r="A126" s="11"/>
      <c r="B126" s="40"/>
    </row>
  </sheetData>
  <printOptions horizontalCentered="1" gridLines="1"/>
  <pageMargins left="0.27" right="0.25" top="0.6" bottom="0.56000000000000005" header="0.27" footer="0.21"/>
  <pageSetup scale="90" orientation="landscape" r:id="rId1"/>
  <headerFooter alignWithMargins="0">
    <oddFooter>&amp;L&amp;F&amp;RPage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5"/>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G111" sqref="G111"/>
    </sheetView>
  </sheetViews>
  <sheetFormatPr defaultColWidth="9.109375" defaultRowHeight="13.2" x14ac:dyDescent="0.25"/>
  <cols>
    <col min="1" max="1" width="62.88671875" style="2" bestFit="1" customWidth="1"/>
    <col min="2" max="2" width="20.6640625" style="22" bestFit="1" customWidth="1"/>
    <col min="3" max="5" width="17.109375" style="21" bestFit="1" customWidth="1"/>
    <col min="6" max="6" width="17.109375" style="22" bestFit="1" customWidth="1"/>
    <col min="7" max="7" width="17.6640625" style="22" customWidth="1"/>
    <col min="8" max="8" width="12.109375" style="22" customWidth="1"/>
    <col min="9" max="16384" width="9.109375" style="2"/>
  </cols>
  <sheetData>
    <row r="1" spans="1:8" x14ac:dyDescent="0.25">
      <c r="A1" s="85" t="s">
        <v>255</v>
      </c>
      <c r="B1" s="20"/>
    </row>
    <row r="2" spans="1:8" x14ac:dyDescent="0.25">
      <c r="A2" s="1"/>
      <c r="B2" s="20"/>
    </row>
    <row r="3" spans="1:8" s="4" customFormat="1" ht="20.25" customHeight="1" thickBot="1" x14ac:dyDescent="0.35">
      <c r="A3" s="3" t="s">
        <v>31</v>
      </c>
      <c r="B3" s="23"/>
      <c r="C3" s="24"/>
      <c r="D3" s="24"/>
      <c r="E3" s="24"/>
      <c r="F3" s="25"/>
      <c r="G3" s="25"/>
      <c r="H3" s="25"/>
    </row>
    <row r="4" spans="1:8" s="5" customFormat="1" ht="27" thickBot="1" x14ac:dyDescent="0.3">
      <c r="B4" s="19" t="s">
        <v>37</v>
      </c>
      <c r="C4" s="27" t="s">
        <v>15</v>
      </c>
      <c r="D4" s="28" t="s">
        <v>16</v>
      </c>
      <c r="E4" s="28" t="s">
        <v>17</v>
      </c>
      <c r="F4" s="29" t="s">
        <v>18</v>
      </c>
      <c r="G4" s="29" t="s">
        <v>19</v>
      </c>
      <c r="H4" s="30"/>
    </row>
    <row r="5" spans="1:8" s="5" customFormat="1" ht="13.8" thickBot="1" x14ac:dyDescent="0.3">
      <c r="B5" s="31"/>
      <c r="C5" s="32"/>
      <c r="D5" s="32"/>
      <c r="E5" s="32"/>
      <c r="F5" s="32"/>
      <c r="G5" s="32"/>
      <c r="H5" s="30"/>
    </row>
    <row r="6" spans="1:8" s="5" customFormat="1" ht="16.2" thickBot="1" x14ac:dyDescent="0.35">
      <c r="A6" s="6" t="s">
        <v>6</v>
      </c>
      <c r="B6" s="33"/>
      <c r="C6" s="34"/>
      <c r="D6" s="34"/>
      <c r="E6" s="34"/>
      <c r="F6" s="30"/>
      <c r="G6" s="30"/>
      <c r="H6" s="30"/>
    </row>
    <row r="7" spans="1:8" s="5" customFormat="1" ht="16.2" thickBot="1" x14ac:dyDescent="0.35">
      <c r="A7" s="7"/>
      <c r="B7" s="30"/>
      <c r="C7" s="30"/>
      <c r="D7" s="30"/>
      <c r="E7" s="30"/>
      <c r="F7" s="30"/>
      <c r="G7" s="30"/>
      <c r="H7" s="30"/>
    </row>
    <row r="8" spans="1:8" s="9" customFormat="1" ht="13.8" thickBot="1" x14ac:dyDescent="0.3">
      <c r="A8" s="8" t="s">
        <v>0</v>
      </c>
      <c r="B8" s="35"/>
      <c r="C8" s="21"/>
      <c r="D8" s="21"/>
      <c r="E8" s="21"/>
      <c r="F8" s="36"/>
      <c r="G8" s="36"/>
      <c r="H8" s="36"/>
    </row>
    <row r="9" spans="1:8" x14ac:dyDescent="0.25">
      <c r="B9" s="21">
        <v>1400538.84</v>
      </c>
      <c r="C9" s="21">
        <v>377922.03</v>
      </c>
      <c r="D9" s="21">
        <f>865990.68-C9</f>
        <v>488068.65</v>
      </c>
      <c r="E9" s="21">
        <f>(B9-C9-D9)/2</f>
        <v>267274.08</v>
      </c>
      <c r="F9" s="21">
        <f>(B9-C9-D9)/2</f>
        <v>267274.08</v>
      </c>
      <c r="G9" s="22">
        <f>SUM(C9:F9)</f>
        <v>1400538.84</v>
      </c>
    </row>
    <row r="10" spans="1:8" x14ac:dyDescent="0.25">
      <c r="B10" s="37"/>
      <c r="D10" s="38"/>
      <c r="G10" s="22">
        <f>SUM(C10:F10)</f>
        <v>0</v>
      </c>
    </row>
    <row r="11" spans="1:8" x14ac:dyDescent="0.25">
      <c r="A11" s="11"/>
      <c r="B11" s="39"/>
      <c r="C11" s="40"/>
      <c r="D11" s="39"/>
      <c r="G11" s="22">
        <f>SUM(C11:F11)</f>
        <v>0</v>
      </c>
    </row>
    <row r="12" spans="1:8" s="1" customFormat="1" x14ac:dyDescent="0.25">
      <c r="A12" s="11" t="s">
        <v>21</v>
      </c>
      <c r="B12" s="20">
        <f t="shared" ref="B12:G12" si="0">SUM(B9:B11)</f>
        <v>1400538.84</v>
      </c>
      <c r="C12" s="20">
        <f t="shared" si="0"/>
        <v>377922.03</v>
      </c>
      <c r="D12" s="20">
        <f t="shared" si="0"/>
        <v>488068.65</v>
      </c>
      <c r="E12" s="20">
        <f t="shared" si="0"/>
        <v>267274.08</v>
      </c>
      <c r="F12" s="20">
        <f t="shared" si="0"/>
        <v>267274.08</v>
      </c>
      <c r="G12" s="20">
        <f t="shared" si="0"/>
        <v>1400538.84</v>
      </c>
      <c r="H12" s="20"/>
    </row>
    <row r="13" spans="1:8" x14ac:dyDescent="0.25">
      <c r="A13" s="13" t="s">
        <v>1</v>
      </c>
      <c r="B13" s="35"/>
      <c r="D13" s="38"/>
    </row>
    <row r="14" spans="1:8" x14ac:dyDescent="0.25">
      <c r="B14" s="21">
        <v>1316778.42</v>
      </c>
      <c r="C14" s="21">
        <v>209645.93</v>
      </c>
      <c r="D14" s="21">
        <f>382494.9-C14</f>
        <v>172848.97000000003</v>
      </c>
      <c r="E14" s="21">
        <f>(B14-C14-D14)/2</f>
        <v>467141.76</v>
      </c>
      <c r="F14" s="21">
        <f>(B14-C14-D14)/2</f>
        <v>467141.76</v>
      </c>
      <c r="G14" s="22">
        <f>SUM(C14:F14)</f>
        <v>1316778.42</v>
      </c>
    </row>
    <row r="15" spans="1:8" x14ac:dyDescent="0.25">
      <c r="A15" s="11"/>
      <c r="B15" s="39"/>
      <c r="C15" s="40"/>
      <c r="D15" s="38"/>
      <c r="G15" s="22">
        <f>SUM(C15:F15)</f>
        <v>0</v>
      </c>
    </row>
    <row r="16" spans="1:8" x14ac:dyDescent="0.25">
      <c r="B16" s="37"/>
      <c r="D16" s="38"/>
      <c r="G16" s="22">
        <f>SUM(C16:F16)</f>
        <v>0</v>
      </c>
    </row>
    <row r="17" spans="1:8" s="1" customFormat="1" x14ac:dyDescent="0.25">
      <c r="A17" s="11" t="s">
        <v>21</v>
      </c>
      <c r="B17" s="39">
        <f t="shared" ref="B17:G17" si="1">SUM(B14:B16)</f>
        <v>1316778.42</v>
      </c>
      <c r="C17" s="39">
        <f t="shared" si="1"/>
        <v>209645.93</v>
      </c>
      <c r="D17" s="39">
        <f t="shared" si="1"/>
        <v>172848.97000000003</v>
      </c>
      <c r="E17" s="39">
        <f t="shared" si="1"/>
        <v>467141.76</v>
      </c>
      <c r="F17" s="39">
        <f t="shared" si="1"/>
        <v>467141.76</v>
      </c>
      <c r="G17" s="20">
        <f t="shared" si="1"/>
        <v>1316778.42</v>
      </c>
      <c r="H17" s="20"/>
    </row>
    <row r="18" spans="1:8" x14ac:dyDescent="0.25">
      <c r="A18" s="13" t="s">
        <v>2</v>
      </c>
      <c r="B18" s="35"/>
      <c r="D18" s="38"/>
    </row>
    <row r="19" spans="1:8" x14ac:dyDescent="0.25">
      <c r="B19" s="37"/>
      <c r="F19" s="21"/>
      <c r="G19" s="22">
        <f>SUM(C19:F19)</f>
        <v>0</v>
      </c>
    </row>
    <row r="20" spans="1:8" x14ac:dyDescent="0.25">
      <c r="A20" s="11"/>
      <c r="B20" s="37">
        <v>0</v>
      </c>
      <c r="C20" s="47">
        <v>0</v>
      </c>
      <c r="D20" s="21">
        <f>0-C20</f>
        <v>0</v>
      </c>
      <c r="E20" s="21">
        <f>(B20-C20-D20)/2</f>
        <v>0</v>
      </c>
      <c r="F20" s="21">
        <f>(B20-C20-D20)/2</f>
        <v>0</v>
      </c>
      <c r="G20" s="22">
        <f>SUM(C20:F20)</f>
        <v>0</v>
      </c>
    </row>
    <row r="21" spans="1:8" x14ac:dyDescent="0.25">
      <c r="B21" s="37"/>
      <c r="D21" s="38"/>
      <c r="G21" s="22">
        <f>SUM(C21:F21)</f>
        <v>0</v>
      </c>
    </row>
    <row r="22" spans="1:8" x14ac:dyDescent="0.25">
      <c r="A22" s="11"/>
      <c r="B22" s="39"/>
      <c r="C22" s="34"/>
      <c r="D22" s="38"/>
      <c r="G22" s="22">
        <f>SUM(C22:F22)</f>
        <v>0</v>
      </c>
    </row>
    <row r="23" spans="1:8" s="1" customFormat="1" ht="13.8" thickBot="1" x14ac:dyDescent="0.3">
      <c r="A23" s="11" t="s">
        <v>21</v>
      </c>
      <c r="B23" s="20">
        <f t="shared" ref="B23:G23" si="2">SUM(B20:B22)</f>
        <v>0</v>
      </c>
      <c r="C23" s="20">
        <f t="shared" si="2"/>
        <v>0</v>
      </c>
      <c r="D23" s="20">
        <f t="shared" si="2"/>
        <v>0</v>
      </c>
      <c r="E23" s="20">
        <f t="shared" si="2"/>
        <v>0</v>
      </c>
      <c r="F23" s="20">
        <f t="shared" si="2"/>
        <v>0</v>
      </c>
      <c r="G23" s="20">
        <f t="shared" si="2"/>
        <v>0</v>
      </c>
      <c r="H23" s="20"/>
    </row>
    <row r="24" spans="1:8" s="1" customFormat="1" ht="13.8" thickBot="1" x14ac:dyDescent="0.3">
      <c r="A24" s="14" t="s">
        <v>4</v>
      </c>
      <c r="B24" s="41"/>
      <c r="C24" s="21"/>
      <c r="D24" s="21"/>
      <c r="E24" s="40"/>
      <c r="F24" s="20"/>
      <c r="G24" s="20"/>
      <c r="H24" s="20"/>
    </row>
    <row r="25" spans="1:8" s="1" customFormat="1" x14ac:dyDescent="0.25">
      <c r="A25" s="2"/>
      <c r="B25" s="21">
        <v>635048.01</v>
      </c>
      <c r="C25" s="21">
        <v>144489.45000000001</v>
      </c>
      <c r="D25" s="21">
        <f>295401.51-C25</f>
        <v>150912.06</v>
      </c>
      <c r="E25" s="21">
        <f>(B25-C25-D25)/2</f>
        <v>169823.25</v>
      </c>
      <c r="F25" s="21">
        <f>(B25-C25-D25)/2</f>
        <v>169823.25</v>
      </c>
      <c r="G25" s="22">
        <f>SUM(C25:F25)</f>
        <v>635048.01</v>
      </c>
      <c r="H25" s="20"/>
    </row>
    <row r="26" spans="1:8" s="1" customFormat="1" x14ac:dyDescent="0.25">
      <c r="A26" s="11" t="s">
        <v>21</v>
      </c>
      <c r="B26" s="20">
        <f>SUM(B24:B25)</f>
        <v>635048.01</v>
      </c>
      <c r="C26" s="20">
        <f>SUM(C24:C25)</f>
        <v>144489.45000000001</v>
      </c>
      <c r="D26" s="20">
        <f>SUM(D24:D25)</f>
        <v>150912.06</v>
      </c>
      <c r="E26" s="20">
        <f>SUM(E24:E25)</f>
        <v>169823.25</v>
      </c>
      <c r="F26" s="20">
        <f>SUM(F24:F25)</f>
        <v>169823.25</v>
      </c>
      <c r="G26" s="20">
        <f>SUM(C26:F26)</f>
        <v>635048.01</v>
      </c>
      <c r="H26" s="20"/>
    </row>
    <row r="27" spans="1:8" s="1" customFormat="1" x14ac:dyDescent="0.25">
      <c r="A27" s="13" t="s">
        <v>3</v>
      </c>
      <c r="B27" s="35"/>
      <c r="C27" s="42"/>
      <c r="D27" s="21"/>
      <c r="E27" s="40"/>
      <c r="F27" s="20"/>
      <c r="G27" s="20"/>
      <c r="H27" s="20"/>
    </row>
    <row r="28" spans="1:8" x14ac:dyDescent="0.25">
      <c r="B28" s="37"/>
      <c r="C28" s="22"/>
      <c r="D28" s="22"/>
    </row>
    <row r="29" spans="1:8" x14ac:dyDescent="0.25">
      <c r="A29" s="11" t="s">
        <v>21</v>
      </c>
      <c r="B29" s="39"/>
      <c r="C29" s="22">
        <f>SUM(C27:C28)</f>
        <v>0</v>
      </c>
      <c r="D29" s="22">
        <f>SUM(D27:D28)</f>
        <v>0</v>
      </c>
      <c r="E29" s="22">
        <f>SUM(E27:E28)</f>
        <v>0</v>
      </c>
      <c r="F29" s="22">
        <f>SUM(F27:F28)</f>
        <v>0</v>
      </c>
      <c r="G29" s="22">
        <f>SUM(C29:F29)</f>
        <v>0</v>
      </c>
    </row>
    <row r="30" spans="1:8" ht="13.8" thickBot="1" x14ac:dyDescent="0.3">
      <c r="A30" s="11"/>
      <c r="B30" s="39"/>
      <c r="C30" s="22"/>
      <c r="D30" s="22"/>
      <c r="E30" s="22"/>
    </row>
    <row r="31" spans="1:8" s="1" customFormat="1" ht="16.2" thickBot="1" x14ac:dyDescent="0.35">
      <c r="A31" s="6" t="s">
        <v>22</v>
      </c>
      <c r="B31" s="34">
        <f t="shared" ref="B31:G31" si="3">B29+B26+B23+B17+B12</f>
        <v>3352365.27</v>
      </c>
      <c r="C31" s="34">
        <f t="shared" si="3"/>
        <v>732057.41</v>
      </c>
      <c r="D31" s="34">
        <f t="shared" si="3"/>
        <v>811829.68</v>
      </c>
      <c r="E31" s="34">
        <f t="shared" si="3"/>
        <v>904239.09000000008</v>
      </c>
      <c r="F31" s="34">
        <f t="shared" si="3"/>
        <v>904239.09000000008</v>
      </c>
      <c r="G31" s="34">
        <f t="shared" si="3"/>
        <v>3352365.27</v>
      </c>
      <c r="H31" s="20">
        <f>SUM(C31:F31)</f>
        <v>3352365.2700000005</v>
      </c>
    </row>
    <row r="32" spans="1:8" ht="13.8" thickBot="1" x14ac:dyDescent="0.3">
      <c r="A32" s="11"/>
      <c r="B32" s="39"/>
      <c r="C32" s="22"/>
      <c r="D32" s="22"/>
      <c r="E32" s="22"/>
    </row>
    <row r="33" spans="1:8" ht="16.2" thickBot="1" x14ac:dyDescent="0.35">
      <c r="A33" s="6" t="s">
        <v>5</v>
      </c>
      <c r="B33" s="33"/>
      <c r="C33" s="22"/>
      <c r="D33" s="22"/>
      <c r="E33" s="22"/>
    </row>
    <row r="34" spans="1:8" ht="16.2" thickBot="1" x14ac:dyDescent="0.35">
      <c r="A34" s="16"/>
      <c r="B34" s="33"/>
      <c r="C34" s="42"/>
    </row>
    <row r="35" spans="1:8" ht="13.8" thickBot="1" x14ac:dyDescent="0.3">
      <c r="A35" s="14" t="s">
        <v>7</v>
      </c>
      <c r="B35" s="41"/>
    </row>
    <row r="36" spans="1:8" ht="26.4" x14ac:dyDescent="0.25">
      <c r="A36" s="100" t="s">
        <v>285</v>
      </c>
      <c r="B36" s="41"/>
    </row>
    <row r="37" spans="1:8" x14ac:dyDescent="0.25">
      <c r="B37" s="22">
        <v>86841.09</v>
      </c>
      <c r="F37" s="21"/>
      <c r="G37" s="22">
        <f t="shared" ref="G37:G42" si="4">SUM(C37:F37)</f>
        <v>0</v>
      </c>
    </row>
    <row r="38" spans="1:8" x14ac:dyDescent="0.25">
      <c r="A38" s="206" t="s">
        <v>343</v>
      </c>
      <c r="B38" s="205"/>
      <c r="C38" s="208">
        <v>66</v>
      </c>
      <c r="D38" s="208">
        <v>507</v>
      </c>
      <c r="E38" s="208">
        <v>8000</v>
      </c>
      <c r="F38" s="209">
        <v>8000</v>
      </c>
      <c r="G38" s="209">
        <f>SUM(C38:F38)</f>
        <v>16573</v>
      </c>
    </row>
    <row r="39" spans="1:8" x14ac:dyDescent="0.25">
      <c r="A39" s="207" t="s">
        <v>337</v>
      </c>
      <c r="B39" s="205"/>
      <c r="C39" s="205"/>
      <c r="D39" s="208">
        <v>3077.51</v>
      </c>
      <c r="E39" s="208">
        <v>15679</v>
      </c>
      <c r="F39" s="209">
        <v>15679</v>
      </c>
      <c r="G39" s="221">
        <f t="shared" ref="G39:G40" si="5">SUM(C39:F39)</f>
        <v>34435.51</v>
      </c>
    </row>
    <row r="40" spans="1:8" x14ac:dyDescent="0.25">
      <c r="A40" s="207" t="s">
        <v>338</v>
      </c>
      <c r="B40" s="205"/>
      <c r="C40" s="205"/>
      <c r="D40" s="208">
        <v>1832.97</v>
      </c>
      <c r="E40" s="208">
        <v>17000</v>
      </c>
      <c r="F40" s="209">
        <v>17000</v>
      </c>
      <c r="G40" s="221">
        <f t="shared" si="5"/>
        <v>35832.97</v>
      </c>
    </row>
    <row r="41" spans="1:8" x14ac:dyDescent="0.25">
      <c r="A41" s="11"/>
      <c r="B41" s="40"/>
      <c r="C41" s="42"/>
      <c r="G41" s="22">
        <f t="shared" si="4"/>
        <v>0</v>
      </c>
    </row>
    <row r="42" spans="1:8" x14ac:dyDescent="0.25">
      <c r="A42" s="11"/>
      <c r="B42" s="40"/>
      <c r="C42" s="43"/>
      <c r="G42" s="22">
        <f t="shared" si="4"/>
        <v>0</v>
      </c>
    </row>
    <row r="43" spans="1:8" s="1" customFormat="1" ht="13.8" thickBot="1" x14ac:dyDescent="0.3">
      <c r="A43" s="11" t="s">
        <v>21</v>
      </c>
      <c r="B43" s="20">
        <f t="shared" ref="B43:G43" si="6">SUM(B37:B42)</f>
        <v>86841.09</v>
      </c>
      <c r="C43" s="20">
        <f t="shared" si="6"/>
        <v>66</v>
      </c>
      <c r="D43" s="20">
        <f t="shared" si="6"/>
        <v>5417.4800000000005</v>
      </c>
      <c r="E43" s="20">
        <f t="shared" si="6"/>
        <v>40679</v>
      </c>
      <c r="F43" s="20">
        <f t="shared" si="6"/>
        <v>40679</v>
      </c>
      <c r="G43" s="20">
        <f t="shared" si="6"/>
        <v>86841.48000000001</v>
      </c>
      <c r="H43" s="20">
        <f>SUM(C43:F43)</f>
        <v>86841.48000000001</v>
      </c>
    </row>
    <row r="44" spans="1:8" ht="13.8" thickBot="1" x14ac:dyDescent="0.3">
      <c r="A44" s="173" t="s">
        <v>344</v>
      </c>
      <c r="B44" s="41"/>
    </row>
    <row r="45" spans="1:8" ht="26.4" x14ac:dyDescent="0.25">
      <c r="A45" s="100" t="s">
        <v>285</v>
      </c>
      <c r="B45" s="41"/>
      <c r="G45" s="22">
        <f>SUM(C45:F45)</f>
        <v>0</v>
      </c>
    </row>
    <row r="46" spans="1:8" x14ac:dyDescent="0.25">
      <c r="A46" s="11"/>
      <c r="B46" s="49"/>
      <c r="D46" s="21">
        <f>0-C46</f>
        <v>0</v>
      </c>
      <c r="E46" s="21">
        <f>(B46-C46-D46)/2</f>
        <v>0</v>
      </c>
      <c r="F46" s="21">
        <f>(B46-C46-D46)/2</f>
        <v>0</v>
      </c>
      <c r="G46" s="22">
        <f>SUM(C46:F46)</f>
        <v>0</v>
      </c>
    </row>
    <row r="47" spans="1:8" x14ac:dyDescent="0.25">
      <c r="A47" s="11"/>
      <c r="B47" s="40"/>
      <c r="C47" s="40"/>
      <c r="G47" s="22">
        <f>SUM(C47:F47)</f>
        <v>0</v>
      </c>
    </row>
    <row r="48" spans="1:8" s="1" customFormat="1" ht="13.8" thickBot="1" x14ac:dyDescent="0.3">
      <c r="A48" s="11" t="s">
        <v>21</v>
      </c>
      <c r="B48" s="20">
        <f t="shared" ref="B48:G48" si="7">SUM(B45:B47)</f>
        <v>0</v>
      </c>
      <c r="C48" s="20">
        <f t="shared" si="7"/>
        <v>0</v>
      </c>
      <c r="D48" s="20">
        <f t="shared" si="7"/>
        <v>0</v>
      </c>
      <c r="E48" s="20">
        <f t="shared" si="7"/>
        <v>0</v>
      </c>
      <c r="F48" s="20">
        <f t="shared" si="7"/>
        <v>0</v>
      </c>
      <c r="G48" s="20">
        <f t="shared" si="7"/>
        <v>0</v>
      </c>
      <c r="H48" s="20">
        <f>SUM(C48:F48)</f>
        <v>0</v>
      </c>
    </row>
    <row r="49" spans="1:8" ht="13.8" thickBot="1" x14ac:dyDescent="0.3">
      <c r="A49" s="14" t="s">
        <v>8</v>
      </c>
      <c r="B49" s="41"/>
    </row>
    <row r="50" spans="1:8" ht="26.4" x14ac:dyDescent="0.25">
      <c r="A50" s="100" t="s">
        <v>285</v>
      </c>
      <c r="B50" s="41"/>
      <c r="G50" s="22">
        <f t="shared" ref="G50:G61" si="8">SUM(C50:F50)</f>
        <v>0</v>
      </c>
    </row>
    <row r="51" spans="1:8" x14ac:dyDescent="0.25">
      <c r="A51" s="11"/>
      <c r="B51" s="40"/>
      <c r="G51" s="22">
        <f t="shared" si="8"/>
        <v>0</v>
      </c>
    </row>
    <row r="52" spans="1:8" x14ac:dyDescent="0.25">
      <c r="A52" s="11"/>
      <c r="B52" s="21"/>
      <c r="D52" s="21">
        <f>0-C52</f>
        <v>0</v>
      </c>
      <c r="E52" s="21">
        <f>(B52-C52-D52)/2</f>
        <v>0</v>
      </c>
      <c r="F52" s="21">
        <f>(B52-C52-D52)/2</f>
        <v>0</v>
      </c>
      <c r="G52" s="22">
        <f t="shared" si="8"/>
        <v>0</v>
      </c>
    </row>
    <row r="53" spans="1:8" x14ac:dyDescent="0.25">
      <c r="A53" s="11"/>
      <c r="B53" s="40"/>
      <c r="G53" s="22">
        <f t="shared" si="8"/>
        <v>0</v>
      </c>
    </row>
    <row r="54" spans="1:8" x14ac:dyDescent="0.25">
      <c r="A54" s="11"/>
      <c r="B54" s="40"/>
      <c r="G54" s="22">
        <f t="shared" si="8"/>
        <v>0</v>
      </c>
    </row>
    <row r="55" spans="1:8" x14ac:dyDescent="0.25">
      <c r="A55" s="11"/>
      <c r="B55" s="40"/>
      <c r="G55" s="22">
        <f t="shared" si="8"/>
        <v>0</v>
      </c>
    </row>
    <row r="56" spans="1:8" x14ac:dyDescent="0.25">
      <c r="A56" s="11"/>
      <c r="B56" s="40"/>
      <c r="G56" s="22">
        <f t="shared" si="8"/>
        <v>0</v>
      </c>
    </row>
    <row r="57" spans="1:8" x14ac:dyDescent="0.25">
      <c r="A57" s="11"/>
      <c r="B57" s="40"/>
      <c r="G57" s="22">
        <f t="shared" si="8"/>
        <v>0</v>
      </c>
    </row>
    <row r="58" spans="1:8" x14ac:dyDescent="0.25">
      <c r="A58" s="11"/>
      <c r="B58" s="40"/>
      <c r="G58" s="22">
        <f t="shared" si="8"/>
        <v>0</v>
      </c>
    </row>
    <row r="59" spans="1:8" x14ac:dyDescent="0.25">
      <c r="A59" s="11"/>
      <c r="B59" s="40"/>
      <c r="G59" s="22">
        <f t="shared" si="8"/>
        <v>0</v>
      </c>
    </row>
    <row r="60" spans="1:8" x14ac:dyDescent="0.25">
      <c r="A60" s="11"/>
      <c r="B60" s="40"/>
      <c r="G60" s="22">
        <f t="shared" si="8"/>
        <v>0</v>
      </c>
    </row>
    <row r="61" spans="1:8" x14ac:dyDescent="0.25">
      <c r="A61" s="11"/>
      <c r="B61" s="40"/>
      <c r="C61" s="40"/>
      <c r="G61" s="22">
        <f t="shared" si="8"/>
        <v>0</v>
      </c>
    </row>
    <row r="62" spans="1:8" s="1" customFormat="1" ht="13.8" thickBot="1" x14ac:dyDescent="0.3">
      <c r="A62" s="11" t="s">
        <v>21</v>
      </c>
      <c r="B62" s="20">
        <f t="shared" ref="B62:G62" si="9">SUM(B50:B61)</f>
        <v>0</v>
      </c>
      <c r="C62" s="20">
        <f t="shared" si="9"/>
        <v>0</v>
      </c>
      <c r="D62" s="20">
        <f t="shared" si="9"/>
        <v>0</v>
      </c>
      <c r="E62" s="20">
        <f t="shared" si="9"/>
        <v>0</v>
      </c>
      <c r="F62" s="20">
        <f t="shared" si="9"/>
        <v>0</v>
      </c>
      <c r="G62" s="20">
        <f t="shared" si="9"/>
        <v>0</v>
      </c>
      <c r="H62" s="20"/>
    </row>
    <row r="63" spans="1:8" ht="13.8" thickBot="1" x14ac:dyDescent="0.3">
      <c r="A63" s="14" t="s">
        <v>10</v>
      </c>
      <c r="B63" s="41"/>
    </row>
    <row r="64" spans="1:8" x14ac:dyDescent="0.25">
      <c r="A64" s="174" t="s">
        <v>285</v>
      </c>
      <c r="B64" s="41"/>
    </row>
    <row r="65" spans="1:8" x14ac:dyDescent="0.25">
      <c r="A65" s="15"/>
      <c r="B65" s="41">
        <v>1105417.97</v>
      </c>
      <c r="F65" s="21"/>
      <c r="G65" s="22">
        <f>SUM(C65:F65)</f>
        <v>0</v>
      </c>
    </row>
    <row r="66" spans="1:8" x14ac:dyDescent="0.25">
      <c r="A66" s="210" t="s">
        <v>339</v>
      </c>
      <c r="B66" s="213"/>
      <c r="C66" s="211">
        <v>9195</v>
      </c>
      <c r="D66" s="211">
        <v>7747</v>
      </c>
      <c r="E66" s="211">
        <v>300000</v>
      </c>
      <c r="F66" s="212">
        <v>300000</v>
      </c>
      <c r="G66" s="212">
        <f>SUM(C66:F66)</f>
        <v>616942</v>
      </c>
    </row>
    <row r="67" spans="1:8" x14ac:dyDescent="0.25">
      <c r="A67" s="210" t="s">
        <v>340</v>
      </c>
      <c r="B67" s="213"/>
      <c r="C67" s="211">
        <v>13697.95</v>
      </c>
      <c r="D67" s="211">
        <v>25866.09</v>
      </c>
      <c r="E67" s="211">
        <v>169916</v>
      </c>
      <c r="F67" s="211">
        <v>169916</v>
      </c>
      <c r="G67" s="221">
        <f t="shared" ref="G67:G69" si="10">SUM(C67:F67)</f>
        <v>379396.04000000004</v>
      </c>
    </row>
    <row r="68" spans="1:8" x14ac:dyDescent="0.25">
      <c r="A68" s="210" t="s">
        <v>342</v>
      </c>
      <c r="B68" s="213"/>
      <c r="C68" s="211">
        <v>5199.93</v>
      </c>
      <c r="D68" s="211">
        <v>3133</v>
      </c>
      <c r="E68" s="211">
        <v>5200</v>
      </c>
      <c r="F68" s="212">
        <v>5200</v>
      </c>
      <c r="G68" s="221">
        <f t="shared" si="10"/>
        <v>18732.93</v>
      </c>
    </row>
    <row r="69" spans="1:8" x14ac:dyDescent="0.25">
      <c r="A69" s="210" t="s">
        <v>341</v>
      </c>
      <c r="B69" s="213"/>
      <c r="C69" s="211">
        <v>23750</v>
      </c>
      <c r="D69" s="211">
        <v>16597</v>
      </c>
      <c r="E69" s="211">
        <v>25000</v>
      </c>
      <c r="F69" s="212">
        <v>25000</v>
      </c>
      <c r="G69" s="221">
        <f t="shared" si="10"/>
        <v>90347</v>
      </c>
    </row>
    <row r="70" spans="1:8" x14ac:dyDescent="0.25">
      <c r="A70" s="15"/>
      <c r="B70" s="41"/>
      <c r="G70" s="22">
        <f t="shared" ref="G70:G73" si="11">SUM(C70:F70)</f>
        <v>0</v>
      </c>
    </row>
    <row r="71" spans="1:8" x14ac:dyDescent="0.25">
      <c r="A71" s="15"/>
      <c r="B71" s="41"/>
      <c r="G71" s="22">
        <f t="shared" si="11"/>
        <v>0</v>
      </c>
    </row>
    <row r="72" spans="1:8" x14ac:dyDescent="0.25">
      <c r="A72" s="11"/>
      <c r="B72" s="40"/>
      <c r="G72" s="22">
        <f t="shared" si="11"/>
        <v>0</v>
      </c>
    </row>
    <row r="73" spans="1:8" x14ac:dyDescent="0.25">
      <c r="G73" s="22">
        <f t="shared" si="11"/>
        <v>0</v>
      </c>
    </row>
    <row r="74" spans="1:8" s="1" customFormat="1" ht="13.8" thickBot="1" x14ac:dyDescent="0.3">
      <c r="A74" s="11" t="s">
        <v>21</v>
      </c>
      <c r="B74" s="20">
        <f t="shared" ref="B74:G74" si="12">SUM(B65:B73)</f>
        <v>1105417.97</v>
      </c>
      <c r="C74" s="20">
        <f t="shared" si="12"/>
        <v>51842.880000000005</v>
      </c>
      <c r="D74" s="20">
        <f t="shared" si="12"/>
        <v>53343.09</v>
      </c>
      <c r="E74" s="20">
        <f t="shared" si="12"/>
        <v>500116</v>
      </c>
      <c r="F74" s="20">
        <f t="shared" si="12"/>
        <v>500116</v>
      </c>
      <c r="G74" s="20">
        <f t="shared" si="12"/>
        <v>1105417.9700000002</v>
      </c>
      <c r="H74" s="20">
        <f>SUM(C74:F74)</f>
        <v>1105417.97</v>
      </c>
    </row>
    <row r="75" spans="1:8" ht="13.8" thickBot="1" x14ac:dyDescent="0.3">
      <c r="A75" s="14" t="s">
        <v>11</v>
      </c>
      <c r="B75" s="41"/>
    </row>
    <row r="76" spans="1:8" x14ac:dyDescent="0.25">
      <c r="A76" s="174" t="s">
        <v>285</v>
      </c>
      <c r="B76" s="41"/>
    </row>
    <row r="77" spans="1:8" x14ac:dyDescent="0.25">
      <c r="A77" s="15"/>
      <c r="B77" s="41">
        <v>488969.01</v>
      </c>
      <c r="C77" s="21">
        <v>0</v>
      </c>
      <c r="F77" s="21"/>
    </row>
    <row r="78" spans="1:8" x14ac:dyDescent="0.25">
      <c r="A78" s="215" t="s">
        <v>345</v>
      </c>
      <c r="B78" s="218"/>
      <c r="C78" s="214"/>
      <c r="D78" s="216">
        <v>75217</v>
      </c>
      <c r="E78" s="216">
        <v>206876</v>
      </c>
      <c r="F78" s="217">
        <v>206876</v>
      </c>
      <c r="G78" s="22">
        <f t="shared" ref="G78:G82" si="13">SUM(C78:F78)</f>
        <v>488969</v>
      </c>
    </row>
    <row r="79" spans="1:8" x14ac:dyDescent="0.25">
      <c r="A79" s="15"/>
      <c r="B79" s="41"/>
      <c r="G79" s="22">
        <f t="shared" si="13"/>
        <v>0</v>
      </c>
    </row>
    <row r="80" spans="1:8" x14ac:dyDescent="0.25">
      <c r="A80" s="15"/>
      <c r="B80" s="41"/>
      <c r="G80" s="22">
        <f t="shared" si="13"/>
        <v>0</v>
      </c>
    </row>
    <row r="81" spans="1:8" x14ac:dyDescent="0.25">
      <c r="A81" s="11"/>
      <c r="B81" s="40"/>
      <c r="G81" s="22">
        <f t="shared" si="13"/>
        <v>0</v>
      </c>
    </row>
    <row r="82" spans="1:8" x14ac:dyDescent="0.25">
      <c r="A82" s="11" t="s">
        <v>14</v>
      </c>
      <c r="B82" s="40"/>
      <c r="C82" s="43"/>
      <c r="G82" s="22">
        <f t="shared" si="13"/>
        <v>0</v>
      </c>
    </row>
    <row r="83" spans="1:8" x14ac:dyDescent="0.25">
      <c r="A83" s="11" t="s">
        <v>21</v>
      </c>
      <c r="B83" s="20">
        <f t="shared" ref="B83:G83" si="14">SUM(B77:B82)</f>
        <v>488969.01</v>
      </c>
      <c r="C83" s="20">
        <f t="shared" si="14"/>
        <v>0</v>
      </c>
      <c r="D83" s="20">
        <f t="shared" si="14"/>
        <v>75217</v>
      </c>
      <c r="E83" s="20">
        <f t="shared" si="14"/>
        <v>206876</v>
      </c>
      <c r="F83" s="20">
        <f t="shared" si="14"/>
        <v>206876</v>
      </c>
      <c r="G83" s="20">
        <f t="shared" si="14"/>
        <v>488969</v>
      </c>
      <c r="H83" s="22">
        <f>SUM(C83:F83)</f>
        <v>488969</v>
      </c>
    </row>
    <row r="84" spans="1:8" x14ac:dyDescent="0.25">
      <c r="A84" s="13" t="s">
        <v>12</v>
      </c>
      <c r="B84" s="35"/>
      <c r="C84" s="43"/>
    </row>
    <row r="85" spans="1:8" x14ac:dyDescent="0.25">
      <c r="A85" s="15"/>
      <c r="B85" s="41"/>
    </row>
    <row r="86" spans="1:8" x14ac:dyDescent="0.25">
      <c r="A86" s="11"/>
      <c r="B86" s="21">
        <v>27198744.579999998</v>
      </c>
      <c r="F86" s="21"/>
      <c r="G86" s="22">
        <f>SUM(C86:F86)</f>
        <v>0</v>
      </c>
    </row>
    <row r="87" spans="1:8" ht="26.4" x14ac:dyDescent="0.25">
      <c r="A87" s="224" t="s">
        <v>346</v>
      </c>
      <c r="B87" s="223"/>
      <c r="C87" s="220">
        <v>5339929.8</v>
      </c>
      <c r="D87" s="220">
        <v>10513651.300000001</v>
      </c>
      <c r="E87" s="220">
        <v>3384016</v>
      </c>
      <c r="F87" s="219"/>
      <c r="G87" s="22">
        <f>SUM(C87:F87)</f>
        <v>19237597.100000001</v>
      </c>
    </row>
    <row r="88" spans="1:8" ht="26.4" x14ac:dyDescent="0.25">
      <c r="A88" s="224" t="s">
        <v>347</v>
      </c>
      <c r="B88" s="223"/>
      <c r="C88" s="220">
        <v>230833</v>
      </c>
      <c r="D88" s="220">
        <v>487859</v>
      </c>
      <c r="E88" s="220">
        <v>858886.77999999933</v>
      </c>
      <c r="F88" s="221">
        <f>1989640.76+129520</f>
        <v>2119160.7599999998</v>
      </c>
      <c r="G88" s="22">
        <f>SUM(C88:F88)</f>
        <v>3696739.5399999991</v>
      </c>
    </row>
    <row r="89" spans="1:8" ht="26.4" x14ac:dyDescent="0.25">
      <c r="A89" s="224" t="s">
        <v>348</v>
      </c>
      <c r="B89" s="223"/>
      <c r="C89" s="219"/>
      <c r="D89" s="220">
        <v>293371</v>
      </c>
      <c r="E89" s="220">
        <v>858887</v>
      </c>
      <c r="F89" s="221">
        <v>3112150</v>
      </c>
      <c r="G89" s="22">
        <f>SUM(C89:F89)</f>
        <v>4264408</v>
      </c>
    </row>
    <row r="90" spans="1:8" x14ac:dyDescent="0.25">
      <c r="A90" s="11"/>
      <c r="B90" s="40"/>
      <c r="C90" s="40"/>
      <c r="G90" s="22">
        <f>SUM(C90:F90)</f>
        <v>0</v>
      </c>
    </row>
    <row r="91" spans="1:8" x14ac:dyDescent="0.25">
      <c r="A91" s="11" t="s">
        <v>21</v>
      </c>
      <c r="B91" s="20">
        <f t="shared" ref="B91:G91" si="15">SUM(B86:B90)</f>
        <v>27198744.579999998</v>
      </c>
      <c r="C91" s="20">
        <f t="shared" si="15"/>
        <v>5570762.7999999998</v>
      </c>
      <c r="D91" s="20">
        <f t="shared" si="15"/>
        <v>11294881.300000001</v>
      </c>
      <c r="E91" s="20">
        <f t="shared" si="15"/>
        <v>5101789.7799999993</v>
      </c>
      <c r="F91" s="20">
        <f t="shared" si="15"/>
        <v>5231310.76</v>
      </c>
      <c r="G91" s="20">
        <f t="shared" si="15"/>
        <v>27198744.640000001</v>
      </c>
      <c r="H91" s="22">
        <f>SUM(C91:F91)</f>
        <v>27198744.640000001</v>
      </c>
    </row>
    <row r="92" spans="1:8" x14ac:dyDescent="0.25">
      <c r="A92" s="17" t="s">
        <v>13</v>
      </c>
      <c r="B92" s="41"/>
      <c r="D92" s="40"/>
      <c r="E92" s="40"/>
    </row>
    <row r="93" spans="1:8" ht="26.4" x14ac:dyDescent="0.25">
      <c r="A93" s="100" t="s">
        <v>285</v>
      </c>
      <c r="B93" s="41"/>
      <c r="H93" s="22">
        <f>B86-H91</f>
        <v>-6.0000002384185791E-2</v>
      </c>
    </row>
    <row r="94" spans="1:8" s="10" customFormat="1" x14ac:dyDescent="0.25">
      <c r="B94" s="37">
        <v>215678.46</v>
      </c>
      <c r="G94" s="37"/>
      <c r="H94" s="37"/>
    </row>
    <row r="95" spans="1:8" s="10" customFormat="1" x14ac:dyDescent="0.25">
      <c r="A95" s="172" t="s">
        <v>299</v>
      </c>
      <c r="B95" s="37"/>
      <c r="C95" s="21">
        <v>4007</v>
      </c>
      <c r="D95" s="21">
        <f>13814.84-C95</f>
        <v>9807.84</v>
      </c>
      <c r="G95" s="37">
        <f t="shared" ref="G95:G106" si="16">SUM(C95:F95)</f>
        <v>13814.84</v>
      </c>
      <c r="H95" s="37"/>
    </row>
    <row r="96" spans="1:8" s="10" customFormat="1" ht="43.2" x14ac:dyDescent="0.25">
      <c r="A96" s="58" t="s">
        <v>349</v>
      </c>
      <c r="B96" s="37"/>
      <c r="C96" s="38"/>
      <c r="D96" s="38"/>
      <c r="E96" s="21">
        <f>(B94-C95-D95)/2</f>
        <v>100931.81</v>
      </c>
      <c r="F96" s="21">
        <f>(B94-C95-D95)/2</f>
        <v>100931.81</v>
      </c>
      <c r="G96" s="37">
        <f>SUM(C96:F96)</f>
        <v>201863.62</v>
      </c>
      <c r="H96" s="37"/>
    </row>
    <row r="97" spans="1:8" s="10" customFormat="1" x14ac:dyDescent="0.25">
      <c r="B97" s="37"/>
      <c r="C97" s="38"/>
      <c r="D97" s="38"/>
      <c r="E97" s="38"/>
      <c r="F97" s="37"/>
      <c r="G97" s="37">
        <f t="shared" si="16"/>
        <v>0</v>
      </c>
      <c r="H97" s="37"/>
    </row>
    <row r="98" spans="1:8" s="10" customFormat="1" x14ac:dyDescent="0.25">
      <c r="B98" s="37"/>
      <c r="C98" s="38"/>
      <c r="D98" s="38"/>
      <c r="E98" s="38"/>
      <c r="F98" s="37"/>
      <c r="G98" s="37">
        <f t="shared" si="16"/>
        <v>0</v>
      </c>
      <c r="H98" s="37"/>
    </row>
    <row r="99" spans="1:8" s="10" customFormat="1" x14ac:dyDescent="0.25">
      <c r="B99" s="37"/>
      <c r="C99" s="38"/>
      <c r="D99" s="38"/>
      <c r="E99" s="38"/>
      <c r="F99" s="37"/>
      <c r="G99" s="37">
        <f t="shared" si="16"/>
        <v>0</v>
      </c>
      <c r="H99" s="37"/>
    </row>
    <row r="100" spans="1:8" s="10" customFormat="1" x14ac:dyDescent="0.25">
      <c r="B100" s="37"/>
      <c r="C100" s="38"/>
      <c r="D100" s="38"/>
      <c r="E100" s="38"/>
      <c r="F100" s="37"/>
      <c r="G100" s="37">
        <f t="shared" si="16"/>
        <v>0</v>
      </c>
      <c r="H100" s="37"/>
    </row>
    <row r="101" spans="1:8" s="10" customFormat="1" x14ac:dyDescent="0.25">
      <c r="B101" s="37"/>
      <c r="C101" s="38"/>
      <c r="D101" s="38"/>
      <c r="E101" s="38"/>
      <c r="F101" s="37"/>
      <c r="G101" s="37">
        <f t="shared" si="16"/>
        <v>0</v>
      </c>
      <c r="H101" s="37"/>
    </row>
    <row r="102" spans="1:8" s="10" customFormat="1" x14ac:dyDescent="0.25">
      <c r="B102" s="37"/>
      <c r="C102" s="38"/>
      <c r="D102" s="38"/>
      <c r="E102" s="38"/>
      <c r="F102" s="37"/>
      <c r="G102" s="37">
        <f t="shared" si="16"/>
        <v>0</v>
      </c>
      <c r="H102" s="37"/>
    </row>
    <row r="103" spans="1:8" s="10" customFormat="1" x14ac:dyDescent="0.25">
      <c r="B103" s="37"/>
      <c r="C103" s="38"/>
      <c r="D103" s="38"/>
      <c r="E103" s="38"/>
      <c r="F103" s="37"/>
      <c r="G103" s="37">
        <f t="shared" si="16"/>
        <v>0</v>
      </c>
      <c r="H103" s="37"/>
    </row>
    <row r="104" spans="1:8" s="10" customFormat="1" x14ac:dyDescent="0.25">
      <c r="A104" s="12"/>
      <c r="B104" s="39"/>
      <c r="C104" s="44"/>
      <c r="D104" s="38"/>
      <c r="E104" s="38"/>
      <c r="F104" s="37"/>
      <c r="G104" s="37">
        <f t="shared" si="16"/>
        <v>0</v>
      </c>
      <c r="H104" s="37"/>
    </row>
    <row r="105" spans="1:8" s="10" customFormat="1" x14ac:dyDescent="0.25">
      <c r="A105" s="12"/>
      <c r="B105" s="39"/>
      <c r="C105" s="34"/>
      <c r="D105" s="38"/>
      <c r="E105" s="38"/>
      <c r="F105" s="37"/>
      <c r="G105" s="37">
        <f t="shared" si="16"/>
        <v>0</v>
      </c>
      <c r="H105" s="37"/>
    </row>
    <row r="106" spans="1:8" s="10" customFormat="1" x14ac:dyDescent="0.25">
      <c r="A106" s="12"/>
      <c r="B106" s="39"/>
      <c r="C106" s="34"/>
      <c r="D106" s="38"/>
      <c r="E106" s="38"/>
      <c r="F106" s="37"/>
      <c r="G106" s="37">
        <f t="shared" si="16"/>
        <v>0</v>
      </c>
      <c r="H106" s="37"/>
    </row>
    <row r="107" spans="1:8" s="1" customFormat="1" x14ac:dyDescent="0.25">
      <c r="A107" s="11" t="s">
        <v>21</v>
      </c>
      <c r="B107" s="20">
        <f t="shared" ref="B107:G107" si="17">SUM(B94:B106)</f>
        <v>215678.46</v>
      </c>
      <c r="C107" s="20">
        <f>SUM(C95:C106)</f>
        <v>4007</v>
      </c>
      <c r="D107" s="20">
        <f>SUM(D95:D106)</f>
        <v>9807.84</v>
      </c>
      <c r="E107" s="20">
        <f>SUM(E96:E106)</f>
        <v>100931.81</v>
      </c>
      <c r="F107" s="20">
        <f>SUM(F96:F106)</f>
        <v>100931.81</v>
      </c>
      <c r="G107" s="20">
        <f t="shared" si="17"/>
        <v>215678.46</v>
      </c>
      <c r="H107" s="20">
        <f>SUM(C107:F107)</f>
        <v>215678.46</v>
      </c>
    </row>
    <row r="108" spans="1:8" s="1" customFormat="1" ht="13.8" thickBot="1" x14ac:dyDescent="0.3">
      <c r="A108" s="11"/>
      <c r="B108" s="40"/>
      <c r="C108" s="20"/>
      <c r="D108" s="20"/>
      <c r="E108" s="20"/>
      <c r="F108" s="20"/>
      <c r="G108" s="20"/>
      <c r="H108" s="20"/>
    </row>
    <row r="109" spans="1:8" ht="16.2" thickBot="1" x14ac:dyDescent="0.35">
      <c r="A109" s="6" t="s">
        <v>23</v>
      </c>
      <c r="B109" s="34">
        <f>B107+B91+B83+B74+B62+B48+B43</f>
        <v>29095651.109999999</v>
      </c>
      <c r="C109" s="34">
        <f>C107+C91+C83+C74+C62+C48+C43</f>
        <v>5626678.6799999997</v>
      </c>
      <c r="D109" s="222">
        <f t="shared" ref="D109:F109" si="18">D107+D91+D83+D74+D62+D48+D43</f>
        <v>11438666.710000001</v>
      </c>
      <c r="E109" s="222">
        <f t="shared" si="18"/>
        <v>5950392.5899999989</v>
      </c>
      <c r="F109" s="222">
        <f t="shared" si="18"/>
        <v>6079913.5699999994</v>
      </c>
      <c r="G109" s="34">
        <f>G107+G91+G83+G74+G62+G48+G43</f>
        <v>29095651.550000001</v>
      </c>
    </row>
    <row r="110" spans="1:8" s="1" customFormat="1" x14ac:dyDescent="0.25">
      <c r="A110" s="11"/>
      <c r="B110" s="40"/>
      <c r="C110" s="20"/>
      <c r="D110" s="20"/>
      <c r="E110" s="20"/>
      <c r="F110" s="20"/>
      <c r="G110" s="20"/>
      <c r="H110" s="20"/>
    </row>
    <row r="111" spans="1:8" ht="17.399999999999999" x14ac:dyDescent="0.3">
      <c r="A111" s="86" t="s">
        <v>257</v>
      </c>
      <c r="B111" s="45">
        <f t="shared" ref="B111:G111" si="19">B109+B31</f>
        <v>32448016.379999999</v>
      </c>
      <c r="C111" s="45">
        <f t="shared" si="19"/>
        <v>6358736.0899999999</v>
      </c>
      <c r="D111" s="45">
        <f t="shared" si="19"/>
        <v>12250496.390000001</v>
      </c>
      <c r="E111" s="45">
        <f t="shared" si="19"/>
        <v>6854631.6799999988</v>
      </c>
      <c r="F111" s="45">
        <f t="shared" si="19"/>
        <v>6984152.6599999992</v>
      </c>
      <c r="G111" s="46">
        <f t="shared" si="19"/>
        <v>32448016.82</v>
      </c>
    </row>
    <row r="115" spans="1:2" x14ac:dyDescent="0.25">
      <c r="A115" s="11"/>
      <c r="B115" s="40"/>
    </row>
  </sheetData>
  <printOptions horizontalCentered="1" gridLines="1"/>
  <pageMargins left="0.27" right="0.25" top="0.6" bottom="0.56000000000000005" header="0.27" footer="0.21"/>
  <pageSetup scale="90" orientation="landscape" r:id="rId1"/>
  <headerFooter alignWithMargins="0">
    <oddFooter>&amp;L&amp;F&amp;RPage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zoomScaleNormal="100" workbookViewId="0">
      <pane xSplit="1" ySplit="4" topLeftCell="B125" activePane="bottomRight" state="frozen"/>
      <selection activeCell="B9" sqref="B9"/>
      <selection pane="topRight" activeCell="B9" sqref="B9"/>
      <selection pane="bottomLeft" activeCell="B9" sqref="B9"/>
      <selection pane="bottomRight"/>
    </sheetView>
  </sheetViews>
  <sheetFormatPr defaultColWidth="9.109375" defaultRowHeight="13.2" x14ac:dyDescent="0.25"/>
  <cols>
    <col min="1" max="1" width="62.88671875" style="2" bestFit="1" customWidth="1"/>
    <col min="2" max="2" width="20.6640625" style="22" bestFit="1" customWidth="1"/>
    <col min="3" max="3" width="19.6640625" style="21" bestFit="1" customWidth="1"/>
    <col min="4" max="5" width="17.109375" style="21" bestFit="1" customWidth="1"/>
    <col min="6" max="6" width="17.109375" style="22" bestFit="1" customWidth="1"/>
    <col min="7" max="7" width="17.6640625" style="22" customWidth="1"/>
    <col min="8" max="8" width="12.109375" style="22" customWidth="1"/>
    <col min="9" max="16384" width="9.109375" style="2"/>
  </cols>
  <sheetData>
    <row r="1" spans="1:8" x14ac:dyDescent="0.25">
      <c r="A1" s="1" t="s">
        <v>255</v>
      </c>
      <c r="B1" s="20"/>
    </row>
    <row r="2" spans="1:8" x14ac:dyDescent="0.25">
      <c r="A2" s="1"/>
      <c r="B2" s="20"/>
    </row>
    <row r="3" spans="1:8" s="4" customFormat="1" ht="20.25" customHeight="1" thickBot="1" x14ac:dyDescent="0.35">
      <c r="A3" s="3" t="s">
        <v>32</v>
      </c>
      <c r="B3" s="23"/>
      <c r="C3" s="89"/>
      <c r="D3" s="24"/>
      <c r="E3" s="24"/>
      <c r="F3" s="25"/>
      <c r="G3" s="25"/>
      <c r="H3" s="25"/>
    </row>
    <row r="4" spans="1:8" s="5" customFormat="1" ht="27" thickBot="1" x14ac:dyDescent="0.3">
      <c r="B4" s="19" t="s">
        <v>37</v>
      </c>
      <c r="C4" s="90" t="s">
        <v>15</v>
      </c>
      <c r="D4" s="28" t="s">
        <v>16</v>
      </c>
      <c r="E4" s="28" t="s">
        <v>17</v>
      </c>
      <c r="F4" s="29" t="s">
        <v>18</v>
      </c>
      <c r="G4" s="29" t="s">
        <v>19</v>
      </c>
      <c r="H4" s="30"/>
    </row>
    <row r="5" spans="1:8" s="5" customFormat="1" ht="13.8" thickBot="1" x14ac:dyDescent="0.3">
      <c r="B5" s="31"/>
      <c r="C5" s="92"/>
      <c r="D5" s="32"/>
      <c r="E5" s="32"/>
      <c r="F5" s="32"/>
      <c r="G5" s="32"/>
      <c r="H5" s="30"/>
    </row>
    <row r="6" spans="1:8" s="5" customFormat="1" ht="16.2" thickBot="1" x14ac:dyDescent="0.35">
      <c r="A6" s="6" t="s">
        <v>6</v>
      </c>
      <c r="B6" s="33"/>
      <c r="C6" s="93"/>
      <c r="D6" s="34"/>
      <c r="E6" s="34"/>
      <c r="F6" s="30"/>
      <c r="G6" s="30"/>
      <c r="H6" s="30"/>
    </row>
    <row r="7" spans="1:8" s="5" customFormat="1" ht="16.2" thickBot="1" x14ac:dyDescent="0.35">
      <c r="A7" s="7"/>
      <c r="B7" s="30"/>
      <c r="C7" s="91"/>
      <c r="D7" s="30"/>
      <c r="E7" s="30"/>
      <c r="F7" s="30"/>
      <c r="G7" s="30"/>
      <c r="H7" s="30"/>
    </row>
    <row r="8" spans="1:8" s="9" customFormat="1" ht="13.8" thickBot="1" x14ac:dyDescent="0.3">
      <c r="A8" s="8" t="s">
        <v>0</v>
      </c>
      <c r="B8" s="35"/>
      <c r="C8" s="21"/>
      <c r="D8" s="21"/>
      <c r="E8" s="21"/>
      <c r="F8" s="36"/>
      <c r="G8" s="36"/>
      <c r="H8" s="36"/>
    </row>
    <row r="9" spans="1:8" x14ac:dyDescent="0.25">
      <c r="B9" s="21">
        <v>3167293.9</v>
      </c>
      <c r="C9" s="21">
        <v>567317.68999999994</v>
      </c>
      <c r="D9" s="21">
        <f>1286794.63-C9</f>
        <v>719476.94</v>
      </c>
      <c r="E9" s="21">
        <f>(B9-C9-D9)/2</f>
        <v>940249.63500000001</v>
      </c>
      <c r="F9" s="21">
        <f>(B9-C9-D9)/2</f>
        <v>940249.63500000001</v>
      </c>
      <c r="G9" s="22">
        <f>SUM(C9:F9)</f>
        <v>3167293.8999999994</v>
      </c>
    </row>
    <row r="10" spans="1:8" x14ac:dyDescent="0.25">
      <c r="B10" s="37"/>
      <c r="D10" s="38"/>
      <c r="G10" s="22">
        <f>SUM(C10:F10)</f>
        <v>0</v>
      </c>
    </row>
    <row r="11" spans="1:8" x14ac:dyDescent="0.25">
      <c r="A11" s="11"/>
      <c r="B11" s="39"/>
      <c r="C11" s="97"/>
      <c r="D11" s="39"/>
      <c r="G11" s="22">
        <f>SUM(C11:F11)</f>
        <v>0</v>
      </c>
    </row>
    <row r="12" spans="1:8" s="1" customFormat="1" x14ac:dyDescent="0.25">
      <c r="A12" s="11" t="s">
        <v>21</v>
      </c>
      <c r="B12" s="20">
        <f t="shared" ref="B12:G12" si="0">SUM(B9:B11)</f>
        <v>3167293.9</v>
      </c>
      <c r="C12" s="87">
        <f t="shared" si="0"/>
        <v>567317.68999999994</v>
      </c>
      <c r="D12" s="20">
        <f t="shared" si="0"/>
        <v>719476.94</v>
      </c>
      <c r="E12" s="20">
        <f t="shared" si="0"/>
        <v>940249.63500000001</v>
      </c>
      <c r="F12" s="20">
        <f t="shared" si="0"/>
        <v>940249.63500000001</v>
      </c>
      <c r="G12" s="20">
        <f t="shared" si="0"/>
        <v>3167293.8999999994</v>
      </c>
      <c r="H12" s="20"/>
    </row>
    <row r="13" spans="1:8" x14ac:dyDescent="0.25">
      <c r="A13" s="13" t="s">
        <v>1</v>
      </c>
      <c r="B13" s="35"/>
      <c r="D13" s="38"/>
    </row>
    <row r="14" spans="1:8" x14ac:dyDescent="0.25">
      <c r="B14" s="21">
        <v>464804.44</v>
      </c>
      <c r="C14" s="21">
        <v>109537.63</v>
      </c>
      <c r="D14" s="21">
        <f>166233.71-C14</f>
        <v>56696.079999999987</v>
      </c>
      <c r="E14" s="21">
        <f>(B14-C14-D14)/2</f>
        <v>149285.36499999999</v>
      </c>
      <c r="F14" s="21">
        <f>(B14-C14-D14)/2</f>
        <v>149285.36499999999</v>
      </c>
      <c r="G14" s="22">
        <f>SUM(C14:F14)</f>
        <v>464804.43999999994</v>
      </c>
    </row>
    <row r="15" spans="1:8" x14ac:dyDescent="0.25">
      <c r="A15" s="11"/>
      <c r="B15" s="39"/>
      <c r="C15" s="97"/>
      <c r="D15" s="38"/>
      <c r="G15" s="22">
        <f>SUM(C15:F15)</f>
        <v>0</v>
      </c>
    </row>
    <row r="16" spans="1:8" x14ac:dyDescent="0.25">
      <c r="B16" s="37"/>
      <c r="D16" s="38"/>
      <c r="G16" s="22">
        <f>SUM(C16:F16)</f>
        <v>0</v>
      </c>
    </row>
    <row r="17" spans="1:8" s="1" customFormat="1" x14ac:dyDescent="0.25">
      <c r="A17" s="11" t="s">
        <v>21</v>
      </c>
      <c r="B17" s="39">
        <f t="shared" ref="B17:G17" si="1">SUM(B14:B16)</f>
        <v>464804.44</v>
      </c>
      <c r="C17" s="96">
        <f t="shared" si="1"/>
        <v>109537.63</v>
      </c>
      <c r="D17" s="39">
        <f t="shared" si="1"/>
        <v>56696.079999999987</v>
      </c>
      <c r="E17" s="39">
        <f t="shared" si="1"/>
        <v>149285.36499999999</v>
      </c>
      <c r="F17" s="39">
        <f t="shared" si="1"/>
        <v>149285.36499999999</v>
      </c>
      <c r="G17" s="20">
        <f t="shared" si="1"/>
        <v>464804.43999999994</v>
      </c>
      <c r="H17" s="20"/>
    </row>
    <row r="18" spans="1:8" x14ac:dyDescent="0.25">
      <c r="A18" s="13" t="s">
        <v>2</v>
      </c>
      <c r="B18" s="35"/>
      <c r="D18" s="38"/>
    </row>
    <row r="19" spans="1:8" x14ac:dyDescent="0.25">
      <c r="B19" s="37"/>
      <c r="F19" s="21"/>
      <c r="G19" s="22">
        <f>SUM(C19:F19)</f>
        <v>0</v>
      </c>
    </row>
    <row r="20" spans="1:8" x14ac:dyDescent="0.25">
      <c r="A20" s="11"/>
      <c r="B20" s="37">
        <v>0</v>
      </c>
      <c r="C20" s="21">
        <v>0</v>
      </c>
      <c r="D20" s="21">
        <f>0-C20</f>
        <v>0</v>
      </c>
      <c r="E20" s="21">
        <f>(B20-C20-D20)/2</f>
        <v>0</v>
      </c>
      <c r="F20" s="21">
        <f>(B20-C20-D20)/2</f>
        <v>0</v>
      </c>
      <c r="G20" s="22">
        <f>SUM(C20:F20)</f>
        <v>0</v>
      </c>
    </row>
    <row r="21" spans="1:8" x14ac:dyDescent="0.25">
      <c r="B21" s="37"/>
      <c r="D21" s="38"/>
      <c r="G21" s="22">
        <f>SUM(C21:F21)</f>
        <v>0</v>
      </c>
    </row>
    <row r="22" spans="1:8" x14ac:dyDescent="0.25">
      <c r="A22" s="11"/>
      <c r="B22" s="39"/>
      <c r="C22" s="93"/>
      <c r="D22" s="38"/>
      <c r="G22" s="22">
        <f>SUM(C22:F22)</f>
        <v>0</v>
      </c>
    </row>
    <row r="23" spans="1:8" s="1" customFormat="1" ht="13.8" thickBot="1" x14ac:dyDescent="0.3">
      <c r="A23" s="11" t="s">
        <v>21</v>
      </c>
      <c r="B23" s="20">
        <f t="shared" ref="B23:G23" si="2">SUM(B20:B22)</f>
        <v>0</v>
      </c>
      <c r="C23" s="87">
        <f t="shared" si="2"/>
        <v>0</v>
      </c>
      <c r="D23" s="20">
        <f t="shared" si="2"/>
        <v>0</v>
      </c>
      <c r="E23" s="20">
        <f t="shared" si="2"/>
        <v>0</v>
      </c>
      <c r="F23" s="20">
        <f t="shared" si="2"/>
        <v>0</v>
      </c>
      <c r="G23" s="20">
        <f t="shared" si="2"/>
        <v>0</v>
      </c>
      <c r="H23" s="20"/>
    </row>
    <row r="24" spans="1:8" s="1" customFormat="1" ht="13.8" thickBot="1" x14ac:dyDescent="0.3">
      <c r="A24" s="14" t="s">
        <v>4</v>
      </c>
      <c r="B24" s="41"/>
      <c r="C24" s="21"/>
      <c r="D24" s="21"/>
      <c r="E24" s="40"/>
      <c r="F24" s="20"/>
      <c r="G24" s="20"/>
      <c r="H24" s="20"/>
    </row>
    <row r="25" spans="1:8" s="1" customFormat="1" x14ac:dyDescent="0.25">
      <c r="A25" s="2"/>
      <c r="B25" s="21">
        <v>843285.66</v>
      </c>
      <c r="C25" s="21">
        <v>159571.10999999999</v>
      </c>
      <c r="D25" s="21">
        <f>341781.26-C25</f>
        <v>182210.15000000002</v>
      </c>
      <c r="E25" s="21">
        <f>(B25-C25-D25)/2</f>
        <v>250752.2</v>
      </c>
      <c r="F25" s="21">
        <f>(B25-C25-D25)/2</f>
        <v>250752.2</v>
      </c>
      <c r="G25" s="22">
        <f>SUM(C25:F25)</f>
        <v>843285.65999999992</v>
      </c>
      <c r="H25" s="20"/>
    </row>
    <row r="26" spans="1:8" s="1" customFormat="1" x14ac:dyDescent="0.25">
      <c r="A26" s="11" t="s">
        <v>21</v>
      </c>
      <c r="B26" s="20">
        <f>SUM(B24:B25)</f>
        <v>843285.66</v>
      </c>
      <c r="C26" s="87">
        <f>SUM(C24:C25)</f>
        <v>159571.10999999999</v>
      </c>
      <c r="D26" s="20">
        <f>SUM(D24:D25)</f>
        <v>182210.15000000002</v>
      </c>
      <c r="E26" s="20">
        <f>SUM(E24:E25)</f>
        <v>250752.2</v>
      </c>
      <c r="F26" s="20">
        <f>SUM(F24:F25)</f>
        <v>250752.2</v>
      </c>
      <c r="G26" s="20">
        <f>SUM(C26:F26)</f>
        <v>843285.65999999992</v>
      </c>
      <c r="H26" s="20"/>
    </row>
    <row r="27" spans="1:8" s="1" customFormat="1" x14ac:dyDescent="0.25">
      <c r="A27" s="13" t="s">
        <v>3</v>
      </c>
      <c r="B27" s="35"/>
      <c r="C27" s="42"/>
      <c r="D27" s="21"/>
      <c r="E27" s="40"/>
      <c r="F27" s="20"/>
      <c r="G27" s="20"/>
      <c r="H27" s="20"/>
    </row>
    <row r="28" spans="1:8" x14ac:dyDescent="0.25">
      <c r="B28" s="37"/>
      <c r="C28" s="22"/>
      <c r="D28" s="22"/>
    </row>
    <row r="29" spans="1:8" x14ac:dyDescent="0.25">
      <c r="A29" s="11" t="s">
        <v>21</v>
      </c>
      <c r="B29" s="39"/>
      <c r="C29" s="22">
        <f>SUM(C27:C28)</f>
        <v>0</v>
      </c>
      <c r="D29" s="22">
        <f>SUM(D27:D28)</f>
        <v>0</v>
      </c>
      <c r="E29" s="22">
        <f>SUM(E27:E28)</f>
        <v>0</v>
      </c>
      <c r="F29" s="22">
        <f>SUM(F27:F28)</f>
        <v>0</v>
      </c>
      <c r="G29" s="22">
        <f>SUM(C29:F29)</f>
        <v>0</v>
      </c>
    </row>
    <row r="30" spans="1:8" ht="13.8" thickBot="1" x14ac:dyDescent="0.3">
      <c r="A30" s="11"/>
      <c r="B30" s="39"/>
      <c r="C30" s="22"/>
      <c r="D30" s="22"/>
      <c r="E30" s="22"/>
    </row>
    <row r="31" spans="1:8" s="1" customFormat="1" ht="16.2" thickBot="1" x14ac:dyDescent="0.35">
      <c r="A31" s="6" t="s">
        <v>22</v>
      </c>
      <c r="B31" s="34">
        <f t="shared" ref="B31:G31" si="3">B29+B26+B23+B17+B12</f>
        <v>4475384</v>
      </c>
      <c r="C31" s="93">
        <f t="shared" si="3"/>
        <v>836426.42999999993</v>
      </c>
      <c r="D31" s="34">
        <f t="shared" si="3"/>
        <v>958383.16999999993</v>
      </c>
      <c r="E31" s="34">
        <f t="shared" si="3"/>
        <v>1340287.2</v>
      </c>
      <c r="F31" s="34">
        <f t="shared" si="3"/>
        <v>1340287.2</v>
      </c>
      <c r="G31" s="34">
        <f t="shared" si="3"/>
        <v>4475383.9999999991</v>
      </c>
      <c r="H31" s="20">
        <f>SUM(C31:F31)</f>
        <v>4475384</v>
      </c>
    </row>
    <row r="32" spans="1:8" ht="13.8" thickBot="1" x14ac:dyDescent="0.3">
      <c r="A32" s="11"/>
      <c r="B32" s="39"/>
      <c r="C32" s="22"/>
      <c r="D32" s="22"/>
      <c r="E32" s="22"/>
    </row>
    <row r="33" spans="1:8" ht="16.2" thickBot="1" x14ac:dyDescent="0.35">
      <c r="A33" s="6" t="s">
        <v>5</v>
      </c>
      <c r="B33" s="33"/>
      <c r="C33" s="22"/>
      <c r="D33" s="22"/>
      <c r="E33" s="22"/>
    </row>
    <row r="34" spans="1:8" ht="16.2" thickBot="1" x14ac:dyDescent="0.35">
      <c r="A34" s="16"/>
      <c r="B34" s="33"/>
      <c r="C34" s="42"/>
    </row>
    <row r="35" spans="1:8" ht="13.8" thickBot="1" x14ac:dyDescent="0.3">
      <c r="A35" s="14" t="s">
        <v>7</v>
      </c>
      <c r="B35" s="41"/>
    </row>
    <row r="36" spans="1:8" x14ac:dyDescent="0.25">
      <c r="A36" s="15" t="s">
        <v>20</v>
      </c>
      <c r="B36" s="41"/>
    </row>
    <row r="37" spans="1:8" x14ac:dyDescent="0.25">
      <c r="B37" s="22">
        <v>38613</v>
      </c>
      <c r="C37" s="21">
        <v>0</v>
      </c>
      <c r="D37" s="21">
        <f>8745.93-C37</f>
        <v>8745.93</v>
      </c>
      <c r="E37" s="21">
        <f>(B37-C37-D37)/2</f>
        <v>14933.535</v>
      </c>
      <c r="F37" s="21">
        <f>(B37-C37-D37)/2</f>
        <v>14933.535</v>
      </c>
      <c r="G37" s="22">
        <f t="shared" ref="G37:G42" si="4">SUM(C37:F37)</f>
        <v>38613</v>
      </c>
    </row>
    <row r="38" spans="1:8" x14ac:dyDescent="0.25">
      <c r="G38" s="22">
        <f t="shared" si="4"/>
        <v>0</v>
      </c>
    </row>
    <row r="39" spans="1:8" x14ac:dyDescent="0.25">
      <c r="G39" s="22">
        <f t="shared" si="4"/>
        <v>0</v>
      </c>
    </row>
    <row r="40" spans="1:8" x14ac:dyDescent="0.25">
      <c r="G40" s="22">
        <f t="shared" si="4"/>
        <v>0</v>
      </c>
    </row>
    <row r="41" spans="1:8" x14ac:dyDescent="0.25">
      <c r="A41" s="11"/>
      <c r="B41" s="40"/>
      <c r="C41" s="42"/>
      <c r="G41" s="22">
        <f t="shared" si="4"/>
        <v>0</v>
      </c>
    </row>
    <row r="42" spans="1:8" x14ac:dyDescent="0.25">
      <c r="A42" s="11"/>
      <c r="B42" s="40"/>
      <c r="C42" s="98"/>
      <c r="G42" s="22">
        <f t="shared" si="4"/>
        <v>0</v>
      </c>
    </row>
    <row r="43" spans="1:8" s="1" customFormat="1" ht="13.8" thickBot="1" x14ac:dyDescent="0.3">
      <c r="A43" s="11" t="s">
        <v>21</v>
      </c>
      <c r="B43" s="20">
        <f t="shared" ref="B43:G43" si="5">SUM(B37:B42)</f>
        <v>38613</v>
      </c>
      <c r="C43" s="87">
        <f t="shared" si="5"/>
        <v>0</v>
      </c>
      <c r="D43" s="20">
        <f t="shared" si="5"/>
        <v>8745.93</v>
      </c>
      <c r="E43" s="20">
        <f t="shared" si="5"/>
        <v>14933.535</v>
      </c>
      <c r="F43" s="20">
        <f t="shared" si="5"/>
        <v>14933.535</v>
      </c>
      <c r="G43" s="20">
        <f t="shared" si="5"/>
        <v>38613</v>
      </c>
      <c r="H43" s="20">
        <f>SUM(C43:F43)</f>
        <v>38613</v>
      </c>
    </row>
    <row r="44" spans="1:8" ht="13.8" thickBot="1" x14ac:dyDescent="0.3">
      <c r="A44" s="14" t="s">
        <v>9</v>
      </c>
      <c r="B44" s="41"/>
    </row>
    <row r="45" spans="1:8" x14ac:dyDescent="0.25">
      <c r="A45" s="15" t="s">
        <v>20</v>
      </c>
      <c r="B45" s="41"/>
      <c r="G45" s="22">
        <f>SUM(C45:F45)</f>
        <v>0</v>
      </c>
    </row>
    <row r="46" spans="1:8" x14ac:dyDescent="0.25">
      <c r="A46" s="11"/>
      <c r="B46" s="49"/>
      <c r="D46" s="21">
        <f>0-C46</f>
        <v>0</v>
      </c>
      <c r="E46" s="21">
        <f>(B46-C46-D46)/2</f>
        <v>0</v>
      </c>
      <c r="F46" s="21">
        <f>(B46-C46-D46)/2</f>
        <v>0</v>
      </c>
      <c r="G46" s="22">
        <f>SUM(C46:F46)</f>
        <v>0</v>
      </c>
    </row>
    <row r="47" spans="1:8" x14ac:dyDescent="0.25">
      <c r="A47" s="11"/>
      <c r="B47" s="40"/>
      <c r="C47" s="97"/>
      <c r="G47" s="22">
        <f>SUM(C47:F47)</f>
        <v>0</v>
      </c>
    </row>
    <row r="48" spans="1:8" s="1" customFormat="1" ht="13.8" thickBot="1" x14ac:dyDescent="0.3">
      <c r="A48" s="11" t="s">
        <v>21</v>
      </c>
      <c r="B48" s="20">
        <f t="shared" ref="B48:G48" si="6">SUM(B45:B47)</f>
        <v>0</v>
      </c>
      <c r="C48" s="87">
        <f t="shared" si="6"/>
        <v>0</v>
      </c>
      <c r="D48" s="20">
        <f t="shared" si="6"/>
        <v>0</v>
      </c>
      <c r="E48" s="20">
        <f t="shared" si="6"/>
        <v>0</v>
      </c>
      <c r="F48" s="20">
        <f t="shared" si="6"/>
        <v>0</v>
      </c>
      <c r="G48" s="20">
        <f t="shared" si="6"/>
        <v>0</v>
      </c>
      <c r="H48" s="20">
        <f>SUM(C48:F48)</f>
        <v>0</v>
      </c>
    </row>
    <row r="49" spans="1:8" ht="13.8" thickBot="1" x14ac:dyDescent="0.3">
      <c r="A49" s="14" t="s">
        <v>8</v>
      </c>
      <c r="B49" s="41"/>
    </row>
    <row r="50" spans="1:8" x14ac:dyDescent="0.25">
      <c r="A50" s="15" t="s">
        <v>20</v>
      </c>
      <c r="B50" s="41"/>
      <c r="G50" s="22">
        <f t="shared" ref="G50:G61" si="7">SUM(C50:F50)</f>
        <v>0</v>
      </c>
    </row>
    <row r="51" spans="1:8" x14ac:dyDescent="0.25">
      <c r="A51" s="11"/>
      <c r="B51" s="40"/>
      <c r="G51" s="22">
        <f t="shared" si="7"/>
        <v>0</v>
      </c>
    </row>
    <row r="52" spans="1:8" x14ac:dyDescent="0.25">
      <c r="A52" s="11"/>
      <c r="B52" s="21"/>
      <c r="D52" s="21">
        <f>0-C52</f>
        <v>0</v>
      </c>
      <c r="E52" s="21">
        <f>(B52-C52-D52)/2</f>
        <v>0</v>
      </c>
      <c r="F52" s="21">
        <f>(B52-C52-D52)/2</f>
        <v>0</v>
      </c>
      <c r="G52" s="22">
        <f t="shared" si="7"/>
        <v>0</v>
      </c>
    </row>
    <row r="53" spans="1:8" x14ac:dyDescent="0.25">
      <c r="A53" s="11"/>
      <c r="B53" s="40"/>
      <c r="G53" s="22">
        <f t="shared" si="7"/>
        <v>0</v>
      </c>
    </row>
    <row r="54" spans="1:8" x14ac:dyDescent="0.25">
      <c r="A54" s="11"/>
      <c r="B54" s="40"/>
      <c r="G54" s="22">
        <f t="shared" si="7"/>
        <v>0</v>
      </c>
    </row>
    <row r="55" spans="1:8" x14ac:dyDescent="0.25">
      <c r="A55" s="11"/>
      <c r="B55" s="40"/>
      <c r="G55" s="22">
        <f t="shared" si="7"/>
        <v>0</v>
      </c>
    </row>
    <row r="56" spans="1:8" x14ac:dyDescent="0.25">
      <c r="A56" s="11"/>
      <c r="B56" s="40"/>
      <c r="G56" s="22">
        <f t="shared" si="7"/>
        <v>0</v>
      </c>
    </row>
    <row r="57" spans="1:8" x14ac:dyDescent="0.25">
      <c r="A57" s="11"/>
      <c r="B57" s="40"/>
      <c r="G57" s="22">
        <f t="shared" si="7"/>
        <v>0</v>
      </c>
    </row>
    <row r="58" spans="1:8" x14ac:dyDescent="0.25">
      <c r="A58" s="11"/>
      <c r="B58" s="40"/>
      <c r="G58" s="22">
        <f t="shared" si="7"/>
        <v>0</v>
      </c>
    </row>
    <row r="59" spans="1:8" x14ac:dyDescent="0.25">
      <c r="A59" s="11"/>
      <c r="B59" s="40"/>
      <c r="G59" s="22">
        <f t="shared" si="7"/>
        <v>0</v>
      </c>
    </row>
    <row r="60" spans="1:8" x14ac:dyDescent="0.25">
      <c r="A60" s="11"/>
      <c r="B60" s="40"/>
      <c r="G60" s="22">
        <f t="shared" si="7"/>
        <v>0</v>
      </c>
    </row>
    <row r="61" spans="1:8" x14ac:dyDescent="0.25">
      <c r="A61" s="11"/>
      <c r="B61" s="40"/>
      <c r="C61" s="97"/>
      <c r="G61" s="22">
        <f t="shared" si="7"/>
        <v>0</v>
      </c>
    </row>
    <row r="62" spans="1:8" s="1" customFormat="1" ht="13.8" thickBot="1" x14ac:dyDescent="0.3">
      <c r="A62" s="11" t="s">
        <v>21</v>
      </c>
      <c r="B62" s="20">
        <f t="shared" ref="B62:G62" si="8">SUM(B50:B61)</f>
        <v>0</v>
      </c>
      <c r="C62" s="87">
        <f t="shared" si="8"/>
        <v>0</v>
      </c>
      <c r="D62" s="20">
        <f t="shared" si="8"/>
        <v>0</v>
      </c>
      <c r="E62" s="20">
        <f t="shared" si="8"/>
        <v>0</v>
      </c>
      <c r="F62" s="20">
        <f t="shared" si="8"/>
        <v>0</v>
      </c>
      <c r="G62" s="20">
        <f t="shared" si="8"/>
        <v>0</v>
      </c>
      <c r="H62" s="20"/>
    </row>
    <row r="63" spans="1:8" ht="13.8" thickBot="1" x14ac:dyDescent="0.3">
      <c r="A63" s="14" t="s">
        <v>10</v>
      </c>
      <c r="B63" s="41"/>
    </row>
    <row r="64" spans="1:8" x14ac:dyDescent="0.25">
      <c r="A64" s="15" t="s">
        <v>20</v>
      </c>
      <c r="B64" s="41"/>
    </row>
    <row r="65" spans="1:8" ht="26.4" x14ac:dyDescent="0.25">
      <c r="A65" s="70" t="s">
        <v>238</v>
      </c>
      <c r="B65" s="69">
        <v>82643.210000000006</v>
      </c>
      <c r="C65" s="88">
        <v>4687.4699999999993</v>
      </c>
      <c r="D65" s="67">
        <v>9224.36</v>
      </c>
      <c r="E65" s="67">
        <v>34365.69</v>
      </c>
      <c r="F65" s="68">
        <v>34365.69</v>
      </c>
      <c r="G65" s="68">
        <v>82643.210000000006</v>
      </c>
    </row>
    <row r="66" spans="1:8" x14ac:dyDescent="0.25">
      <c r="A66" s="66" t="s">
        <v>239</v>
      </c>
      <c r="B66" s="69">
        <v>4317.0599999999995</v>
      </c>
      <c r="C66" s="88">
        <v>0</v>
      </c>
      <c r="D66" s="67">
        <v>4013.13</v>
      </c>
      <c r="E66" s="67">
        <v>303.92999999999938</v>
      </c>
      <c r="F66" s="68">
        <v>0</v>
      </c>
      <c r="G66" s="68">
        <v>4317.0599999999995</v>
      </c>
    </row>
    <row r="67" spans="1:8" x14ac:dyDescent="0.25">
      <c r="A67" s="15"/>
      <c r="B67" s="41"/>
      <c r="G67" s="22">
        <f t="shared" ref="G67:G73" si="9">SUM(C67:F67)</f>
        <v>0</v>
      </c>
    </row>
    <row r="68" spans="1:8" x14ac:dyDescent="0.25">
      <c r="A68" s="15"/>
      <c r="B68" s="41"/>
      <c r="G68" s="22">
        <f t="shared" si="9"/>
        <v>0</v>
      </c>
    </row>
    <row r="69" spans="1:8" x14ac:dyDescent="0.25">
      <c r="A69" s="15"/>
      <c r="B69" s="41"/>
      <c r="G69" s="22">
        <f t="shared" si="9"/>
        <v>0</v>
      </c>
    </row>
    <row r="70" spans="1:8" x14ac:dyDescent="0.25">
      <c r="A70" s="15"/>
      <c r="B70" s="41"/>
      <c r="G70" s="22">
        <f t="shared" si="9"/>
        <v>0</v>
      </c>
    </row>
    <row r="71" spans="1:8" x14ac:dyDescent="0.25">
      <c r="A71" s="15"/>
      <c r="B71" s="41"/>
      <c r="G71" s="22">
        <f t="shared" si="9"/>
        <v>0</v>
      </c>
    </row>
    <row r="72" spans="1:8" x14ac:dyDescent="0.25">
      <c r="A72" s="11"/>
      <c r="B72" s="40"/>
      <c r="G72" s="22">
        <f t="shared" si="9"/>
        <v>0</v>
      </c>
    </row>
    <row r="73" spans="1:8" x14ac:dyDescent="0.25">
      <c r="G73" s="22">
        <f t="shared" si="9"/>
        <v>0</v>
      </c>
    </row>
    <row r="74" spans="1:8" s="1" customFormat="1" ht="13.8" thickBot="1" x14ac:dyDescent="0.3">
      <c r="A74" s="11" t="s">
        <v>21</v>
      </c>
      <c r="B74" s="20">
        <f t="shared" ref="B74:G74" si="10">SUM(B65:B73)</f>
        <v>86960.27</v>
      </c>
      <c r="C74" s="87">
        <f t="shared" si="10"/>
        <v>4687.4699999999993</v>
      </c>
      <c r="D74" s="20">
        <f t="shared" si="10"/>
        <v>13237.490000000002</v>
      </c>
      <c r="E74" s="20">
        <f t="shared" si="10"/>
        <v>34669.620000000003</v>
      </c>
      <c r="F74" s="20">
        <f t="shared" si="10"/>
        <v>34365.69</v>
      </c>
      <c r="G74" s="20">
        <f t="shared" si="10"/>
        <v>86960.27</v>
      </c>
      <c r="H74" s="20">
        <f>SUM(C74:F74)</f>
        <v>86960.27</v>
      </c>
    </row>
    <row r="75" spans="1:8" ht="13.8" thickBot="1" x14ac:dyDescent="0.3">
      <c r="A75" s="14" t="s">
        <v>11</v>
      </c>
      <c r="B75" s="41"/>
    </row>
    <row r="76" spans="1:8" x14ac:dyDescent="0.25">
      <c r="A76" s="15" t="s">
        <v>20</v>
      </c>
      <c r="B76" s="41"/>
    </row>
    <row r="77" spans="1:8" x14ac:dyDescent="0.25">
      <c r="A77" s="15"/>
      <c r="B77" s="41"/>
      <c r="F77" s="21"/>
    </row>
    <row r="78" spans="1:8" ht="28.8" x14ac:dyDescent="0.3">
      <c r="A78" s="77" t="s">
        <v>240</v>
      </c>
      <c r="B78" s="75">
        <v>1587000</v>
      </c>
      <c r="C78" s="95"/>
      <c r="D78" s="74"/>
      <c r="E78" s="74">
        <v>793500</v>
      </c>
      <c r="F78" s="73">
        <v>793500</v>
      </c>
      <c r="G78" s="73">
        <v>1587000</v>
      </c>
    </row>
    <row r="79" spans="1:8" ht="14.4" x14ac:dyDescent="0.3">
      <c r="A79" s="78" t="s">
        <v>241</v>
      </c>
      <c r="B79" s="75">
        <v>500000</v>
      </c>
      <c r="C79" s="95"/>
      <c r="D79" s="74"/>
      <c r="E79" s="74">
        <v>250000</v>
      </c>
      <c r="F79" s="74">
        <v>250000</v>
      </c>
      <c r="G79" s="73">
        <v>500000</v>
      </c>
    </row>
    <row r="80" spans="1:8" ht="14.4" x14ac:dyDescent="0.3">
      <c r="A80" s="78" t="s">
        <v>242</v>
      </c>
      <c r="B80" s="75">
        <v>40000</v>
      </c>
      <c r="C80" s="95"/>
      <c r="D80" s="74"/>
      <c r="E80" s="74">
        <v>20000</v>
      </c>
      <c r="F80" s="73">
        <v>20000</v>
      </c>
      <c r="G80" s="73">
        <v>40000</v>
      </c>
    </row>
    <row r="81" spans="1:7" s="22" customFormat="1" ht="28.8" x14ac:dyDescent="0.3">
      <c r="A81" s="77" t="s">
        <v>243</v>
      </c>
      <c r="B81" s="75">
        <v>333542</v>
      </c>
      <c r="C81" s="95"/>
      <c r="D81" s="74"/>
      <c r="E81" s="74">
        <v>166771</v>
      </c>
      <c r="F81" s="74">
        <v>166771</v>
      </c>
      <c r="G81" s="73">
        <v>333542</v>
      </c>
    </row>
    <row r="82" spans="1:7" s="22" customFormat="1" ht="14.4" x14ac:dyDescent="0.3">
      <c r="A82" s="78" t="s">
        <v>244</v>
      </c>
      <c r="B82" s="75">
        <v>437265.83999999997</v>
      </c>
      <c r="C82" s="95"/>
      <c r="D82" s="74">
        <v>0</v>
      </c>
      <c r="E82" s="76">
        <v>218632.91999999998</v>
      </c>
      <c r="F82" s="73">
        <v>218632.91999999998</v>
      </c>
      <c r="G82" s="73">
        <v>437265.83999999997</v>
      </c>
    </row>
    <row r="83" spans="1:7" s="22" customFormat="1" ht="14.4" x14ac:dyDescent="0.3">
      <c r="A83" s="78" t="s">
        <v>245</v>
      </c>
      <c r="B83" s="75">
        <v>66469</v>
      </c>
      <c r="C83" s="95">
        <v>20647</v>
      </c>
      <c r="D83" s="74"/>
      <c r="E83" s="74">
        <v>22911</v>
      </c>
      <c r="F83" s="73">
        <v>22911</v>
      </c>
      <c r="G83" s="73">
        <v>66469</v>
      </c>
    </row>
    <row r="84" spans="1:7" s="22" customFormat="1" ht="14.4" x14ac:dyDescent="0.3">
      <c r="A84" s="78" t="s">
        <v>246</v>
      </c>
      <c r="B84" s="75">
        <v>3165</v>
      </c>
      <c r="C84" s="95"/>
      <c r="D84" s="74">
        <v>3165</v>
      </c>
      <c r="E84" s="74"/>
      <c r="F84" s="73"/>
      <c r="G84" s="73">
        <v>3165</v>
      </c>
    </row>
    <row r="85" spans="1:7" s="22" customFormat="1" ht="14.4" x14ac:dyDescent="0.3">
      <c r="A85" s="78"/>
      <c r="B85" s="75"/>
      <c r="C85" s="95"/>
      <c r="D85" s="74"/>
      <c r="E85" s="74"/>
      <c r="F85" s="73"/>
      <c r="G85" s="73">
        <v>0</v>
      </c>
    </row>
    <row r="86" spans="1:7" s="22" customFormat="1" ht="28.8" x14ac:dyDescent="0.3">
      <c r="A86" s="77" t="s">
        <v>247</v>
      </c>
      <c r="B86" s="75">
        <v>32249.11</v>
      </c>
      <c r="C86" s="95"/>
      <c r="D86" s="74"/>
      <c r="E86" s="74">
        <v>16124.5</v>
      </c>
      <c r="F86" s="73">
        <v>16124.5</v>
      </c>
      <c r="G86" s="73">
        <v>32249</v>
      </c>
    </row>
    <row r="87" spans="1:7" s="22" customFormat="1" ht="28.8" x14ac:dyDescent="0.3">
      <c r="A87" s="77" t="s">
        <v>244</v>
      </c>
      <c r="B87" s="75"/>
      <c r="C87" s="88"/>
      <c r="D87" s="71"/>
      <c r="E87" s="71"/>
      <c r="F87" s="72"/>
      <c r="G87" s="72">
        <v>0</v>
      </c>
    </row>
    <row r="88" spans="1:7" s="22" customFormat="1" x14ac:dyDescent="0.25">
      <c r="A88" s="15"/>
      <c r="B88" s="41"/>
      <c r="C88" s="21"/>
      <c r="D88" s="21"/>
      <c r="E88" s="21"/>
      <c r="G88" s="22">
        <f t="shared" ref="G88:G108" si="11">SUM(C88:F88)</f>
        <v>0</v>
      </c>
    </row>
    <row r="89" spans="1:7" s="22" customFormat="1" x14ac:dyDescent="0.25">
      <c r="A89" s="15"/>
      <c r="B89" s="41"/>
      <c r="C89" s="21"/>
      <c r="D89" s="21"/>
      <c r="E89" s="21"/>
      <c r="G89" s="22">
        <f t="shared" si="11"/>
        <v>0</v>
      </c>
    </row>
    <row r="90" spans="1:7" s="22" customFormat="1" x14ac:dyDescent="0.25">
      <c r="A90" s="15"/>
      <c r="B90" s="41"/>
      <c r="C90" s="21"/>
      <c r="D90" s="21"/>
      <c r="E90" s="21"/>
      <c r="G90" s="22">
        <f t="shared" si="11"/>
        <v>0</v>
      </c>
    </row>
    <row r="91" spans="1:7" s="22" customFormat="1" x14ac:dyDescent="0.25">
      <c r="A91" s="15"/>
      <c r="B91" s="41"/>
      <c r="C91" s="21"/>
      <c r="D91" s="21"/>
      <c r="E91" s="21"/>
      <c r="G91" s="22">
        <f t="shared" si="11"/>
        <v>0</v>
      </c>
    </row>
    <row r="92" spans="1:7" s="22" customFormat="1" x14ac:dyDescent="0.25">
      <c r="A92" s="15"/>
      <c r="B92" s="41"/>
      <c r="C92" s="21"/>
      <c r="D92" s="21"/>
      <c r="E92" s="21"/>
      <c r="G92" s="22">
        <f t="shared" si="11"/>
        <v>0</v>
      </c>
    </row>
    <row r="93" spans="1:7" s="22" customFormat="1" x14ac:dyDescent="0.25">
      <c r="A93" s="15"/>
      <c r="B93" s="41"/>
      <c r="C93" s="21"/>
      <c r="D93" s="21"/>
      <c r="E93" s="21"/>
      <c r="G93" s="22">
        <f t="shared" si="11"/>
        <v>0</v>
      </c>
    </row>
    <row r="94" spans="1:7" s="22" customFormat="1" x14ac:dyDescent="0.25">
      <c r="A94" s="15"/>
      <c r="B94" s="41"/>
      <c r="C94" s="21"/>
      <c r="D94" s="21"/>
      <c r="E94" s="21"/>
      <c r="G94" s="22">
        <f t="shared" si="11"/>
        <v>0</v>
      </c>
    </row>
    <row r="95" spans="1:7" s="22" customFormat="1" x14ac:dyDescent="0.25">
      <c r="A95" s="15"/>
      <c r="B95" s="41"/>
      <c r="C95" s="21"/>
      <c r="D95" s="21"/>
      <c r="E95" s="21"/>
      <c r="G95" s="22">
        <f t="shared" si="11"/>
        <v>0</v>
      </c>
    </row>
    <row r="96" spans="1:7" s="22" customFormat="1" x14ac:dyDescent="0.25">
      <c r="A96" s="15"/>
      <c r="B96" s="41"/>
      <c r="C96" s="21"/>
      <c r="D96" s="21"/>
      <c r="E96" s="21"/>
      <c r="G96" s="22">
        <f t="shared" si="11"/>
        <v>0</v>
      </c>
    </row>
    <row r="97" spans="1:8" x14ac:dyDescent="0.25">
      <c r="A97" s="15"/>
      <c r="B97" s="41"/>
      <c r="G97" s="22">
        <f t="shared" si="11"/>
        <v>0</v>
      </c>
    </row>
    <row r="98" spans="1:8" x14ac:dyDescent="0.25">
      <c r="A98" s="15"/>
      <c r="B98" s="41"/>
      <c r="G98" s="22">
        <f t="shared" si="11"/>
        <v>0</v>
      </c>
    </row>
    <row r="99" spans="1:8" x14ac:dyDescent="0.25">
      <c r="A99" s="15"/>
      <c r="B99" s="41"/>
      <c r="G99" s="22">
        <f t="shared" si="11"/>
        <v>0</v>
      </c>
    </row>
    <row r="100" spans="1:8" x14ac:dyDescent="0.25">
      <c r="A100" s="15"/>
      <c r="B100" s="41"/>
      <c r="G100" s="22">
        <f t="shared" si="11"/>
        <v>0</v>
      </c>
    </row>
    <row r="101" spans="1:8" x14ac:dyDescent="0.25">
      <c r="A101" s="15"/>
      <c r="B101" s="41"/>
      <c r="G101" s="22">
        <f t="shared" si="11"/>
        <v>0</v>
      </c>
    </row>
    <row r="102" spans="1:8" x14ac:dyDescent="0.25">
      <c r="A102" s="15"/>
      <c r="B102" s="41"/>
      <c r="G102" s="22">
        <f t="shared" si="11"/>
        <v>0</v>
      </c>
    </row>
    <row r="103" spans="1:8" x14ac:dyDescent="0.25">
      <c r="A103" s="15"/>
      <c r="B103" s="41"/>
      <c r="G103" s="22">
        <f t="shared" si="11"/>
        <v>0</v>
      </c>
    </row>
    <row r="104" spans="1:8" x14ac:dyDescent="0.25">
      <c r="A104" s="15"/>
      <c r="B104" s="41"/>
      <c r="G104" s="22">
        <f t="shared" si="11"/>
        <v>0</v>
      </c>
    </row>
    <row r="105" spans="1:8" x14ac:dyDescent="0.25">
      <c r="A105" s="15"/>
      <c r="B105" s="41"/>
      <c r="G105" s="22">
        <f t="shared" si="11"/>
        <v>0</v>
      </c>
    </row>
    <row r="106" spans="1:8" x14ac:dyDescent="0.25">
      <c r="A106" s="15"/>
      <c r="B106" s="41"/>
      <c r="G106" s="22">
        <f t="shared" si="11"/>
        <v>0</v>
      </c>
    </row>
    <row r="107" spans="1:8" x14ac:dyDescent="0.25">
      <c r="A107" s="11"/>
      <c r="B107" s="40"/>
      <c r="G107" s="22">
        <f t="shared" si="11"/>
        <v>0</v>
      </c>
    </row>
    <row r="108" spans="1:8" x14ac:dyDescent="0.25">
      <c r="A108" s="11" t="s">
        <v>14</v>
      </c>
      <c r="B108" s="40"/>
      <c r="C108" s="98"/>
      <c r="G108" s="22">
        <f t="shared" si="11"/>
        <v>0</v>
      </c>
    </row>
    <row r="109" spans="1:8" x14ac:dyDescent="0.25">
      <c r="A109" s="11" t="s">
        <v>21</v>
      </c>
      <c r="B109" s="20">
        <f t="shared" ref="B109:G109" si="12">SUM(B77:B108)</f>
        <v>2999690.9499999997</v>
      </c>
      <c r="C109" s="87">
        <f t="shared" si="12"/>
        <v>20647</v>
      </c>
      <c r="D109" s="20">
        <f t="shared" si="12"/>
        <v>3165</v>
      </c>
      <c r="E109" s="20">
        <f t="shared" si="12"/>
        <v>1487939.42</v>
      </c>
      <c r="F109" s="20">
        <f t="shared" si="12"/>
        <v>1487939.42</v>
      </c>
      <c r="G109" s="20">
        <f t="shared" si="12"/>
        <v>2999690.84</v>
      </c>
      <c r="H109" s="22">
        <f>SUM(C109:F109)</f>
        <v>2999690.84</v>
      </c>
    </row>
    <row r="110" spans="1:8" x14ac:dyDescent="0.25">
      <c r="A110" s="13" t="s">
        <v>12</v>
      </c>
      <c r="B110" s="35"/>
      <c r="C110" s="98"/>
    </row>
    <row r="111" spans="1:8" x14ac:dyDescent="0.25">
      <c r="A111" s="15"/>
      <c r="B111" s="41"/>
    </row>
    <row r="112" spans="1:8" ht="26.4" x14ac:dyDescent="0.25">
      <c r="A112" s="83" t="s">
        <v>248</v>
      </c>
      <c r="B112" s="82">
        <v>67456937.390000001</v>
      </c>
      <c r="C112" s="95">
        <v>11346355.18</v>
      </c>
      <c r="D112" s="81">
        <v>16491132.199999999</v>
      </c>
      <c r="E112" s="79">
        <v>19809725.005000003</v>
      </c>
      <c r="F112" s="80">
        <v>19809725.005000003</v>
      </c>
      <c r="G112" s="80">
        <v>67456937.390000015</v>
      </c>
    </row>
    <row r="113" spans="1:8" x14ac:dyDescent="0.25">
      <c r="A113" s="83" t="s">
        <v>249</v>
      </c>
      <c r="B113" s="82">
        <v>6500000</v>
      </c>
      <c r="C113" s="95">
        <v>0</v>
      </c>
      <c r="D113" s="81">
        <v>0</v>
      </c>
      <c r="E113" s="79">
        <v>3250000</v>
      </c>
      <c r="F113" s="80">
        <v>3250000</v>
      </c>
      <c r="G113" s="80">
        <v>6500000</v>
      </c>
    </row>
    <row r="114" spans="1:8" ht="26.4" x14ac:dyDescent="0.25">
      <c r="A114" s="84" t="s">
        <v>250</v>
      </c>
      <c r="B114" s="79">
        <v>3524190.2</v>
      </c>
      <c r="C114" s="88">
        <v>65390.49</v>
      </c>
      <c r="D114" s="79">
        <v>215995.8</v>
      </c>
      <c r="E114" s="79">
        <v>1621401.9550000001</v>
      </c>
      <c r="F114" s="80">
        <v>1621401.9550000001</v>
      </c>
      <c r="G114" s="80">
        <v>3524190.2</v>
      </c>
    </row>
    <row r="115" spans="1:8" ht="26.4" x14ac:dyDescent="0.25">
      <c r="A115" s="84" t="s">
        <v>251</v>
      </c>
      <c r="B115" s="79">
        <v>3105740</v>
      </c>
      <c r="C115" s="88">
        <v>105709.33</v>
      </c>
      <c r="D115" s="79">
        <v>353750</v>
      </c>
      <c r="E115" s="79">
        <v>1323140.335</v>
      </c>
      <c r="F115" s="80">
        <v>1323140.335</v>
      </c>
      <c r="G115" s="80">
        <v>3105740</v>
      </c>
    </row>
    <row r="116" spans="1:8" x14ac:dyDescent="0.25">
      <c r="A116" s="83" t="s">
        <v>252</v>
      </c>
      <c r="B116" s="79">
        <v>7916705.1100000003</v>
      </c>
      <c r="C116" s="88">
        <v>811990</v>
      </c>
      <c r="D116" s="79">
        <v>1216957</v>
      </c>
      <c r="E116" s="79">
        <v>2943879.0550000002</v>
      </c>
      <c r="F116" s="80">
        <v>2943879.0550000002</v>
      </c>
      <c r="G116" s="80">
        <v>7916705.1099999994</v>
      </c>
    </row>
    <row r="117" spans="1:8" ht="26.4" x14ac:dyDescent="0.25">
      <c r="A117" s="83" t="s">
        <v>253</v>
      </c>
      <c r="B117" s="79">
        <v>120217</v>
      </c>
      <c r="C117" s="97">
        <v>0</v>
      </c>
      <c r="D117" s="79">
        <v>0</v>
      </c>
      <c r="E117" s="82">
        <v>60108.5</v>
      </c>
      <c r="F117" s="80">
        <v>60108.5</v>
      </c>
      <c r="G117" s="80">
        <v>120217</v>
      </c>
    </row>
    <row r="118" spans="1:8" x14ac:dyDescent="0.25">
      <c r="A118" s="11"/>
      <c r="B118" s="40"/>
      <c r="C118" s="97"/>
      <c r="G118" s="22">
        <f>SUM(C118:F118)</f>
        <v>0</v>
      </c>
    </row>
    <row r="119" spans="1:8" x14ac:dyDescent="0.25">
      <c r="A119" s="11" t="s">
        <v>21</v>
      </c>
      <c r="B119" s="20">
        <f t="shared" ref="B119:G119" si="13">SUM(B112:B118)</f>
        <v>88623789.700000003</v>
      </c>
      <c r="C119" s="87">
        <f t="shared" si="13"/>
        <v>12329445</v>
      </c>
      <c r="D119" s="20">
        <f t="shared" si="13"/>
        <v>18277835</v>
      </c>
      <c r="E119" s="20">
        <f t="shared" si="13"/>
        <v>29008254.850000001</v>
      </c>
      <c r="F119" s="20">
        <f t="shared" si="13"/>
        <v>29008254.850000001</v>
      </c>
      <c r="G119" s="20">
        <f t="shared" si="13"/>
        <v>88623789.700000018</v>
      </c>
      <c r="H119" s="22">
        <f>SUM(C119:F119)</f>
        <v>88623789.700000003</v>
      </c>
    </row>
    <row r="120" spans="1:8" x14ac:dyDescent="0.25">
      <c r="A120" s="17" t="s">
        <v>13</v>
      </c>
      <c r="B120" s="41"/>
      <c r="D120" s="40"/>
      <c r="E120" s="40"/>
    </row>
    <row r="121" spans="1:8" x14ac:dyDescent="0.25">
      <c r="A121" s="15" t="s">
        <v>20</v>
      </c>
      <c r="B121" s="41"/>
    </row>
    <row r="122" spans="1:8" s="10" customFormat="1" x14ac:dyDescent="0.25">
      <c r="B122" s="37"/>
      <c r="C122" s="21"/>
      <c r="D122" s="21"/>
      <c r="E122" s="21"/>
      <c r="F122" s="21"/>
      <c r="G122" s="37"/>
      <c r="H122" s="37"/>
    </row>
    <row r="123" spans="1:8" s="10" customFormat="1" ht="26.4" x14ac:dyDescent="0.25">
      <c r="A123" s="101" t="s">
        <v>254</v>
      </c>
      <c r="B123" s="94">
        <v>33000</v>
      </c>
      <c r="C123" s="95">
        <v>1807.75</v>
      </c>
      <c r="D123" s="95">
        <v>11209.57</v>
      </c>
      <c r="E123" s="95">
        <v>9991.34</v>
      </c>
      <c r="F123" s="94">
        <v>9991.34</v>
      </c>
      <c r="G123" s="94">
        <v>33000</v>
      </c>
      <c r="H123" s="37"/>
    </row>
    <row r="124" spans="1:8" s="10" customFormat="1" x14ac:dyDescent="0.25">
      <c r="B124" s="37"/>
      <c r="C124" s="38"/>
      <c r="D124" s="38"/>
      <c r="E124" s="38"/>
      <c r="F124" s="37"/>
      <c r="G124" s="37">
        <f t="shared" ref="G124:G134" si="14">SUM(C124:F124)</f>
        <v>0</v>
      </c>
      <c r="H124" s="37"/>
    </row>
    <row r="125" spans="1:8" s="10" customFormat="1" x14ac:dyDescent="0.25">
      <c r="B125" s="37"/>
      <c r="C125" s="38"/>
      <c r="D125" s="38"/>
      <c r="E125" s="38"/>
      <c r="F125" s="37"/>
      <c r="G125" s="37">
        <f t="shared" si="14"/>
        <v>0</v>
      </c>
      <c r="H125" s="37"/>
    </row>
    <row r="126" spans="1:8" s="10" customFormat="1" x14ac:dyDescent="0.25">
      <c r="B126" s="37"/>
      <c r="C126" s="38"/>
      <c r="D126" s="38"/>
      <c r="E126" s="38"/>
      <c r="F126" s="37"/>
      <c r="G126" s="37">
        <f t="shared" si="14"/>
        <v>0</v>
      </c>
      <c r="H126" s="37"/>
    </row>
    <row r="127" spans="1:8" s="10" customFormat="1" x14ac:dyDescent="0.25">
      <c r="B127" s="37"/>
      <c r="C127" s="38"/>
      <c r="D127" s="38"/>
      <c r="E127" s="38"/>
      <c r="F127" s="37"/>
      <c r="G127" s="37">
        <f t="shared" si="14"/>
        <v>0</v>
      </c>
      <c r="H127" s="37"/>
    </row>
    <row r="128" spans="1:8" s="10" customFormat="1" x14ac:dyDescent="0.25">
      <c r="B128" s="37"/>
      <c r="C128" s="38"/>
      <c r="D128" s="38"/>
      <c r="E128" s="38"/>
      <c r="F128" s="37"/>
      <c r="G128" s="37">
        <f t="shared" si="14"/>
        <v>0</v>
      </c>
      <c r="H128" s="37"/>
    </row>
    <row r="129" spans="1:8" s="10" customFormat="1" x14ac:dyDescent="0.25">
      <c r="B129" s="37"/>
      <c r="C129" s="38"/>
      <c r="D129" s="38"/>
      <c r="E129" s="38"/>
      <c r="F129" s="37"/>
      <c r="G129" s="37">
        <f t="shared" si="14"/>
        <v>0</v>
      </c>
      <c r="H129" s="37"/>
    </row>
    <row r="130" spans="1:8" s="10" customFormat="1" x14ac:dyDescent="0.25">
      <c r="B130" s="37"/>
      <c r="C130" s="38"/>
      <c r="D130" s="38"/>
      <c r="E130" s="38"/>
      <c r="F130" s="37"/>
      <c r="G130" s="37">
        <f t="shared" si="14"/>
        <v>0</v>
      </c>
      <c r="H130" s="37"/>
    </row>
    <row r="131" spans="1:8" s="10" customFormat="1" x14ac:dyDescent="0.25">
      <c r="B131" s="37"/>
      <c r="C131" s="38"/>
      <c r="D131" s="38"/>
      <c r="E131" s="38"/>
      <c r="F131" s="37"/>
      <c r="G131" s="37">
        <f t="shared" si="14"/>
        <v>0</v>
      </c>
      <c r="H131" s="37"/>
    </row>
    <row r="132" spans="1:8" s="10" customFormat="1" x14ac:dyDescent="0.25">
      <c r="A132" s="12"/>
      <c r="B132" s="39"/>
      <c r="C132" s="44"/>
      <c r="D132" s="38"/>
      <c r="E132" s="38"/>
      <c r="F132" s="37"/>
      <c r="G132" s="37">
        <f t="shared" si="14"/>
        <v>0</v>
      </c>
      <c r="H132" s="37"/>
    </row>
    <row r="133" spans="1:8" s="10" customFormat="1" x14ac:dyDescent="0.25">
      <c r="A133" s="12"/>
      <c r="B133" s="39"/>
      <c r="C133" s="93"/>
      <c r="D133" s="38"/>
      <c r="E133" s="38"/>
      <c r="F133" s="37"/>
      <c r="G133" s="37">
        <f t="shared" si="14"/>
        <v>0</v>
      </c>
      <c r="H133" s="37"/>
    </row>
    <row r="134" spans="1:8" s="10" customFormat="1" x14ac:dyDescent="0.25">
      <c r="A134" s="12"/>
      <c r="B134" s="39"/>
      <c r="C134" s="93"/>
      <c r="D134" s="38"/>
      <c r="E134" s="38"/>
      <c r="F134" s="37"/>
      <c r="G134" s="37">
        <f t="shared" si="14"/>
        <v>0</v>
      </c>
      <c r="H134" s="37"/>
    </row>
    <row r="135" spans="1:8" s="1" customFormat="1" x14ac:dyDescent="0.25">
      <c r="A135" s="11" t="s">
        <v>21</v>
      </c>
      <c r="B135" s="20">
        <f t="shared" ref="B135:G135" si="15">SUM(B122:B134)</f>
        <v>33000</v>
      </c>
      <c r="C135" s="87">
        <f t="shared" si="15"/>
        <v>1807.75</v>
      </c>
      <c r="D135" s="20">
        <f t="shared" si="15"/>
        <v>11209.57</v>
      </c>
      <c r="E135" s="20">
        <f t="shared" si="15"/>
        <v>9991.34</v>
      </c>
      <c r="F135" s="20">
        <f t="shared" si="15"/>
        <v>9991.34</v>
      </c>
      <c r="G135" s="20">
        <f t="shared" si="15"/>
        <v>33000</v>
      </c>
      <c r="H135" s="20">
        <f>SUM(C135:F135)</f>
        <v>33000</v>
      </c>
    </row>
    <row r="136" spans="1:8" s="1" customFormat="1" ht="13.8" thickBot="1" x14ac:dyDescent="0.3">
      <c r="A136" s="11"/>
      <c r="B136" s="40"/>
      <c r="C136" s="87"/>
      <c r="D136" s="20"/>
      <c r="E136" s="20"/>
      <c r="F136" s="20"/>
      <c r="G136" s="20"/>
      <c r="H136" s="20"/>
    </row>
    <row r="137" spans="1:8" ht="16.2" thickBot="1" x14ac:dyDescent="0.35">
      <c r="A137" s="6" t="s">
        <v>23</v>
      </c>
      <c r="B137" s="34">
        <f t="shared" ref="B137:G137" si="16">B135+B119+B109+B74+B62+B48+B43</f>
        <v>91782053.920000002</v>
      </c>
      <c r="C137" s="93">
        <f t="shared" si="16"/>
        <v>12356587.220000001</v>
      </c>
      <c r="D137" s="34">
        <f t="shared" si="16"/>
        <v>18314192.989999998</v>
      </c>
      <c r="E137" s="34">
        <f t="shared" si="16"/>
        <v>30555788.765000001</v>
      </c>
      <c r="F137" s="34">
        <f t="shared" si="16"/>
        <v>30555484.835000001</v>
      </c>
      <c r="G137" s="34">
        <f t="shared" si="16"/>
        <v>91782053.810000017</v>
      </c>
    </row>
    <row r="138" spans="1:8" s="1" customFormat="1" x14ac:dyDescent="0.25">
      <c r="A138" s="11"/>
      <c r="B138" s="40"/>
      <c r="C138" s="87"/>
      <c r="D138" s="20"/>
      <c r="E138" s="20"/>
      <c r="F138" s="20"/>
      <c r="G138" s="20"/>
      <c r="H138" s="20"/>
    </row>
    <row r="139" spans="1:8" ht="17.399999999999999" x14ac:dyDescent="0.3">
      <c r="A139" s="18" t="s">
        <v>256</v>
      </c>
      <c r="B139" s="45">
        <f t="shared" ref="B139:G139" si="17">B137+B31</f>
        <v>96257437.920000002</v>
      </c>
      <c r="C139" s="99">
        <f t="shared" si="17"/>
        <v>13193013.65</v>
      </c>
      <c r="D139" s="45">
        <f t="shared" si="17"/>
        <v>19272576.159999996</v>
      </c>
      <c r="E139" s="45">
        <f t="shared" si="17"/>
        <v>31896075.965</v>
      </c>
      <c r="F139" s="45">
        <f t="shared" si="17"/>
        <v>31895772.035</v>
      </c>
      <c r="G139" s="46">
        <f t="shared" si="17"/>
        <v>96257437.810000017</v>
      </c>
    </row>
    <row r="143" spans="1:8" x14ac:dyDescent="0.25">
      <c r="A143" s="11"/>
      <c r="B143" s="40"/>
    </row>
  </sheetData>
  <printOptions horizontalCentered="1" gridLines="1"/>
  <pageMargins left="0.27" right="0.25" top="0.6" bottom="0.56000000000000005" header="0.27" footer="0.21"/>
  <pageSetup scale="90" orientation="landscape" r:id="rId1"/>
  <headerFooter alignWithMargins="0">
    <oddFooter>&amp;L&amp;F&amp;RPage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G65" sqref="G65"/>
    </sheetView>
  </sheetViews>
  <sheetFormatPr defaultColWidth="9.109375" defaultRowHeight="13.2" x14ac:dyDescent="0.25"/>
  <cols>
    <col min="1" max="1" width="62.88671875" style="2" bestFit="1" customWidth="1"/>
    <col min="2" max="2" width="20.6640625" style="22" bestFit="1" customWidth="1"/>
    <col min="3" max="5" width="17.109375" style="21" bestFit="1" customWidth="1"/>
    <col min="6" max="6" width="17.109375" style="22" bestFit="1" customWidth="1"/>
    <col min="7" max="7" width="17.6640625" style="22" customWidth="1"/>
    <col min="8" max="8" width="12.109375" style="22" customWidth="1"/>
    <col min="9" max="16384" width="9.109375" style="2"/>
  </cols>
  <sheetData>
    <row r="1" spans="1:8" x14ac:dyDescent="0.25">
      <c r="A1" s="85" t="s">
        <v>255</v>
      </c>
      <c r="B1" s="20"/>
    </row>
    <row r="2" spans="1:8" x14ac:dyDescent="0.25">
      <c r="A2" s="1"/>
      <c r="B2" s="20"/>
    </row>
    <row r="3" spans="1:8" s="4" customFormat="1" ht="20.25" customHeight="1" thickBot="1" x14ac:dyDescent="0.35">
      <c r="A3" s="3" t="s">
        <v>33</v>
      </c>
      <c r="B3" s="23"/>
      <c r="C3" s="24"/>
      <c r="D3" s="24"/>
      <c r="E3" s="24"/>
      <c r="F3" s="25"/>
      <c r="G3" s="25"/>
      <c r="H3" s="25"/>
    </row>
    <row r="4" spans="1:8" s="5" customFormat="1" ht="27" thickBot="1" x14ac:dyDescent="0.3">
      <c r="B4" s="19" t="s">
        <v>37</v>
      </c>
      <c r="C4" s="27" t="s">
        <v>15</v>
      </c>
      <c r="D4" s="28" t="s">
        <v>16</v>
      </c>
      <c r="E4" s="28" t="s">
        <v>17</v>
      </c>
      <c r="F4" s="29" t="s">
        <v>18</v>
      </c>
      <c r="G4" s="29" t="s">
        <v>19</v>
      </c>
      <c r="H4" s="30"/>
    </row>
    <row r="5" spans="1:8" s="5" customFormat="1" ht="13.8" thickBot="1" x14ac:dyDescent="0.3">
      <c r="B5" s="31"/>
      <c r="C5" s="32"/>
      <c r="D5" s="32"/>
      <c r="E5" s="32"/>
      <c r="F5" s="32"/>
      <c r="G5" s="32"/>
      <c r="H5" s="30"/>
    </row>
    <row r="6" spans="1:8" s="5" customFormat="1" ht="16.2" thickBot="1" x14ac:dyDescent="0.35">
      <c r="A6" s="6" t="s">
        <v>6</v>
      </c>
      <c r="B6" s="33"/>
      <c r="C6" s="34"/>
      <c r="D6" s="34"/>
      <c r="E6" s="34"/>
      <c r="F6" s="30"/>
      <c r="G6" s="30"/>
      <c r="H6" s="30"/>
    </row>
    <row r="7" spans="1:8" s="5" customFormat="1" ht="16.2" thickBot="1" x14ac:dyDescent="0.35">
      <c r="A7" s="7"/>
      <c r="B7" s="30"/>
      <c r="C7" s="30"/>
      <c r="D7" s="30"/>
      <c r="E7" s="30"/>
      <c r="F7" s="30"/>
      <c r="G7" s="30"/>
      <c r="H7" s="30"/>
    </row>
    <row r="8" spans="1:8" s="9" customFormat="1" ht="13.8" thickBot="1" x14ac:dyDescent="0.3">
      <c r="A8" s="8" t="s">
        <v>0</v>
      </c>
      <c r="B8" s="35"/>
      <c r="C8" s="21"/>
      <c r="D8" s="21"/>
      <c r="E8" s="21"/>
      <c r="F8" s="36"/>
      <c r="G8" s="36"/>
      <c r="H8" s="36"/>
    </row>
    <row r="9" spans="1:8" x14ac:dyDescent="0.25">
      <c r="B9" s="21">
        <v>3671691.89</v>
      </c>
      <c r="C9" s="21">
        <v>695683.38</v>
      </c>
      <c r="D9" s="21">
        <f>1547264.45-C9</f>
        <v>851581.07</v>
      </c>
      <c r="E9" s="21">
        <f>(B9-C9-D9)/2</f>
        <v>1062213.7200000002</v>
      </c>
      <c r="F9" s="21">
        <f>(B9-C9-D9)/2</f>
        <v>1062213.7200000002</v>
      </c>
      <c r="G9" s="22">
        <f>SUM(C9:F9)</f>
        <v>3671691.89</v>
      </c>
    </row>
    <row r="10" spans="1:8" x14ac:dyDescent="0.25">
      <c r="B10" s="37"/>
      <c r="D10" s="38"/>
      <c r="G10" s="22">
        <f>SUM(C10:F10)</f>
        <v>0</v>
      </c>
    </row>
    <row r="11" spans="1:8" x14ac:dyDescent="0.25">
      <c r="A11" s="11"/>
      <c r="B11" s="39"/>
      <c r="C11" s="40"/>
      <c r="D11" s="39"/>
      <c r="G11" s="22">
        <f>SUM(C11:F11)</f>
        <v>0</v>
      </c>
    </row>
    <row r="12" spans="1:8" s="1" customFormat="1" x14ac:dyDescent="0.25">
      <c r="A12" s="11" t="s">
        <v>21</v>
      </c>
      <c r="B12" s="20">
        <f t="shared" ref="B12:G12" si="0">SUM(B9:B11)</f>
        <v>3671691.89</v>
      </c>
      <c r="C12" s="20">
        <f t="shared" si="0"/>
        <v>695683.38</v>
      </c>
      <c r="D12" s="20">
        <f t="shared" si="0"/>
        <v>851581.07</v>
      </c>
      <c r="E12" s="20">
        <f t="shared" si="0"/>
        <v>1062213.7200000002</v>
      </c>
      <c r="F12" s="20">
        <f t="shared" si="0"/>
        <v>1062213.7200000002</v>
      </c>
      <c r="G12" s="20">
        <f t="shared" si="0"/>
        <v>3671691.89</v>
      </c>
      <c r="H12" s="20"/>
    </row>
    <row r="13" spans="1:8" x14ac:dyDescent="0.25">
      <c r="A13" s="13" t="s">
        <v>1</v>
      </c>
      <c r="B13" s="35"/>
      <c r="D13" s="38"/>
    </row>
    <row r="14" spans="1:8" x14ac:dyDescent="0.25">
      <c r="B14" s="21">
        <v>1009193.3</v>
      </c>
      <c r="C14" s="21">
        <v>141259.21</v>
      </c>
      <c r="D14" s="21">
        <f>234995.53-C14</f>
        <v>93736.320000000007</v>
      </c>
      <c r="E14" s="21">
        <f>(B14-C14-D14)/2</f>
        <v>387098.88500000001</v>
      </c>
      <c r="F14" s="21">
        <f>(B14-C14-D14)/2</f>
        <v>387098.88500000001</v>
      </c>
      <c r="G14" s="22">
        <f>SUM(C14:F14)</f>
        <v>1009193.3</v>
      </c>
    </row>
    <row r="15" spans="1:8" x14ac:dyDescent="0.25">
      <c r="A15" s="11"/>
      <c r="B15" s="39"/>
      <c r="C15" s="40"/>
      <c r="D15" s="38"/>
      <c r="G15" s="22">
        <f>SUM(C15:F15)</f>
        <v>0</v>
      </c>
    </row>
    <row r="16" spans="1:8" x14ac:dyDescent="0.25">
      <c r="B16" s="37"/>
      <c r="D16" s="38"/>
      <c r="G16" s="22">
        <f>SUM(C16:F16)</f>
        <v>0</v>
      </c>
    </row>
    <row r="17" spans="1:8" s="1" customFormat="1" x14ac:dyDescent="0.25">
      <c r="A17" s="11" t="s">
        <v>21</v>
      </c>
      <c r="B17" s="39">
        <f t="shared" ref="B17:G17" si="1">SUM(B14:B16)</f>
        <v>1009193.3</v>
      </c>
      <c r="C17" s="39">
        <f t="shared" si="1"/>
        <v>141259.21</v>
      </c>
      <c r="D17" s="39">
        <f t="shared" si="1"/>
        <v>93736.320000000007</v>
      </c>
      <c r="E17" s="39">
        <f t="shared" si="1"/>
        <v>387098.88500000001</v>
      </c>
      <c r="F17" s="39">
        <f t="shared" si="1"/>
        <v>387098.88500000001</v>
      </c>
      <c r="G17" s="20">
        <f t="shared" si="1"/>
        <v>1009193.3</v>
      </c>
      <c r="H17" s="20"/>
    </row>
    <row r="18" spans="1:8" x14ac:dyDescent="0.25">
      <c r="A18" s="13" t="s">
        <v>2</v>
      </c>
      <c r="B18" s="35"/>
      <c r="D18" s="38"/>
    </row>
    <row r="19" spans="1:8" x14ac:dyDescent="0.25">
      <c r="B19" s="37"/>
      <c r="F19" s="21"/>
      <c r="G19" s="22">
        <f>SUM(C19:F19)</f>
        <v>0</v>
      </c>
    </row>
    <row r="20" spans="1:8" x14ac:dyDescent="0.25">
      <c r="A20" s="11"/>
      <c r="B20" s="37">
        <v>0</v>
      </c>
      <c r="C20" s="47"/>
      <c r="D20" s="21">
        <f>0-C20</f>
        <v>0</v>
      </c>
      <c r="E20" s="21">
        <f>(B20-C20-D20)/2</f>
        <v>0</v>
      </c>
      <c r="F20" s="21">
        <f>(B20-C20-D20)/2</f>
        <v>0</v>
      </c>
      <c r="G20" s="22">
        <f>SUM(C20:F20)</f>
        <v>0</v>
      </c>
    </row>
    <row r="21" spans="1:8" x14ac:dyDescent="0.25">
      <c r="B21" s="37"/>
      <c r="D21" s="38"/>
      <c r="G21" s="22">
        <f>SUM(C21:F21)</f>
        <v>0</v>
      </c>
    </row>
    <row r="22" spans="1:8" x14ac:dyDescent="0.25">
      <c r="A22" s="11"/>
      <c r="B22" s="39"/>
      <c r="C22" s="34"/>
      <c r="D22" s="38"/>
      <c r="G22" s="22">
        <f>SUM(C22:F22)</f>
        <v>0</v>
      </c>
    </row>
    <row r="23" spans="1:8" s="1" customFormat="1" ht="13.8" thickBot="1" x14ac:dyDescent="0.3">
      <c r="A23" s="11" t="s">
        <v>21</v>
      </c>
      <c r="B23" s="20">
        <f t="shared" ref="B23:G23" si="2">SUM(B20:B22)</f>
        <v>0</v>
      </c>
      <c r="C23" s="20">
        <f t="shared" si="2"/>
        <v>0</v>
      </c>
      <c r="D23" s="20">
        <f t="shared" si="2"/>
        <v>0</v>
      </c>
      <c r="E23" s="20">
        <f t="shared" si="2"/>
        <v>0</v>
      </c>
      <c r="F23" s="20">
        <f t="shared" si="2"/>
        <v>0</v>
      </c>
      <c r="G23" s="20">
        <f t="shared" si="2"/>
        <v>0</v>
      </c>
      <c r="H23" s="20"/>
    </row>
    <row r="24" spans="1:8" s="1" customFormat="1" ht="13.8" thickBot="1" x14ac:dyDescent="0.3">
      <c r="A24" s="14" t="s">
        <v>4</v>
      </c>
      <c r="B24" s="41"/>
      <c r="C24" s="21"/>
      <c r="D24" s="21"/>
      <c r="E24" s="40"/>
      <c r="F24" s="20"/>
      <c r="G24" s="20"/>
      <c r="H24" s="20"/>
    </row>
    <row r="25" spans="1:8" s="1" customFormat="1" x14ac:dyDescent="0.25">
      <c r="A25" s="2"/>
      <c r="B25" s="21">
        <v>1097974.44</v>
      </c>
      <c r="C25" s="21">
        <v>156584.60999999999</v>
      </c>
      <c r="D25" s="21">
        <f>342646.33-C25</f>
        <v>186061.72000000003</v>
      </c>
      <c r="E25" s="21">
        <f>(B25-C25-D25)/2</f>
        <v>377664.05499999993</v>
      </c>
      <c r="F25" s="21">
        <f>(B25-C25-D25)/2</f>
        <v>377664.05499999993</v>
      </c>
      <c r="G25" s="22">
        <f>SUM(C25:F25)</f>
        <v>1097974.44</v>
      </c>
      <c r="H25" s="20"/>
    </row>
    <row r="26" spans="1:8" s="1" customFormat="1" x14ac:dyDescent="0.25">
      <c r="A26" s="11" t="s">
        <v>21</v>
      </c>
      <c r="B26" s="20">
        <f>SUM(B24:B25)</f>
        <v>1097974.44</v>
      </c>
      <c r="C26" s="20">
        <f>SUM(C24:C25)</f>
        <v>156584.60999999999</v>
      </c>
      <c r="D26" s="20">
        <f>SUM(D24:D25)</f>
        <v>186061.72000000003</v>
      </c>
      <c r="E26" s="20">
        <f>SUM(E24:E25)</f>
        <v>377664.05499999993</v>
      </c>
      <c r="F26" s="20">
        <f>SUM(F24:F25)</f>
        <v>377664.05499999993</v>
      </c>
      <c r="G26" s="20">
        <f>SUM(C26:F26)</f>
        <v>1097974.44</v>
      </c>
      <c r="H26" s="20"/>
    </row>
    <row r="27" spans="1:8" s="1" customFormat="1" x14ac:dyDescent="0.25">
      <c r="A27" s="13" t="s">
        <v>3</v>
      </c>
      <c r="B27" s="35"/>
      <c r="C27" s="42"/>
      <c r="D27" s="21"/>
      <c r="E27" s="40"/>
      <c r="F27" s="20"/>
      <c r="G27" s="20"/>
      <c r="H27" s="20"/>
    </row>
    <row r="28" spans="1:8" x14ac:dyDescent="0.25">
      <c r="B28" s="37"/>
      <c r="C28" s="22"/>
      <c r="D28" s="22"/>
    </row>
    <row r="29" spans="1:8" x14ac:dyDescent="0.25">
      <c r="A29" s="11" t="s">
        <v>21</v>
      </c>
      <c r="B29" s="39"/>
      <c r="C29" s="22">
        <f>SUM(C27:C28)</f>
        <v>0</v>
      </c>
      <c r="D29" s="22">
        <f>SUM(D27:D28)</f>
        <v>0</v>
      </c>
      <c r="E29" s="22">
        <f>SUM(E27:E28)</f>
        <v>0</v>
      </c>
      <c r="F29" s="22">
        <f>SUM(F27:F28)</f>
        <v>0</v>
      </c>
      <c r="G29" s="22">
        <f>SUM(C29:F29)</f>
        <v>0</v>
      </c>
    </row>
    <row r="30" spans="1:8" ht="13.8" thickBot="1" x14ac:dyDescent="0.3">
      <c r="A30" s="11"/>
      <c r="B30" s="39"/>
      <c r="C30" s="22"/>
      <c r="D30" s="22"/>
      <c r="E30" s="22"/>
    </row>
    <row r="31" spans="1:8" s="1" customFormat="1" ht="16.2" thickBot="1" x14ac:dyDescent="0.35">
      <c r="A31" s="6" t="s">
        <v>22</v>
      </c>
      <c r="B31" s="34">
        <f t="shared" ref="B31:G31" si="3">B29+B26+B23+B17+B12</f>
        <v>5778859.6300000008</v>
      </c>
      <c r="C31" s="34">
        <f t="shared" si="3"/>
        <v>993527.2</v>
      </c>
      <c r="D31" s="34">
        <f t="shared" si="3"/>
        <v>1131379.1099999999</v>
      </c>
      <c r="E31" s="34">
        <f t="shared" si="3"/>
        <v>1826976.6600000001</v>
      </c>
      <c r="F31" s="34">
        <f t="shared" si="3"/>
        <v>1826976.6600000001</v>
      </c>
      <c r="G31" s="34">
        <f t="shared" si="3"/>
        <v>5778859.6300000008</v>
      </c>
      <c r="H31" s="20">
        <f>SUM(C31:F31)</f>
        <v>5778859.6299999999</v>
      </c>
    </row>
    <row r="32" spans="1:8" ht="13.8" thickBot="1" x14ac:dyDescent="0.3">
      <c r="A32" s="11"/>
      <c r="B32" s="39"/>
      <c r="C32" s="22"/>
      <c r="D32" s="22"/>
      <c r="E32" s="22"/>
    </row>
    <row r="33" spans="1:8" ht="16.2" thickBot="1" x14ac:dyDescent="0.35">
      <c r="A33" s="6" t="s">
        <v>5</v>
      </c>
      <c r="B33" s="33"/>
      <c r="C33" s="22"/>
      <c r="D33" s="22"/>
      <c r="E33" s="22"/>
    </row>
    <row r="34" spans="1:8" ht="16.2" thickBot="1" x14ac:dyDescent="0.35">
      <c r="A34" s="16"/>
      <c r="B34" s="33"/>
      <c r="C34" s="42"/>
    </row>
    <row r="35" spans="1:8" ht="13.8" thickBot="1" x14ac:dyDescent="0.3">
      <c r="A35" s="14" t="s">
        <v>7</v>
      </c>
      <c r="B35" s="41"/>
    </row>
    <row r="36" spans="1:8" x14ac:dyDescent="0.25">
      <c r="A36" s="15" t="s">
        <v>20</v>
      </c>
      <c r="B36" s="41"/>
    </row>
    <row r="37" spans="1:8" x14ac:dyDescent="0.25">
      <c r="A37" s="51" t="s">
        <v>63</v>
      </c>
      <c r="B37" s="22">
        <v>167387.4</v>
      </c>
      <c r="C37" s="21">
        <v>540</v>
      </c>
      <c r="D37" s="21">
        <f>29394.15-C37</f>
        <v>28854.15</v>
      </c>
      <c r="E37" s="21">
        <f>(B37-C37-D37)/2</f>
        <v>68996.625</v>
      </c>
      <c r="F37" s="21">
        <f>(B37-C37-D37)/2</f>
        <v>68996.625</v>
      </c>
      <c r="G37" s="22">
        <f t="shared" ref="G37:G42" si="4">SUM(C37:F37)</f>
        <v>167387.4</v>
      </c>
    </row>
    <row r="38" spans="1:8" x14ac:dyDescent="0.25">
      <c r="G38" s="22">
        <f t="shared" si="4"/>
        <v>0</v>
      </c>
    </row>
    <row r="39" spans="1:8" x14ac:dyDescent="0.25">
      <c r="G39" s="22">
        <f t="shared" si="4"/>
        <v>0</v>
      </c>
    </row>
    <row r="40" spans="1:8" x14ac:dyDescent="0.25">
      <c r="G40" s="22">
        <f t="shared" si="4"/>
        <v>0</v>
      </c>
    </row>
    <row r="41" spans="1:8" x14ac:dyDescent="0.25">
      <c r="A41" s="11"/>
      <c r="B41" s="40"/>
      <c r="C41" s="42"/>
      <c r="G41" s="22">
        <f t="shared" si="4"/>
        <v>0</v>
      </c>
    </row>
    <row r="42" spans="1:8" x14ac:dyDescent="0.25">
      <c r="A42" s="11"/>
      <c r="B42" s="40"/>
      <c r="C42" s="43"/>
      <c r="G42" s="22">
        <f t="shared" si="4"/>
        <v>0</v>
      </c>
    </row>
    <row r="43" spans="1:8" s="1" customFormat="1" ht="13.8" thickBot="1" x14ac:dyDescent="0.3">
      <c r="A43" s="11" t="s">
        <v>21</v>
      </c>
      <c r="B43" s="20">
        <f t="shared" ref="B43:G43" si="5">SUM(B37:B42)</f>
        <v>167387.4</v>
      </c>
      <c r="C43" s="20">
        <f t="shared" si="5"/>
        <v>540</v>
      </c>
      <c r="D43" s="20">
        <f t="shared" si="5"/>
        <v>28854.15</v>
      </c>
      <c r="E43" s="20">
        <f t="shared" si="5"/>
        <v>68996.625</v>
      </c>
      <c r="F43" s="20">
        <f t="shared" si="5"/>
        <v>68996.625</v>
      </c>
      <c r="G43" s="20">
        <f t="shared" si="5"/>
        <v>167387.4</v>
      </c>
      <c r="H43" s="20">
        <f>SUM(C43:F43)</f>
        <v>167387.4</v>
      </c>
    </row>
    <row r="44" spans="1:8" ht="13.8" thickBot="1" x14ac:dyDescent="0.3">
      <c r="A44" s="14" t="s">
        <v>9</v>
      </c>
      <c r="B44" s="41"/>
    </row>
    <row r="45" spans="1:8" x14ac:dyDescent="0.25">
      <c r="A45" s="15" t="s">
        <v>20</v>
      </c>
      <c r="B45" s="41"/>
      <c r="G45" s="22">
        <f>SUM(C45:F45)</f>
        <v>0</v>
      </c>
    </row>
    <row r="46" spans="1:8" x14ac:dyDescent="0.25">
      <c r="A46" s="11"/>
      <c r="B46" s="49">
        <v>10000</v>
      </c>
      <c r="C46" s="21">
        <v>0</v>
      </c>
      <c r="D46" s="21">
        <f>0-C46</f>
        <v>0</v>
      </c>
      <c r="E46" s="21">
        <f>(B46-C46-D46)/2</f>
        <v>5000</v>
      </c>
      <c r="F46" s="21">
        <f>(B46-C46-D46)/2</f>
        <v>5000</v>
      </c>
      <c r="G46" s="22">
        <f>SUM(C46:F46)</f>
        <v>10000</v>
      </c>
    </row>
    <row r="47" spans="1:8" x14ac:dyDescent="0.25">
      <c r="A47" s="11"/>
      <c r="B47" s="40"/>
      <c r="C47" s="40"/>
      <c r="G47" s="22">
        <f>SUM(C47:F47)</f>
        <v>0</v>
      </c>
    </row>
    <row r="48" spans="1:8" s="1" customFormat="1" ht="13.8" thickBot="1" x14ac:dyDescent="0.3">
      <c r="A48" s="11" t="s">
        <v>21</v>
      </c>
      <c r="B48" s="20">
        <f t="shared" ref="B48:G48" si="6">SUM(B45:B47)</f>
        <v>10000</v>
      </c>
      <c r="C48" s="20">
        <f t="shared" si="6"/>
        <v>0</v>
      </c>
      <c r="D48" s="20">
        <f t="shared" si="6"/>
        <v>0</v>
      </c>
      <c r="E48" s="20">
        <f t="shared" si="6"/>
        <v>5000</v>
      </c>
      <c r="F48" s="20">
        <f t="shared" si="6"/>
        <v>5000</v>
      </c>
      <c r="G48" s="20">
        <f t="shared" si="6"/>
        <v>10000</v>
      </c>
      <c r="H48" s="20">
        <f>SUM(C48:F48)</f>
        <v>10000</v>
      </c>
    </row>
    <row r="49" spans="1:8" ht="13.8" thickBot="1" x14ac:dyDescent="0.3">
      <c r="A49" s="14" t="s">
        <v>8</v>
      </c>
      <c r="B49" s="41"/>
    </row>
    <row r="50" spans="1:8" x14ac:dyDescent="0.25">
      <c r="A50" s="15" t="s">
        <v>20</v>
      </c>
      <c r="B50" s="41"/>
      <c r="G50" s="22">
        <f t="shared" ref="G50:G61" si="7">SUM(C50:F50)</f>
        <v>0</v>
      </c>
    </row>
    <row r="51" spans="1:8" x14ac:dyDescent="0.25">
      <c r="A51" s="11"/>
      <c r="B51" s="40"/>
      <c r="G51" s="22">
        <f t="shared" si="7"/>
        <v>0</v>
      </c>
    </row>
    <row r="52" spans="1:8" x14ac:dyDescent="0.25">
      <c r="A52" s="11"/>
      <c r="B52" s="21"/>
      <c r="D52" s="21">
        <f>0-C52</f>
        <v>0</v>
      </c>
      <c r="E52" s="21">
        <f>(B52-C52-D52)/2</f>
        <v>0</v>
      </c>
      <c r="F52" s="21">
        <f>(B52-C52-D52)/2</f>
        <v>0</v>
      </c>
      <c r="G52" s="22">
        <f t="shared" si="7"/>
        <v>0</v>
      </c>
    </row>
    <row r="53" spans="1:8" x14ac:dyDescent="0.25">
      <c r="A53" s="11"/>
      <c r="B53" s="40"/>
      <c r="G53" s="22">
        <f t="shared" si="7"/>
        <v>0</v>
      </c>
    </row>
    <row r="54" spans="1:8" x14ac:dyDescent="0.25">
      <c r="A54" s="11"/>
      <c r="B54" s="40"/>
      <c r="G54" s="22">
        <f t="shared" si="7"/>
        <v>0</v>
      </c>
    </row>
    <row r="55" spans="1:8" x14ac:dyDescent="0.25">
      <c r="A55" s="11"/>
      <c r="B55" s="40"/>
      <c r="G55" s="22">
        <f t="shared" si="7"/>
        <v>0</v>
      </c>
    </row>
    <row r="56" spans="1:8" x14ac:dyDescent="0.25">
      <c r="A56" s="11"/>
      <c r="B56" s="40"/>
      <c r="G56" s="22">
        <f t="shared" si="7"/>
        <v>0</v>
      </c>
    </row>
    <row r="57" spans="1:8" x14ac:dyDescent="0.25">
      <c r="A57" s="11"/>
      <c r="B57" s="40"/>
      <c r="G57" s="22">
        <f t="shared" si="7"/>
        <v>0</v>
      </c>
    </row>
    <row r="58" spans="1:8" x14ac:dyDescent="0.25">
      <c r="A58" s="11"/>
      <c r="B58" s="40"/>
      <c r="G58" s="22">
        <f t="shared" si="7"/>
        <v>0</v>
      </c>
    </row>
    <row r="59" spans="1:8" x14ac:dyDescent="0.25">
      <c r="A59" s="11"/>
      <c r="B59" s="40"/>
      <c r="G59" s="22">
        <f t="shared" si="7"/>
        <v>0</v>
      </c>
    </row>
    <row r="60" spans="1:8" x14ac:dyDescent="0.25">
      <c r="A60" s="11"/>
      <c r="B60" s="40"/>
      <c r="G60" s="22">
        <f t="shared" si="7"/>
        <v>0</v>
      </c>
    </row>
    <row r="61" spans="1:8" x14ac:dyDescent="0.25">
      <c r="A61" s="11"/>
      <c r="B61" s="40"/>
      <c r="C61" s="40"/>
      <c r="G61" s="22">
        <f t="shared" si="7"/>
        <v>0</v>
      </c>
    </row>
    <row r="62" spans="1:8" s="1" customFormat="1" ht="13.8" thickBot="1" x14ac:dyDescent="0.3">
      <c r="A62" s="11" t="s">
        <v>21</v>
      </c>
      <c r="B62" s="20">
        <f t="shared" ref="B62:G62" si="8">SUM(B50:B61)</f>
        <v>0</v>
      </c>
      <c r="C62" s="20">
        <f t="shared" si="8"/>
        <v>0</v>
      </c>
      <c r="D62" s="20">
        <f t="shared" si="8"/>
        <v>0</v>
      </c>
      <c r="E62" s="20">
        <f t="shared" si="8"/>
        <v>0</v>
      </c>
      <c r="F62" s="20">
        <f t="shared" si="8"/>
        <v>0</v>
      </c>
      <c r="G62" s="20">
        <f t="shared" si="8"/>
        <v>0</v>
      </c>
      <c r="H62" s="20"/>
    </row>
    <row r="63" spans="1:8" ht="13.8" thickBot="1" x14ac:dyDescent="0.3">
      <c r="A63" s="14" t="s">
        <v>10</v>
      </c>
      <c r="B63" s="41"/>
    </row>
    <row r="64" spans="1:8" x14ac:dyDescent="0.25">
      <c r="A64" s="15" t="s">
        <v>20</v>
      </c>
      <c r="B64" s="41"/>
    </row>
    <row r="65" spans="1:8" x14ac:dyDescent="0.25">
      <c r="A65" s="52" t="s">
        <v>64</v>
      </c>
      <c r="B65" s="41">
        <v>288886.51</v>
      </c>
      <c r="C65" s="21">
        <v>4642</v>
      </c>
      <c r="D65" s="21">
        <v>28274</v>
      </c>
      <c r="E65" s="21">
        <v>127985</v>
      </c>
      <c r="F65" s="21">
        <v>127985</v>
      </c>
      <c r="G65" s="22">
        <f>SUM(C65:F65)</f>
        <v>288886</v>
      </c>
    </row>
    <row r="66" spans="1:8" x14ac:dyDescent="0.25">
      <c r="A66" s="15"/>
      <c r="B66" s="41"/>
      <c r="G66" s="22">
        <f t="shared" ref="G66:G73" si="9">SUM(C66:F66)</f>
        <v>0</v>
      </c>
    </row>
    <row r="67" spans="1:8" x14ac:dyDescent="0.25">
      <c r="A67" s="15" t="s">
        <v>231</v>
      </c>
      <c r="B67" s="41"/>
      <c r="G67" s="22">
        <f t="shared" si="9"/>
        <v>0</v>
      </c>
    </row>
    <row r="68" spans="1:8" x14ac:dyDescent="0.25">
      <c r="A68" s="15" t="s">
        <v>232</v>
      </c>
      <c r="B68" s="41"/>
      <c r="G68" s="22">
        <f t="shared" si="9"/>
        <v>0</v>
      </c>
    </row>
    <row r="69" spans="1:8" x14ac:dyDescent="0.25">
      <c r="A69" t="s">
        <v>233</v>
      </c>
      <c r="B69" s="41"/>
      <c r="G69" s="22">
        <f t="shared" si="9"/>
        <v>0</v>
      </c>
    </row>
    <row r="70" spans="1:8" x14ac:dyDescent="0.25">
      <c r="A70" s="53" t="s">
        <v>234</v>
      </c>
      <c r="B70" s="41"/>
      <c r="D70" s="49"/>
      <c r="G70" s="22">
        <f t="shared" si="9"/>
        <v>0</v>
      </c>
    </row>
    <row r="71" spans="1:8" x14ac:dyDescent="0.25">
      <c r="A71" s="15"/>
      <c r="B71" s="41"/>
      <c r="G71" s="22">
        <f t="shared" si="9"/>
        <v>0</v>
      </c>
    </row>
    <row r="72" spans="1:8" x14ac:dyDescent="0.25">
      <c r="A72" s="11"/>
      <c r="B72" s="40"/>
      <c r="G72" s="22">
        <f t="shared" si="9"/>
        <v>0</v>
      </c>
    </row>
    <row r="73" spans="1:8" x14ac:dyDescent="0.25">
      <c r="G73" s="22">
        <f t="shared" si="9"/>
        <v>0</v>
      </c>
    </row>
    <row r="74" spans="1:8" s="1" customFormat="1" ht="13.8" thickBot="1" x14ac:dyDescent="0.3">
      <c r="A74" s="11" t="s">
        <v>21</v>
      </c>
      <c r="B74" s="20">
        <f t="shared" ref="B74:G74" si="10">SUM(B65:B73)</f>
        <v>288886.51</v>
      </c>
      <c r="C74" s="20">
        <f t="shared" si="10"/>
        <v>4642</v>
      </c>
      <c r="D74" s="20">
        <f t="shared" si="10"/>
        <v>28274</v>
      </c>
      <c r="E74" s="20">
        <f t="shared" si="10"/>
        <v>127985</v>
      </c>
      <c r="F74" s="20">
        <f t="shared" si="10"/>
        <v>127985</v>
      </c>
      <c r="G74" s="20">
        <f t="shared" si="10"/>
        <v>288886</v>
      </c>
      <c r="H74" s="20">
        <f>SUM(C74:F74)</f>
        <v>288886</v>
      </c>
    </row>
    <row r="75" spans="1:8" ht="13.8" thickBot="1" x14ac:dyDescent="0.3">
      <c r="A75" s="14" t="s">
        <v>11</v>
      </c>
      <c r="B75" s="41"/>
    </row>
    <row r="76" spans="1:8" ht="26.4" x14ac:dyDescent="0.25">
      <c r="A76" s="55" t="s">
        <v>20</v>
      </c>
      <c r="B76" s="41"/>
    </row>
    <row r="77" spans="1:8" x14ac:dyDescent="0.25">
      <c r="A77" s="53"/>
      <c r="B77" s="41">
        <v>15592079.76</v>
      </c>
      <c r="F77" s="21"/>
    </row>
    <row r="78" spans="1:8" x14ac:dyDescent="0.25">
      <c r="A78" s="15"/>
      <c r="B78" s="41"/>
      <c r="G78" s="22">
        <f t="shared" ref="G78:G92" si="11">SUM(C78:F78)</f>
        <v>0</v>
      </c>
    </row>
    <row r="79" spans="1:8" x14ac:dyDescent="0.25">
      <c r="A79" s="157" t="s">
        <v>301</v>
      </c>
      <c r="B79" s="156"/>
      <c r="C79" s="152"/>
      <c r="D79" s="152"/>
      <c r="E79" s="152"/>
      <c r="F79" s="154"/>
      <c r="G79" s="155">
        <v>0</v>
      </c>
    </row>
    <row r="80" spans="1:8" x14ac:dyDescent="0.25">
      <c r="A80" s="153" t="s">
        <v>302</v>
      </c>
      <c r="B80" s="156"/>
      <c r="C80" s="154">
        <v>278648.5</v>
      </c>
      <c r="D80" s="154">
        <v>556196</v>
      </c>
      <c r="E80" s="154">
        <v>714142</v>
      </c>
      <c r="F80" s="154">
        <v>714142</v>
      </c>
      <c r="G80" s="155">
        <v>2263128.5</v>
      </c>
    </row>
    <row r="81" spans="1:8" s="22" customFormat="1" x14ac:dyDescent="0.25">
      <c r="A81" s="153" t="s">
        <v>303</v>
      </c>
      <c r="B81" s="156"/>
      <c r="C81" s="154">
        <v>140037</v>
      </c>
      <c r="D81" s="154">
        <v>248133</v>
      </c>
      <c r="E81" s="154">
        <v>204483</v>
      </c>
      <c r="F81" s="154">
        <v>204483</v>
      </c>
      <c r="G81" s="155">
        <v>797136</v>
      </c>
    </row>
    <row r="82" spans="1:8" s="22" customFormat="1" x14ac:dyDescent="0.25">
      <c r="A82" s="153" t="s">
        <v>304</v>
      </c>
      <c r="B82" s="156"/>
      <c r="C82" s="154">
        <v>0</v>
      </c>
      <c r="D82" s="154">
        <v>350171</v>
      </c>
      <c r="E82" s="154">
        <v>281418.89500000002</v>
      </c>
      <c r="F82" s="155">
        <v>281418.89500000002</v>
      </c>
      <c r="G82" s="155">
        <v>913008.79</v>
      </c>
    </row>
    <row r="83" spans="1:8" s="22" customFormat="1" x14ac:dyDescent="0.25">
      <c r="A83" s="153" t="s">
        <v>305</v>
      </c>
      <c r="B83" s="156"/>
      <c r="C83" s="154">
        <v>99999</v>
      </c>
      <c r="D83" s="154">
        <v>199998</v>
      </c>
      <c r="E83" s="154">
        <v>31501.5</v>
      </c>
      <c r="F83" s="155">
        <v>31501.5</v>
      </c>
      <c r="G83" s="155">
        <v>363000</v>
      </c>
    </row>
    <row r="84" spans="1:8" s="22" customFormat="1" x14ac:dyDescent="0.25">
      <c r="A84" s="153" t="s">
        <v>306</v>
      </c>
      <c r="B84" s="156"/>
      <c r="C84" s="154">
        <v>0</v>
      </c>
      <c r="D84" s="154">
        <v>0</v>
      </c>
      <c r="E84" s="154">
        <v>109017.5</v>
      </c>
      <c r="F84" s="155">
        <v>109017.5</v>
      </c>
      <c r="G84" s="155">
        <v>218035</v>
      </c>
    </row>
    <row r="85" spans="1:8" s="22" customFormat="1" x14ac:dyDescent="0.25">
      <c r="A85" s="153" t="s">
        <v>307</v>
      </c>
      <c r="B85" s="156"/>
      <c r="C85" s="154">
        <v>309685.84999999998</v>
      </c>
      <c r="D85" s="154">
        <v>1056467.43</v>
      </c>
      <c r="E85" s="154">
        <v>1353040.8250000002</v>
      </c>
      <c r="F85" s="155">
        <v>1353040.8250000002</v>
      </c>
      <c r="G85" s="155">
        <v>4072234.93</v>
      </c>
    </row>
    <row r="86" spans="1:8" s="22" customFormat="1" x14ac:dyDescent="0.25">
      <c r="A86" s="153" t="s">
        <v>308</v>
      </c>
      <c r="B86" s="156"/>
      <c r="C86" s="154">
        <v>0</v>
      </c>
      <c r="D86" s="154">
        <v>0</v>
      </c>
      <c r="E86" s="154">
        <v>1811734.04</v>
      </c>
      <c r="F86" s="155">
        <v>1811734.04</v>
      </c>
      <c r="G86" s="155">
        <v>3623468.08</v>
      </c>
    </row>
    <row r="87" spans="1:8" s="22" customFormat="1" x14ac:dyDescent="0.25">
      <c r="A87" s="153" t="s">
        <v>309</v>
      </c>
      <c r="B87" s="156"/>
      <c r="C87" s="154">
        <v>68995.81</v>
      </c>
      <c r="D87" s="154">
        <v>530787.73</v>
      </c>
      <c r="E87" s="154">
        <v>671956.73</v>
      </c>
      <c r="F87" s="155">
        <v>671956.73</v>
      </c>
      <c r="G87" s="155">
        <v>1943697</v>
      </c>
    </row>
    <row r="88" spans="1:8" s="22" customFormat="1" x14ac:dyDescent="0.25">
      <c r="A88" s="153" t="s">
        <v>310</v>
      </c>
      <c r="B88" s="156"/>
      <c r="C88" s="154">
        <v>0</v>
      </c>
      <c r="D88" s="154">
        <v>0</v>
      </c>
      <c r="E88" s="154">
        <v>699185.5</v>
      </c>
      <c r="F88" s="155">
        <v>699185.5</v>
      </c>
      <c r="G88" s="155">
        <v>1398371</v>
      </c>
    </row>
    <row r="89" spans="1:8" s="22" customFormat="1" x14ac:dyDescent="0.25">
      <c r="A89" s="15"/>
      <c r="B89" s="41"/>
      <c r="C89" s="21"/>
      <c r="D89" s="21"/>
      <c r="E89" s="21"/>
      <c r="G89" s="22">
        <f t="shared" si="11"/>
        <v>0</v>
      </c>
    </row>
    <row r="90" spans="1:8" s="22" customFormat="1" x14ac:dyDescent="0.25">
      <c r="A90" s="15"/>
      <c r="B90" s="41"/>
      <c r="C90" s="21"/>
      <c r="D90" s="21"/>
      <c r="E90" s="21"/>
      <c r="G90" s="22">
        <f t="shared" si="11"/>
        <v>0</v>
      </c>
    </row>
    <row r="91" spans="1:8" x14ac:dyDescent="0.25">
      <c r="A91" s="11"/>
      <c r="B91" s="40"/>
      <c r="G91" s="22">
        <f t="shared" si="11"/>
        <v>0</v>
      </c>
    </row>
    <row r="92" spans="1:8" x14ac:dyDescent="0.25">
      <c r="A92" s="11" t="s">
        <v>14</v>
      </c>
      <c r="B92" s="40"/>
      <c r="C92" s="43"/>
      <c r="G92" s="22">
        <f t="shared" si="11"/>
        <v>0</v>
      </c>
    </row>
    <row r="93" spans="1:8" x14ac:dyDescent="0.25">
      <c r="A93" s="11" t="s">
        <v>21</v>
      </c>
      <c r="B93" s="20">
        <f t="shared" ref="B93:G93" si="12">SUM(B77:B92)</f>
        <v>15592079.76</v>
      </c>
      <c r="C93" s="20">
        <f t="shared" si="12"/>
        <v>897366.15999999992</v>
      </c>
      <c r="D93" s="20">
        <f t="shared" si="12"/>
        <v>2941753.1599999997</v>
      </c>
      <c r="E93" s="20">
        <f t="shared" si="12"/>
        <v>5876479.9900000002</v>
      </c>
      <c r="F93" s="20">
        <f t="shared" si="12"/>
        <v>5876479.9900000002</v>
      </c>
      <c r="G93" s="20">
        <f t="shared" si="12"/>
        <v>15592079.300000001</v>
      </c>
      <c r="H93" s="22">
        <f>SUM(C93:F93)</f>
        <v>15592079.299999999</v>
      </c>
    </row>
    <row r="94" spans="1:8" x14ac:dyDescent="0.25">
      <c r="A94" s="13" t="s">
        <v>12</v>
      </c>
      <c r="B94" s="35"/>
      <c r="C94" s="43"/>
    </row>
    <row r="95" spans="1:8" x14ac:dyDescent="0.25">
      <c r="A95" s="15"/>
      <c r="B95" s="41"/>
    </row>
    <row r="96" spans="1:8" x14ac:dyDescent="0.25">
      <c r="A96" s="11"/>
      <c r="B96" s="21">
        <v>24809589.120000001</v>
      </c>
      <c r="C96" s="21">
        <v>0</v>
      </c>
      <c r="F96" s="21"/>
    </row>
    <row r="97" spans="1:8" x14ac:dyDescent="0.25">
      <c r="A97" s="158" t="s">
        <v>311</v>
      </c>
      <c r="B97" s="159"/>
      <c r="C97" s="159">
        <v>0</v>
      </c>
      <c r="D97" s="159">
        <v>508440.8</v>
      </c>
      <c r="E97" s="159">
        <v>1681124.415</v>
      </c>
      <c r="F97" s="159">
        <v>1681124.415</v>
      </c>
      <c r="G97" s="160">
        <v>3870689.63</v>
      </c>
    </row>
    <row r="98" spans="1:8" x14ac:dyDescent="0.25">
      <c r="A98" s="161" t="s">
        <v>312</v>
      </c>
      <c r="B98" s="159"/>
      <c r="C98" s="159">
        <v>0</v>
      </c>
      <c r="D98" s="159">
        <v>2606765.13</v>
      </c>
      <c r="E98" s="159">
        <v>9166067.1799999997</v>
      </c>
      <c r="F98" s="159">
        <v>9166067.1799999997</v>
      </c>
      <c r="G98" s="160">
        <v>20938899.489999998</v>
      </c>
    </row>
    <row r="99" spans="1:8" x14ac:dyDescent="0.25">
      <c r="A99" s="11"/>
      <c r="B99" s="40"/>
      <c r="G99" s="22">
        <f>SUM(C99:F99)</f>
        <v>0</v>
      </c>
    </row>
    <row r="100" spans="1:8" x14ac:dyDescent="0.25">
      <c r="A100" s="11"/>
      <c r="B100" s="40"/>
      <c r="C100" s="40"/>
      <c r="G100" s="22">
        <f>SUM(C100:F100)</f>
        <v>0</v>
      </c>
    </row>
    <row r="101" spans="1:8" x14ac:dyDescent="0.25">
      <c r="A101" s="11" t="s">
        <v>21</v>
      </c>
      <c r="B101" s="20">
        <f t="shared" ref="B101:G101" si="13">SUM(B96:B100)</f>
        <v>24809589.120000001</v>
      </c>
      <c r="C101" s="20">
        <f t="shared" si="13"/>
        <v>0</v>
      </c>
      <c r="D101" s="20">
        <f t="shared" si="13"/>
        <v>3115205.9299999997</v>
      </c>
      <c r="E101" s="20">
        <f t="shared" si="13"/>
        <v>10847191.594999999</v>
      </c>
      <c r="F101" s="20">
        <f t="shared" si="13"/>
        <v>10847191.594999999</v>
      </c>
      <c r="G101" s="20">
        <f t="shared" si="13"/>
        <v>24809589.119999997</v>
      </c>
      <c r="H101" s="22">
        <f>SUM(C101:F101)</f>
        <v>24809589.119999997</v>
      </c>
    </row>
    <row r="102" spans="1:8" x14ac:dyDescent="0.25">
      <c r="A102" s="17" t="s">
        <v>13</v>
      </c>
      <c r="B102" s="41"/>
      <c r="D102" s="40"/>
      <c r="E102" s="40"/>
    </row>
    <row r="103" spans="1:8" x14ac:dyDescent="0.25">
      <c r="A103" s="15" t="s">
        <v>20</v>
      </c>
      <c r="B103" s="41"/>
    </row>
    <row r="104" spans="1:8" s="10" customFormat="1" x14ac:dyDescent="0.25">
      <c r="B104" s="37">
        <v>106592.27</v>
      </c>
      <c r="C104" s="21">
        <v>0</v>
      </c>
      <c r="D104" s="21">
        <f>8014.14-C104</f>
        <v>8014.14</v>
      </c>
      <c r="E104" s="21">
        <f>(B104-C104-D104)/2</f>
        <v>49289.065000000002</v>
      </c>
      <c r="F104" s="21">
        <f>(B104-C104-D104)/2</f>
        <v>49289.065000000002</v>
      </c>
      <c r="G104" s="37">
        <f>SUM(C104:F104)</f>
        <v>106592.27</v>
      </c>
      <c r="H104" s="37"/>
    </row>
    <row r="105" spans="1:8" s="10" customFormat="1" x14ac:dyDescent="0.25">
      <c r="B105" s="37"/>
      <c r="C105" s="38"/>
      <c r="D105" s="38"/>
      <c r="E105" s="38"/>
      <c r="F105" s="37"/>
      <c r="G105" s="37">
        <f t="shared" ref="G105:G116" si="14">SUM(C105:F105)</f>
        <v>0</v>
      </c>
      <c r="H105" s="37"/>
    </row>
    <row r="106" spans="1:8" s="10" customFormat="1" x14ac:dyDescent="0.25">
      <c r="B106" s="37"/>
      <c r="C106" s="38"/>
      <c r="D106" s="38"/>
      <c r="E106" s="38"/>
      <c r="F106" s="37"/>
      <c r="G106" s="37">
        <f t="shared" si="14"/>
        <v>0</v>
      </c>
      <c r="H106" s="37"/>
    </row>
    <row r="107" spans="1:8" s="10" customFormat="1" x14ac:dyDescent="0.25">
      <c r="B107" s="37"/>
      <c r="C107" s="38"/>
      <c r="D107" s="38"/>
      <c r="E107" s="38"/>
      <c r="F107" s="37"/>
      <c r="G107" s="37">
        <f t="shared" si="14"/>
        <v>0</v>
      </c>
      <c r="H107" s="37"/>
    </row>
    <row r="108" spans="1:8" s="10" customFormat="1" x14ac:dyDescent="0.25">
      <c r="B108" s="37"/>
      <c r="C108" s="38"/>
      <c r="D108" s="38"/>
      <c r="E108" s="38"/>
      <c r="F108" s="37"/>
      <c r="G108" s="37">
        <f t="shared" si="14"/>
        <v>0</v>
      </c>
      <c r="H108" s="37"/>
    </row>
    <row r="109" spans="1:8" s="10" customFormat="1" x14ac:dyDescent="0.25">
      <c r="B109" s="37"/>
      <c r="C109" s="38"/>
      <c r="D109" s="38"/>
      <c r="E109" s="38"/>
      <c r="F109" s="37"/>
      <c r="G109" s="37">
        <f t="shared" si="14"/>
        <v>0</v>
      </c>
      <c r="H109" s="37"/>
    </row>
    <row r="110" spans="1:8" s="10" customFormat="1" x14ac:dyDescent="0.25">
      <c r="B110" s="37"/>
      <c r="C110" s="38"/>
      <c r="D110" s="38"/>
      <c r="E110" s="38"/>
      <c r="F110" s="37"/>
      <c r="G110" s="37">
        <f t="shared" si="14"/>
        <v>0</v>
      </c>
      <c r="H110" s="37"/>
    </row>
    <row r="111" spans="1:8" s="10" customFormat="1" x14ac:dyDescent="0.25">
      <c r="B111" s="37"/>
      <c r="C111" s="38"/>
      <c r="D111" s="38"/>
      <c r="E111" s="38"/>
      <c r="F111" s="37"/>
      <c r="G111" s="37">
        <f t="shared" si="14"/>
        <v>0</v>
      </c>
      <c r="H111" s="37"/>
    </row>
    <row r="112" spans="1:8" s="10" customFormat="1" x14ac:dyDescent="0.25">
      <c r="B112" s="37"/>
      <c r="C112" s="38"/>
      <c r="D112" s="38"/>
      <c r="E112" s="38"/>
      <c r="F112" s="37"/>
      <c r="G112" s="37">
        <f t="shared" si="14"/>
        <v>0</v>
      </c>
      <c r="H112" s="37"/>
    </row>
    <row r="113" spans="1:8" s="10" customFormat="1" x14ac:dyDescent="0.25">
      <c r="B113" s="37"/>
      <c r="C113" s="38"/>
      <c r="D113" s="38"/>
      <c r="E113" s="38"/>
      <c r="F113" s="37"/>
      <c r="G113" s="37">
        <f t="shared" si="14"/>
        <v>0</v>
      </c>
      <c r="H113" s="37"/>
    </row>
    <row r="114" spans="1:8" s="10" customFormat="1" x14ac:dyDescent="0.25">
      <c r="A114" s="12"/>
      <c r="B114" s="39"/>
      <c r="C114" s="44"/>
      <c r="D114" s="38"/>
      <c r="E114" s="38"/>
      <c r="F114" s="37"/>
      <c r="G114" s="37">
        <f t="shared" si="14"/>
        <v>0</v>
      </c>
      <c r="H114" s="37"/>
    </row>
    <row r="115" spans="1:8" s="10" customFormat="1" x14ac:dyDescent="0.25">
      <c r="A115" s="12"/>
      <c r="B115" s="39"/>
      <c r="C115" s="34"/>
      <c r="D115" s="38"/>
      <c r="E115" s="38"/>
      <c r="F115" s="37"/>
      <c r="G115" s="37">
        <f t="shared" si="14"/>
        <v>0</v>
      </c>
      <c r="H115" s="37"/>
    </row>
    <row r="116" spans="1:8" s="10" customFormat="1" x14ac:dyDescent="0.25">
      <c r="A116" s="12"/>
      <c r="B116" s="39"/>
      <c r="C116" s="34"/>
      <c r="D116" s="38"/>
      <c r="E116" s="38"/>
      <c r="F116" s="37"/>
      <c r="G116" s="37">
        <f t="shared" si="14"/>
        <v>0</v>
      </c>
      <c r="H116" s="37"/>
    </row>
    <row r="117" spans="1:8" s="1" customFormat="1" x14ac:dyDescent="0.25">
      <c r="A117" s="11" t="s">
        <v>21</v>
      </c>
      <c r="B117" s="20">
        <f t="shared" ref="B117:G117" si="15">SUM(B104:B116)</f>
        <v>106592.27</v>
      </c>
      <c r="C117" s="20">
        <f t="shared" si="15"/>
        <v>0</v>
      </c>
      <c r="D117" s="20">
        <f t="shared" si="15"/>
        <v>8014.14</v>
      </c>
      <c r="E117" s="20">
        <f t="shared" si="15"/>
        <v>49289.065000000002</v>
      </c>
      <c r="F117" s="20">
        <f t="shared" si="15"/>
        <v>49289.065000000002</v>
      </c>
      <c r="G117" s="20">
        <f t="shared" si="15"/>
        <v>106592.27</v>
      </c>
      <c r="H117" s="20">
        <f>SUM(C117:F117)</f>
        <v>106592.27</v>
      </c>
    </row>
    <row r="118" spans="1:8" s="1" customFormat="1" ht="13.8" thickBot="1" x14ac:dyDescent="0.3">
      <c r="A118" s="11"/>
      <c r="B118" s="40"/>
      <c r="C118" s="20"/>
      <c r="D118" s="20"/>
      <c r="E118" s="20"/>
      <c r="F118" s="20"/>
      <c r="G118" s="20"/>
      <c r="H118" s="20"/>
    </row>
    <row r="119" spans="1:8" ht="16.2" thickBot="1" x14ac:dyDescent="0.35">
      <c r="A119" s="6" t="s">
        <v>23</v>
      </c>
      <c r="B119" s="34">
        <f t="shared" ref="B119:G119" si="16">B117+B101+B93+B74+B62+B48+B43</f>
        <v>40974535.059999995</v>
      </c>
      <c r="C119" s="34">
        <f t="shared" si="16"/>
        <v>902548.15999999992</v>
      </c>
      <c r="D119" s="34">
        <f t="shared" si="16"/>
        <v>6122101.3799999999</v>
      </c>
      <c r="E119" s="34">
        <f t="shared" si="16"/>
        <v>16974942.274999999</v>
      </c>
      <c r="F119" s="34">
        <f t="shared" si="16"/>
        <v>16974942.274999999</v>
      </c>
      <c r="G119" s="34">
        <f t="shared" si="16"/>
        <v>40974534.089999996</v>
      </c>
    </row>
    <row r="120" spans="1:8" s="1" customFormat="1" x14ac:dyDescent="0.25">
      <c r="A120" s="11"/>
      <c r="B120" s="40"/>
      <c r="C120" s="20"/>
      <c r="D120" s="20"/>
      <c r="E120" s="20"/>
      <c r="F120" s="20"/>
      <c r="G120" s="20"/>
      <c r="H120" s="20"/>
    </row>
    <row r="121" spans="1:8" ht="17.399999999999999" x14ac:dyDescent="0.3">
      <c r="A121" s="18" t="s">
        <v>264</v>
      </c>
      <c r="B121" s="45">
        <f t="shared" ref="B121:G121" si="17">B119+B31</f>
        <v>46753394.689999998</v>
      </c>
      <c r="C121" s="45">
        <f t="shared" si="17"/>
        <v>1896075.3599999999</v>
      </c>
      <c r="D121" s="45">
        <f t="shared" si="17"/>
        <v>7253480.4900000002</v>
      </c>
      <c r="E121" s="45">
        <f t="shared" si="17"/>
        <v>18801918.934999999</v>
      </c>
      <c r="F121" s="45">
        <f t="shared" si="17"/>
        <v>18801918.934999999</v>
      </c>
      <c r="G121" s="46">
        <f t="shared" si="17"/>
        <v>46753393.719999999</v>
      </c>
    </row>
    <row r="125" spans="1:8" x14ac:dyDescent="0.25">
      <c r="A125" s="11"/>
      <c r="B125" s="40"/>
    </row>
  </sheetData>
  <printOptions horizontalCentered="1" gridLines="1"/>
  <pageMargins left="0.27" right="0.25" top="0.6" bottom="0.56000000000000005" header="0.27" footer="0.21"/>
  <pageSetup scale="90" orientation="landscape" r:id="rId1"/>
  <headerFooter alignWithMargins="0">
    <oddFooter>&amp;L&amp;F&amp;RPage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1"/>
  <sheetViews>
    <sheetView zoomScaleNormal="100" workbookViewId="0">
      <pane xSplit="1" ySplit="4" topLeftCell="B131" activePane="bottomRight" state="frozen"/>
      <selection activeCell="A118" sqref="A118"/>
      <selection pane="topRight" activeCell="A118" sqref="A118"/>
      <selection pane="bottomLeft" activeCell="A118" sqref="A118"/>
      <selection pane="bottomRight"/>
    </sheetView>
  </sheetViews>
  <sheetFormatPr defaultColWidth="9.109375" defaultRowHeight="13.2" x14ac:dyDescent="0.25"/>
  <cols>
    <col min="1" max="1" width="62.88671875" style="2" bestFit="1" customWidth="1"/>
    <col min="2" max="2" width="20.6640625" style="22" bestFit="1" customWidth="1"/>
    <col min="3" max="5" width="15.6640625" style="21" customWidth="1"/>
    <col min="6" max="6" width="15.6640625" style="22" customWidth="1"/>
    <col min="7" max="7" width="17.6640625" style="22" customWidth="1"/>
    <col min="8" max="8" width="12.109375" style="22" customWidth="1"/>
    <col min="9" max="16384" width="9.109375" style="2"/>
  </cols>
  <sheetData>
    <row r="1" spans="1:8" x14ac:dyDescent="0.25">
      <c r="A1" s="85" t="s">
        <v>255</v>
      </c>
      <c r="B1" s="20"/>
    </row>
    <row r="2" spans="1:8" x14ac:dyDescent="0.25">
      <c r="A2" s="1"/>
      <c r="B2" s="20"/>
    </row>
    <row r="3" spans="1:8" s="4" customFormat="1" ht="20.25" customHeight="1" thickBot="1" x14ac:dyDescent="0.35">
      <c r="A3" s="3" t="s">
        <v>26</v>
      </c>
      <c r="B3" s="23"/>
      <c r="C3" s="24"/>
      <c r="D3" s="24"/>
      <c r="E3" s="24"/>
      <c r="F3" s="25"/>
      <c r="G3" s="25"/>
      <c r="H3" s="25"/>
    </row>
    <row r="4" spans="1:8" s="5" customFormat="1" ht="27" thickBot="1" x14ac:dyDescent="0.3">
      <c r="B4" s="26" t="s">
        <v>24</v>
      </c>
      <c r="C4" s="27" t="s">
        <v>15</v>
      </c>
      <c r="D4" s="28" t="s">
        <v>16</v>
      </c>
      <c r="E4" s="28" t="s">
        <v>17</v>
      </c>
      <c r="F4" s="29" t="s">
        <v>18</v>
      </c>
      <c r="G4" s="29" t="s">
        <v>19</v>
      </c>
      <c r="H4" s="30"/>
    </row>
    <row r="5" spans="1:8" s="5" customFormat="1" ht="13.8" thickBot="1" x14ac:dyDescent="0.3">
      <c r="B5" s="31"/>
      <c r="C5" s="32"/>
      <c r="D5" s="32"/>
      <c r="E5" s="32"/>
      <c r="F5" s="32"/>
      <c r="G5" s="32"/>
      <c r="H5" s="30"/>
    </row>
    <row r="6" spans="1:8" s="5" customFormat="1" ht="16.2" thickBot="1" x14ac:dyDescent="0.35">
      <c r="A6" s="6" t="s">
        <v>6</v>
      </c>
      <c r="B6" s="33"/>
      <c r="C6" s="34"/>
      <c r="D6" s="34"/>
      <c r="E6" s="34"/>
      <c r="F6" s="30"/>
      <c r="G6" s="30"/>
      <c r="H6" s="30"/>
    </row>
    <row r="7" spans="1:8" s="5" customFormat="1" ht="16.2" thickBot="1" x14ac:dyDescent="0.35">
      <c r="A7" s="7"/>
      <c r="B7" s="30"/>
      <c r="C7" s="30"/>
      <c r="D7" s="30"/>
      <c r="E7" s="30"/>
      <c r="F7" s="30"/>
      <c r="G7" s="30"/>
      <c r="H7" s="30"/>
    </row>
    <row r="8" spans="1:8" s="9" customFormat="1" ht="13.8" thickBot="1" x14ac:dyDescent="0.3">
      <c r="A8" s="8" t="s">
        <v>0</v>
      </c>
      <c r="B8" s="35"/>
      <c r="C8" s="21"/>
      <c r="D8" s="21"/>
      <c r="E8" s="21"/>
      <c r="F8" s="36"/>
      <c r="G8" s="36"/>
      <c r="H8" s="36"/>
    </row>
    <row r="9" spans="1:8" x14ac:dyDescent="0.25">
      <c r="B9" s="21">
        <v>2195275.6800000002</v>
      </c>
      <c r="C9" s="21">
        <f>$B$9/4</f>
        <v>548818.92000000004</v>
      </c>
      <c r="D9" s="21">
        <f>$B$9/4</f>
        <v>548818.92000000004</v>
      </c>
      <c r="E9" s="21">
        <f>$B$9/4</f>
        <v>548818.92000000004</v>
      </c>
      <c r="F9" s="21">
        <f>$B$9/4</f>
        <v>548818.92000000004</v>
      </c>
      <c r="G9" s="22">
        <f>SUM(C9:F9)</f>
        <v>2195275.6800000002</v>
      </c>
    </row>
    <row r="10" spans="1:8" x14ac:dyDescent="0.25">
      <c r="B10" s="37"/>
      <c r="D10" s="38"/>
      <c r="G10" s="22">
        <f>SUM(C10:F10)</f>
        <v>0</v>
      </c>
    </row>
    <row r="11" spans="1:8" x14ac:dyDescent="0.25">
      <c r="A11" s="11"/>
      <c r="B11" s="39"/>
      <c r="C11" s="40"/>
      <c r="D11" s="39"/>
      <c r="G11" s="22">
        <f>SUM(C11:F11)</f>
        <v>0</v>
      </c>
    </row>
    <row r="12" spans="1:8" s="1" customFormat="1" x14ac:dyDescent="0.25">
      <c r="A12" s="11" t="s">
        <v>21</v>
      </c>
      <c r="B12" s="20">
        <f t="shared" ref="B12:G12" si="0">SUM(B9:B11)</f>
        <v>2195275.6800000002</v>
      </c>
      <c r="C12" s="20">
        <f t="shared" si="0"/>
        <v>548818.92000000004</v>
      </c>
      <c r="D12" s="20">
        <f t="shared" si="0"/>
        <v>548818.92000000004</v>
      </c>
      <c r="E12" s="20">
        <f t="shared" si="0"/>
        <v>548818.92000000004</v>
      </c>
      <c r="F12" s="20">
        <f t="shared" si="0"/>
        <v>548818.92000000004</v>
      </c>
      <c r="G12" s="20">
        <f t="shared" si="0"/>
        <v>2195275.6800000002</v>
      </c>
      <c r="H12" s="20"/>
    </row>
    <row r="13" spans="1:8" x14ac:dyDescent="0.25">
      <c r="A13" s="13" t="s">
        <v>1</v>
      </c>
      <c r="B13" s="35"/>
      <c r="D13" s="38"/>
    </row>
    <row r="14" spans="1:8" x14ac:dyDescent="0.25">
      <c r="B14" s="21">
        <v>90000</v>
      </c>
      <c r="C14" s="21">
        <f>$B$14/4</f>
        <v>22500</v>
      </c>
      <c r="D14" s="21">
        <f>$B$14/4</f>
        <v>22500</v>
      </c>
      <c r="E14" s="21">
        <f>$B$14/4</f>
        <v>22500</v>
      </c>
      <c r="F14" s="21">
        <f>$B$14/4</f>
        <v>22500</v>
      </c>
      <c r="G14" s="22">
        <f>SUM(C14:F14)</f>
        <v>90000</v>
      </c>
    </row>
    <row r="15" spans="1:8" x14ac:dyDescent="0.25">
      <c r="A15" s="11"/>
      <c r="B15" s="39"/>
      <c r="C15" s="40"/>
      <c r="D15" s="38"/>
      <c r="G15" s="22">
        <f>SUM(C15:F15)</f>
        <v>0</v>
      </c>
    </row>
    <row r="16" spans="1:8" x14ac:dyDescent="0.25">
      <c r="B16" s="37"/>
      <c r="D16" s="38"/>
      <c r="G16" s="22">
        <f>SUM(C16:F16)</f>
        <v>0</v>
      </c>
    </row>
    <row r="17" spans="1:8" s="1" customFormat="1" x14ac:dyDescent="0.25">
      <c r="A17" s="11" t="s">
        <v>21</v>
      </c>
      <c r="B17" s="39">
        <f t="shared" ref="B17:G17" si="1">SUM(B14:B16)</f>
        <v>90000</v>
      </c>
      <c r="C17" s="39">
        <f t="shared" si="1"/>
        <v>22500</v>
      </c>
      <c r="D17" s="39">
        <f t="shared" si="1"/>
        <v>22500</v>
      </c>
      <c r="E17" s="39">
        <f t="shared" si="1"/>
        <v>22500</v>
      </c>
      <c r="F17" s="39">
        <f t="shared" si="1"/>
        <v>22500</v>
      </c>
      <c r="G17" s="20">
        <f t="shared" si="1"/>
        <v>90000</v>
      </c>
      <c r="H17" s="20"/>
    </row>
    <row r="18" spans="1:8" x14ac:dyDescent="0.25">
      <c r="A18" s="13" t="s">
        <v>2</v>
      </c>
      <c r="B18" s="35"/>
      <c r="D18" s="38"/>
    </row>
    <row r="19" spans="1:8" x14ac:dyDescent="0.25">
      <c r="B19" s="37"/>
      <c r="F19" s="21"/>
      <c r="G19" s="22">
        <f>SUM(C19:F19)</f>
        <v>0</v>
      </c>
    </row>
    <row r="20" spans="1:8" x14ac:dyDescent="0.25">
      <c r="A20" s="11"/>
      <c r="B20" s="37">
        <v>0</v>
      </c>
      <c r="C20" s="47">
        <f>$B$20/4</f>
        <v>0</v>
      </c>
      <c r="D20" s="47">
        <f>$B$20/4</f>
        <v>0</v>
      </c>
      <c r="E20" s="47">
        <f>$B$20/4</f>
        <v>0</v>
      </c>
      <c r="F20" s="47">
        <f>$B$20/4</f>
        <v>0</v>
      </c>
      <c r="G20" s="22">
        <f>SUM(C20:F20)</f>
        <v>0</v>
      </c>
    </row>
    <row r="21" spans="1:8" x14ac:dyDescent="0.25">
      <c r="B21" s="37"/>
      <c r="D21" s="38"/>
      <c r="G21" s="22">
        <f>SUM(C21:F21)</f>
        <v>0</v>
      </c>
    </row>
    <row r="22" spans="1:8" x14ac:dyDescent="0.25">
      <c r="A22" s="11"/>
      <c r="B22" s="39"/>
      <c r="C22" s="34"/>
      <c r="D22" s="38"/>
      <c r="G22" s="22">
        <f>SUM(C22:F22)</f>
        <v>0</v>
      </c>
    </row>
    <row r="23" spans="1:8" s="1" customFormat="1" ht="13.8" thickBot="1" x14ac:dyDescent="0.3">
      <c r="A23" s="11" t="s">
        <v>21</v>
      </c>
      <c r="B23" s="20">
        <f t="shared" ref="B23:G23" si="2">SUM(B20:B22)</f>
        <v>0</v>
      </c>
      <c r="C23" s="20">
        <f t="shared" si="2"/>
        <v>0</v>
      </c>
      <c r="D23" s="20">
        <f t="shared" si="2"/>
        <v>0</v>
      </c>
      <c r="E23" s="20">
        <f t="shared" si="2"/>
        <v>0</v>
      </c>
      <c r="F23" s="20">
        <f t="shared" si="2"/>
        <v>0</v>
      </c>
      <c r="G23" s="20">
        <f t="shared" si="2"/>
        <v>0</v>
      </c>
      <c r="H23" s="20"/>
    </row>
    <row r="24" spans="1:8" s="1" customFormat="1" ht="13.8" thickBot="1" x14ac:dyDescent="0.3">
      <c r="A24" s="14" t="s">
        <v>4</v>
      </c>
      <c r="B24" s="41"/>
      <c r="C24" s="21"/>
      <c r="D24" s="21"/>
      <c r="E24" s="40"/>
      <c r="F24" s="20"/>
      <c r="G24" s="20"/>
      <c r="H24" s="20"/>
    </row>
    <row r="25" spans="1:8" s="1" customFormat="1" x14ac:dyDescent="0.25">
      <c r="A25" s="2"/>
      <c r="B25" s="21">
        <v>553039.97</v>
      </c>
      <c r="C25" s="21">
        <f>$B$25/4</f>
        <v>138259.99249999999</v>
      </c>
      <c r="D25" s="21">
        <f>$B$25/4</f>
        <v>138259.99249999999</v>
      </c>
      <c r="E25" s="21">
        <f>$B$25/4</f>
        <v>138259.99249999999</v>
      </c>
      <c r="F25" s="21">
        <f>$B$25/4</f>
        <v>138259.99249999999</v>
      </c>
      <c r="G25" s="22">
        <f>SUM(C25:F25)</f>
        <v>553039.97</v>
      </c>
      <c r="H25" s="20"/>
    </row>
    <row r="26" spans="1:8" s="1" customFormat="1" x14ac:dyDescent="0.25">
      <c r="A26" s="11" t="s">
        <v>21</v>
      </c>
      <c r="B26" s="20">
        <f>SUM(B24:B25)</f>
        <v>553039.97</v>
      </c>
      <c r="C26" s="20">
        <f>SUM(C24:C25)</f>
        <v>138259.99249999999</v>
      </c>
      <c r="D26" s="20">
        <f>SUM(D24:D25)</f>
        <v>138259.99249999999</v>
      </c>
      <c r="E26" s="20">
        <f>SUM(E24:E25)</f>
        <v>138259.99249999999</v>
      </c>
      <c r="F26" s="20">
        <f>SUM(F24:F25)</f>
        <v>138259.99249999999</v>
      </c>
      <c r="G26" s="20">
        <f>SUM(C26:F26)</f>
        <v>553039.97</v>
      </c>
      <c r="H26" s="20"/>
    </row>
    <row r="27" spans="1:8" s="1" customFormat="1" x14ac:dyDescent="0.25">
      <c r="A27" s="13" t="s">
        <v>3</v>
      </c>
      <c r="B27" s="35"/>
      <c r="C27" s="42"/>
      <c r="D27" s="21"/>
      <c r="E27" s="40"/>
      <c r="F27" s="20"/>
      <c r="G27" s="20"/>
      <c r="H27" s="20"/>
    </row>
    <row r="28" spans="1:8" x14ac:dyDescent="0.25">
      <c r="B28" s="37"/>
      <c r="C28" s="22"/>
      <c r="D28" s="22"/>
    </row>
    <row r="29" spans="1:8" x14ac:dyDescent="0.25">
      <c r="A29" s="11" t="s">
        <v>21</v>
      </c>
      <c r="B29" s="39"/>
      <c r="C29" s="22">
        <f>SUM(C27:C28)</f>
        <v>0</v>
      </c>
      <c r="D29" s="22">
        <f>SUM(D27:D28)</f>
        <v>0</v>
      </c>
      <c r="E29" s="22">
        <f>SUM(E27:E28)</f>
        <v>0</v>
      </c>
      <c r="F29" s="22">
        <f>SUM(F27:F28)</f>
        <v>0</v>
      </c>
      <c r="G29" s="22">
        <f>SUM(C29:F29)</f>
        <v>0</v>
      </c>
    </row>
    <row r="30" spans="1:8" ht="13.8" thickBot="1" x14ac:dyDescent="0.3">
      <c r="A30" s="11"/>
      <c r="B30" s="39"/>
      <c r="C30" s="22"/>
      <c r="D30" s="22"/>
      <c r="E30" s="22"/>
    </row>
    <row r="31" spans="1:8" s="1" customFormat="1" ht="16.2" thickBot="1" x14ac:dyDescent="0.35">
      <c r="A31" s="6" t="s">
        <v>22</v>
      </c>
      <c r="B31" s="34">
        <f t="shared" ref="B31:G31" si="3">B29+B26+B23+B17+B12</f>
        <v>2838315.6500000004</v>
      </c>
      <c r="C31" s="34">
        <f t="shared" si="3"/>
        <v>709578.91250000009</v>
      </c>
      <c r="D31" s="34">
        <f t="shared" si="3"/>
        <v>709578.91250000009</v>
      </c>
      <c r="E31" s="34">
        <f t="shared" si="3"/>
        <v>709578.91250000009</v>
      </c>
      <c r="F31" s="34">
        <f t="shared" si="3"/>
        <v>709578.91250000009</v>
      </c>
      <c r="G31" s="34">
        <f t="shared" si="3"/>
        <v>2838315.6500000004</v>
      </c>
      <c r="H31" s="20">
        <f>SUM(C31:F31)</f>
        <v>2838315.6500000004</v>
      </c>
    </row>
    <row r="32" spans="1:8" ht="13.8" thickBot="1" x14ac:dyDescent="0.3">
      <c r="A32" s="11"/>
      <c r="B32" s="39"/>
      <c r="C32" s="22"/>
      <c r="D32" s="22"/>
      <c r="E32" s="22"/>
    </row>
    <row r="33" spans="1:8" ht="16.2" thickBot="1" x14ac:dyDescent="0.35">
      <c r="A33" s="6" t="s">
        <v>5</v>
      </c>
      <c r="B33" s="33"/>
      <c r="C33" s="22"/>
      <c r="D33" s="22"/>
      <c r="E33" s="22"/>
    </row>
    <row r="34" spans="1:8" ht="16.2" thickBot="1" x14ac:dyDescent="0.35">
      <c r="A34" s="16"/>
      <c r="B34" s="33"/>
      <c r="C34" s="42"/>
    </row>
    <row r="35" spans="1:8" ht="13.8" thickBot="1" x14ac:dyDescent="0.3">
      <c r="A35" s="14" t="s">
        <v>7</v>
      </c>
      <c r="B35" s="41"/>
    </row>
    <row r="36" spans="1:8" x14ac:dyDescent="0.25">
      <c r="A36" s="15" t="s">
        <v>20</v>
      </c>
      <c r="B36" s="41"/>
    </row>
    <row r="37" spans="1:8" x14ac:dyDescent="0.25">
      <c r="B37" s="22">
        <v>8000</v>
      </c>
      <c r="C37" s="47">
        <f>$B$37/4</f>
        <v>2000</v>
      </c>
      <c r="D37" s="47">
        <f>$B$37/4</f>
        <v>2000</v>
      </c>
      <c r="E37" s="47">
        <f>$B$37/4</f>
        <v>2000</v>
      </c>
      <c r="F37" s="47">
        <f>$B$37/4</f>
        <v>2000</v>
      </c>
      <c r="G37" s="22">
        <f t="shared" ref="G37:G42" si="4">SUM(C37:F37)</f>
        <v>8000</v>
      </c>
    </row>
    <row r="38" spans="1:8" x14ac:dyDescent="0.25">
      <c r="G38" s="22">
        <f t="shared" si="4"/>
        <v>0</v>
      </c>
    </row>
    <row r="39" spans="1:8" x14ac:dyDescent="0.25">
      <c r="G39" s="22">
        <f t="shared" si="4"/>
        <v>0</v>
      </c>
    </row>
    <row r="40" spans="1:8" x14ac:dyDescent="0.25">
      <c r="G40" s="22">
        <f t="shared" si="4"/>
        <v>0</v>
      </c>
    </row>
    <row r="41" spans="1:8" x14ac:dyDescent="0.25">
      <c r="A41" s="11"/>
      <c r="B41" s="40"/>
      <c r="C41" s="42"/>
      <c r="G41" s="22">
        <f t="shared" si="4"/>
        <v>0</v>
      </c>
    </row>
    <row r="42" spans="1:8" x14ac:dyDescent="0.25">
      <c r="A42" s="11"/>
      <c r="B42" s="40"/>
      <c r="C42" s="43"/>
      <c r="G42" s="22">
        <f t="shared" si="4"/>
        <v>0</v>
      </c>
    </row>
    <row r="43" spans="1:8" ht="13.8" thickBot="1" x14ac:dyDescent="0.3">
      <c r="A43" s="11" t="s">
        <v>21</v>
      </c>
      <c r="B43" s="20">
        <f t="shared" ref="B43:G43" si="5">SUM(B37:B42)</f>
        <v>8000</v>
      </c>
      <c r="C43" s="22">
        <f t="shared" si="5"/>
        <v>2000</v>
      </c>
      <c r="D43" s="22">
        <f t="shared" si="5"/>
        <v>2000</v>
      </c>
      <c r="E43" s="22">
        <f t="shared" si="5"/>
        <v>2000</v>
      </c>
      <c r="F43" s="22">
        <f t="shared" si="5"/>
        <v>2000</v>
      </c>
      <c r="G43" s="22">
        <f t="shared" si="5"/>
        <v>8000</v>
      </c>
      <c r="H43" s="22">
        <f>SUM(C43:F43)</f>
        <v>8000</v>
      </c>
    </row>
    <row r="44" spans="1:8" ht="13.8" thickBot="1" x14ac:dyDescent="0.3">
      <c r="A44" s="14" t="s">
        <v>9</v>
      </c>
      <c r="B44" s="41"/>
    </row>
    <row r="45" spans="1:8" x14ac:dyDescent="0.25">
      <c r="A45" s="15" t="s">
        <v>20</v>
      </c>
      <c r="B45" s="41"/>
      <c r="G45" s="22">
        <f>SUM(C45:F45)</f>
        <v>0</v>
      </c>
    </row>
    <row r="46" spans="1:8" x14ac:dyDescent="0.25">
      <c r="A46" s="11"/>
      <c r="B46" s="21"/>
      <c r="C46" s="21">
        <f>$B$46/4</f>
        <v>0</v>
      </c>
      <c r="D46" s="21">
        <f>$B$46/4</f>
        <v>0</v>
      </c>
      <c r="E46" s="21">
        <f>$B$46/4</f>
        <v>0</v>
      </c>
      <c r="F46" s="21">
        <f>$B$46/4</f>
        <v>0</v>
      </c>
      <c r="G46" s="22">
        <f>SUM(C46:F46)</f>
        <v>0</v>
      </c>
    </row>
    <row r="47" spans="1:8" x14ac:dyDescent="0.25">
      <c r="A47" s="11"/>
      <c r="B47" s="40"/>
      <c r="C47" s="40"/>
      <c r="G47" s="22">
        <f>SUM(C47:F47)</f>
        <v>0</v>
      </c>
    </row>
    <row r="48" spans="1:8" ht="13.8" thickBot="1" x14ac:dyDescent="0.3">
      <c r="A48" s="11" t="s">
        <v>21</v>
      </c>
      <c r="B48" s="20">
        <f t="shared" ref="B48:G48" si="6">SUM(B45:B47)</f>
        <v>0</v>
      </c>
      <c r="C48" s="22">
        <f t="shared" si="6"/>
        <v>0</v>
      </c>
      <c r="D48" s="22">
        <f t="shared" si="6"/>
        <v>0</v>
      </c>
      <c r="E48" s="22">
        <f t="shared" si="6"/>
        <v>0</v>
      </c>
      <c r="F48" s="22">
        <f t="shared" si="6"/>
        <v>0</v>
      </c>
      <c r="G48" s="22">
        <f t="shared" si="6"/>
        <v>0</v>
      </c>
      <c r="H48" s="22">
        <f>SUM(C48:F48)</f>
        <v>0</v>
      </c>
    </row>
    <row r="49" spans="1:7" ht="13.8" thickBot="1" x14ac:dyDescent="0.3">
      <c r="A49" s="14" t="s">
        <v>8</v>
      </c>
      <c r="B49" s="41"/>
    </row>
    <row r="50" spans="1:7" x14ac:dyDescent="0.25">
      <c r="A50" s="15" t="s">
        <v>20</v>
      </c>
      <c r="B50" s="41"/>
      <c r="G50" s="22">
        <f t="shared" ref="G50:G61" si="7">SUM(C50:F50)</f>
        <v>0</v>
      </c>
    </row>
    <row r="51" spans="1:7" x14ac:dyDescent="0.25">
      <c r="A51" s="11"/>
      <c r="B51" s="40"/>
      <c r="G51" s="22">
        <f t="shared" si="7"/>
        <v>0</v>
      </c>
    </row>
    <row r="52" spans="1:7" x14ac:dyDescent="0.25">
      <c r="A52" s="11"/>
      <c r="B52" s="21"/>
      <c r="C52" s="21">
        <f>$B$52/4</f>
        <v>0</v>
      </c>
      <c r="D52" s="21">
        <f>$B$52/4</f>
        <v>0</v>
      </c>
      <c r="E52" s="21">
        <f>$B$52/4</f>
        <v>0</v>
      </c>
      <c r="F52" s="21">
        <f>$B$52/4</f>
        <v>0</v>
      </c>
      <c r="G52" s="22">
        <f t="shared" si="7"/>
        <v>0</v>
      </c>
    </row>
    <row r="53" spans="1:7" x14ac:dyDescent="0.25">
      <c r="A53" s="11"/>
      <c r="B53" s="40"/>
      <c r="G53" s="22">
        <f t="shared" si="7"/>
        <v>0</v>
      </c>
    </row>
    <row r="54" spans="1:7" x14ac:dyDescent="0.25">
      <c r="A54" s="11"/>
      <c r="B54" s="40"/>
      <c r="G54" s="22">
        <f t="shared" si="7"/>
        <v>0</v>
      </c>
    </row>
    <row r="55" spans="1:7" x14ac:dyDescent="0.25">
      <c r="A55" s="11"/>
      <c r="B55" s="40"/>
      <c r="G55" s="22">
        <f t="shared" si="7"/>
        <v>0</v>
      </c>
    </row>
    <row r="56" spans="1:7" x14ac:dyDescent="0.25">
      <c r="A56" s="11"/>
      <c r="B56" s="40"/>
      <c r="G56" s="22">
        <f t="shared" si="7"/>
        <v>0</v>
      </c>
    </row>
    <row r="57" spans="1:7" x14ac:dyDescent="0.25">
      <c r="A57" s="11"/>
      <c r="B57" s="40"/>
      <c r="G57" s="22">
        <f t="shared" si="7"/>
        <v>0</v>
      </c>
    </row>
    <row r="58" spans="1:7" x14ac:dyDescent="0.25">
      <c r="A58" s="11"/>
      <c r="B58" s="40"/>
      <c r="G58" s="22">
        <f t="shared" si="7"/>
        <v>0</v>
      </c>
    </row>
    <row r="59" spans="1:7" x14ac:dyDescent="0.25">
      <c r="A59" s="11"/>
      <c r="B59" s="40"/>
      <c r="G59" s="22">
        <f t="shared" si="7"/>
        <v>0</v>
      </c>
    </row>
    <row r="60" spans="1:7" x14ac:dyDescent="0.25">
      <c r="A60" s="11"/>
      <c r="B60" s="40"/>
      <c r="G60" s="22">
        <f t="shared" si="7"/>
        <v>0</v>
      </c>
    </row>
    <row r="61" spans="1:7" x14ac:dyDescent="0.25">
      <c r="A61" s="11"/>
      <c r="B61" s="40"/>
      <c r="C61" s="40"/>
      <c r="G61" s="22">
        <f t="shared" si="7"/>
        <v>0</v>
      </c>
    </row>
    <row r="62" spans="1:7" s="20" customFormat="1" ht="13.8" thickBot="1" x14ac:dyDescent="0.3">
      <c r="A62" s="11" t="s">
        <v>21</v>
      </c>
      <c r="B62" s="20">
        <f t="shared" ref="B62:G62" si="8">SUM(B50:B61)</f>
        <v>0</v>
      </c>
      <c r="C62" s="20">
        <f t="shared" si="8"/>
        <v>0</v>
      </c>
      <c r="D62" s="20">
        <f t="shared" si="8"/>
        <v>0</v>
      </c>
      <c r="E62" s="20">
        <f t="shared" si="8"/>
        <v>0</v>
      </c>
      <c r="F62" s="20">
        <f t="shared" si="8"/>
        <v>0</v>
      </c>
      <c r="G62" s="20">
        <f t="shared" si="8"/>
        <v>0</v>
      </c>
    </row>
    <row r="63" spans="1:7" ht="13.8" thickBot="1" x14ac:dyDescent="0.3">
      <c r="A63" s="14" t="s">
        <v>10</v>
      </c>
      <c r="B63" s="41"/>
    </row>
    <row r="64" spans="1:7" x14ac:dyDescent="0.25">
      <c r="A64" s="15" t="s">
        <v>20</v>
      </c>
      <c r="B64" s="41"/>
    </row>
    <row r="65" spans="1:8" x14ac:dyDescent="0.25">
      <c r="A65" s="15"/>
      <c r="B65" s="41"/>
      <c r="C65" s="21">
        <f>$B$65/4</f>
        <v>0</v>
      </c>
      <c r="D65" s="21">
        <f>$B$65/4</f>
        <v>0</v>
      </c>
      <c r="E65" s="21">
        <f>$B$65/4</f>
        <v>0</v>
      </c>
      <c r="F65" s="21">
        <f>$B$65/4</f>
        <v>0</v>
      </c>
      <c r="G65" s="22">
        <f>SUM(C65:F65)</f>
        <v>0</v>
      </c>
    </row>
    <row r="66" spans="1:8" x14ac:dyDescent="0.25">
      <c r="A66" s="55" t="s">
        <v>69</v>
      </c>
      <c r="B66" s="41">
        <v>15000</v>
      </c>
      <c r="C66" s="21">
        <f>$B$66/4</f>
        <v>3750</v>
      </c>
      <c r="D66" s="21">
        <f t="shared" ref="D66:F66" si="9">$B$66/4</f>
        <v>3750</v>
      </c>
      <c r="E66" s="21">
        <f t="shared" si="9"/>
        <v>3750</v>
      </c>
      <c r="F66" s="21">
        <f t="shared" si="9"/>
        <v>3750</v>
      </c>
      <c r="G66" s="22">
        <f t="shared" ref="G66:G73" si="10">SUM(C66:F66)</f>
        <v>15000</v>
      </c>
    </row>
    <row r="67" spans="1:8" ht="26.4" x14ac:dyDescent="0.25">
      <c r="A67" s="55" t="s">
        <v>70</v>
      </c>
      <c r="B67" s="41">
        <v>9000</v>
      </c>
      <c r="C67" s="21">
        <f>$B$67/4</f>
        <v>2250</v>
      </c>
      <c r="D67" s="21">
        <f t="shared" ref="D67:F67" si="11">$B$67/4</f>
        <v>2250</v>
      </c>
      <c r="E67" s="21">
        <f t="shared" si="11"/>
        <v>2250</v>
      </c>
      <c r="F67" s="21">
        <f t="shared" si="11"/>
        <v>2250</v>
      </c>
      <c r="G67" s="22">
        <f t="shared" si="10"/>
        <v>9000</v>
      </c>
    </row>
    <row r="68" spans="1:8" x14ac:dyDescent="0.25">
      <c r="A68" s="55" t="s">
        <v>71</v>
      </c>
      <c r="B68" s="41">
        <v>9898.76</v>
      </c>
      <c r="C68" s="47">
        <f>$B$68/4</f>
        <v>2474.69</v>
      </c>
      <c r="D68" s="47">
        <f t="shared" ref="D68:F68" si="12">$B$68/4</f>
        <v>2474.69</v>
      </c>
      <c r="E68" s="47">
        <f t="shared" si="12"/>
        <v>2474.69</v>
      </c>
      <c r="F68" s="47">
        <f t="shared" si="12"/>
        <v>2474.69</v>
      </c>
      <c r="G68" s="22">
        <f t="shared" si="10"/>
        <v>9898.76</v>
      </c>
    </row>
    <row r="69" spans="1:8" x14ac:dyDescent="0.25">
      <c r="A69" s="55" t="s">
        <v>72</v>
      </c>
      <c r="B69" s="41">
        <v>164701.66</v>
      </c>
      <c r="C69" s="47">
        <f>$B$69/4</f>
        <v>41175.415000000001</v>
      </c>
      <c r="D69" s="47">
        <f t="shared" ref="D69:F69" si="13">$B$69/4</f>
        <v>41175.415000000001</v>
      </c>
      <c r="E69" s="47">
        <f t="shared" si="13"/>
        <v>41175.415000000001</v>
      </c>
      <c r="F69" s="47">
        <f t="shared" si="13"/>
        <v>41175.415000000001</v>
      </c>
      <c r="G69" s="22">
        <f t="shared" si="10"/>
        <v>164701.66</v>
      </c>
    </row>
    <row r="70" spans="1:8" x14ac:dyDescent="0.25">
      <c r="A70" s="55" t="s">
        <v>73</v>
      </c>
      <c r="B70" s="41">
        <v>1000</v>
      </c>
      <c r="C70" s="21">
        <f>$B$70/4</f>
        <v>250</v>
      </c>
      <c r="D70" s="21">
        <f t="shared" ref="D70:F70" si="14">$B$70/4</f>
        <v>250</v>
      </c>
      <c r="E70" s="21">
        <f t="shared" si="14"/>
        <v>250</v>
      </c>
      <c r="F70" s="21">
        <f t="shared" si="14"/>
        <v>250</v>
      </c>
      <c r="G70" s="22">
        <f t="shared" si="10"/>
        <v>1000</v>
      </c>
    </row>
    <row r="71" spans="1:8" x14ac:dyDescent="0.25">
      <c r="A71" s="55" t="s">
        <v>74</v>
      </c>
      <c r="B71" s="41">
        <v>22000</v>
      </c>
      <c r="C71" s="21">
        <f>$B$71/4</f>
        <v>5500</v>
      </c>
      <c r="D71" s="21">
        <f t="shared" ref="D71:F71" si="15">$B$71/4</f>
        <v>5500</v>
      </c>
      <c r="E71" s="21">
        <f t="shared" si="15"/>
        <v>5500</v>
      </c>
      <c r="F71" s="21">
        <f t="shared" si="15"/>
        <v>5500</v>
      </c>
      <c r="G71" s="22">
        <f t="shared" si="10"/>
        <v>22000</v>
      </c>
    </row>
    <row r="72" spans="1:8" x14ac:dyDescent="0.25">
      <c r="A72" s="11"/>
      <c r="B72" s="40"/>
      <c r="F72" s="21"/>
      <c r="G72" s="22">
        <f t="shared" si="10"/>
        <v>0</v>
      </c>
    </row>
    <row r="73" spans="1:8" x14ac:dyDescent="0.25">
      <c r="G73" s="22">
        <f t="shared" si="10"/>
        <v>0</v>
      </c>
    </row>
    <row r="74" spans="1:8" ht="13.8" thickBot="1" x14ac:dyDescent="0.3">
      <c r="A74" s="11" t="s">
        <v>21</v>
      </c>
      <c r="B74" s="20">
        <f t="shared" ref="B74:G74" si="16">SUM(B65:B73)</f>
        <v>221600.42</v>
      </c>
      <c r="C74" s="22">
        <f t="shared" si="16"/>
        <v>55400.105000000003</v>
      </c>
      <c r="D74" s="22">
        <f t="shared" si="16"/>
        <v>55400.105000000003</v>
      </c>
      <c r="E74" s="22">
        <f t="shared" si="16"/>
        <v>55400.105000000003</v>
      </c>
      <c r="F74" s="22">
        <f t="shared" si="16"/>
        <v>55400.105000000003</v>
      </c>
      <c r="G74" s="22">
        <f t="shared" si="16"/>
        <v>221600.42</v>
      </c>
      <c r="H74" s="22">
        <f>SUM(C74:F74)</f>
        <v>221600.42</v>
      </c>
    </row>
    <row r="75" spans="1:8" ht="13.8" thickBot="1" x14ac:dyDescent="0.3">
      <c r="A75" s="14" t="s">
        <v>11</v>
      </c>
      <c r="B75" s="41"/>
    </row>
    <row r="76" spans="1:8" x14ac:dyDescent="0.25">
      <c r="A76" s="15" t="s">
        <v>20</v>
      </c>
      <c r="B76" s="41"/>
    </row>
    <row r="77" spans="1:8" ht="39.6" x14ac:dyDescent="0.25">
      <c r="A77" s="56" t="s">
        <v>68</v>
      </c>
      <c r="B77" s="41">
        <v>820000</v>
      </c>
      <c r="C77" s="21">
        <f>$B$77/4</f>
        <v>205000</v>
      </c>
      <c r="D77" s="21">
        <f>$B$77/4</f>
        <v>205000</v>
      </c>
      <c r="E77" s="21">
        <f>$B$77/4</f>
        <v>205000</v>
      </c>
      <c r="F77" s="21">
        <f>$B$77/4</f>
        <v>205000</v>
      </c>
      <c r="G77" s="22">
        <f>SUM(C77:F77)</f>
        <v>820000</v>
      </c>
    </row>
    <row r="78" spans="1:8" x14ac:dyDescent="0.25">
      <c r="A78" s="15"/>
      <c r="B78" s="41"/>
      <c r="G78" s="22">
        <f t="shared" ref="G78:G108" si="17">SUM(C78:F78)</f>
        <v>0</v>
      </c>
    </row>
    <row r="79" spans="1:8" x14ac:dyDescent="0.25">
      <c r="A79" s="15"/>
      <c r="B79" s="41"/>
      <c r="G79" s="22">
        <f t="shared" si="17"/>
        <v>0</v>
      </c>
    </row>
    <row r="80" spans="1:8" x14ac:dyDescent="0.25">
      <c r="A80" s="15"/>
      <c r="B80" s="41"/>
      <c r="G80" s="22">
        <f t="shared" si="17"/>
        <v>0</v>
      </c>
    </row>
    <row r="81" spans="1:7" x14ac:dyDescent="0.25">
      <c r="A81" s="15"/>
      <c r="B81" s="41"/>
      <c r="G81" s="22">
        <f t="shared" si="17"/>
        <v>0</v>
      </c>
    </row>
    <row r="82" spans="1:7" x14ac:dyDescent="0.25">
      <c r="A82" s="15"/>
      <c r="B82" s="41"/>
      <c r="G82" s="22">
        <f t="shared" si="17"/>
        <v>0</v>
      </c>
    </row>
    <row r="83" spans="1:7" x14ac:dyDescent="0.25">
      <c r="A83" s="15"/>
      <c r="B83" s="41"/>
      <c r="G83" s="22">
        <f t="shared" si="17"/>
        <v>0</v>
      </c>
    </row>
    <row r="84" spans="1:7" x14ac:dyDescent="0.25">
      <c r="A84" s="15"/>
      <c r="B84" s="41"/>
      <c r="G84" s="22">
        <f t="shared" si="17"/>
        <v>0</v>
      </c>
    </row>
    <row r="85" spans="1:7" x14ac:dyDescent="0.25">
      <c r="A85" s="15"/>
      <c r="B85" s="41"/>
      <c r="G85" s="22">
        <f t="shared" si="17"/>
        <v>0</v>
      </c>
    </row>
    <row r="86" spans="1:7" x14ac:dyDescent="0.25">
      <c r="A86" s="15"/>
      <c r="B86" s="41"/>
      <c r="G86" s="22">
        <f t="shared" si="17"/>
        <v>0</v>
      </c>
    </row>
    <row r="87" spans="1:7" x14ac:dyDescent="0.25">
      <c r="A87" s="15"/>
      <c r="B87" s="41"/>
      <c r="G87" s="22">
        <f t="shared" si="17"/>
        <v>0</v>
      </c>
    </row>
    <row r="88" spans="1:7" x14ac:dyDescent="0.25">
      <c r="A88" s="15"/>
      <c r="B88" s="41"/>
      <c r="G88" s="22">
        <f t="shared" si="17"/>
        <v>0</v>
      </c>
    </row>
    <row r="89" spans="1:7" x14ac:dyDescent="0.25">
      <c r="A89" s="15"/>
      <c r="B89" s="41"/>
      <c r="G89" s="22">
        <f t="shared" si="17"/>
        <v>0</v>
      </c>
    </row>
    <row r="90" spans="1:7" x14ac:dyDescent="0.25">
      <c r="A90" s="15"/>
      <c r="B90" s="41"/>
      <c r="G90" s="22">
        <f t="shared" si="17"/>
        <v>0</v>
      </c>
    </row>
    <row r="91" spans="1:7" x14ac:dyDescent="0.25">
      <c r="A91" s="15"/>
      <c r="B91" s="41"/>
      <c r="G91" s="22">
        <f t="shared" si="17"/>
        <v>0</v>
      </c>
    </row>
    <row r="92" spans="1:7" x14ac:dyDescent="0.25">
      <c r="A92" s="15"/>
      <c r="B92" s="41"/>
      <c r="G92" s="22">
        <f t="shared" si="17"/>
        <v>0</v>
      </c>
    </row>
    <row r="93" spans="1:7" x14ac:dyDescent="0.25">
      <c r="A93" s="15"/>
      <c r="B93" s="41"/>
      <c r="G93" s="22">
        <f t="shared" si="17"/>
        <v>0</v>
      </c>
    </row>
    <row r="94" spans="1:7" x14ac:dyDescent="0.25">
      <c r="A94" s="15"/>
      <c r="B94" s="41"/>
      <c r="G94" s="22">
        <f t="shared" si="17"/>
        <v>0</v>
      </c>
    </row>
    <row r="95" spans="1:7" x14ac:dyDescent="0.25">
      <c r="A95" s="15"/>
      <c r="B95" s="41"/>
      <c r="G95" s="22">
        <f t="shared" si="17"/>
        <v>0</v>
      </c>
    </row>
    <row r="96" spans="1:7" x14ac:dyDescent="0.25">
      <c r="A96" s="15"/>
      <c r="B96" s="41"/>
      <c r="G96" s="22">
        <f t="shared" si="17"/>
        <v>0</v>
      </c>
    </row>
    <row r="97" spans="1:8" x14ac:dyDescent="0.25">
      <c r="A97" s="15"/>
      <c r="B97" s="41"/>
      <c r="G97" s="22">
        <f t="shared" si="17"/>
        <v>0</v>
      </c>
    </row>
    <row r="98" spans="1:8" x14ac:dyDescent="0.25">
      <c r="A98" s="15"/>
      <c r="B98" s="41"/>
      <c r="G98" s="22">
        <f t="shared" si="17"/>
        <v>0</v>
      </c>
    </row>
    <row r="99" spans="1:8" x14ac:dyDescent="0.25">
      <c r="A99" s="15"/>
      <c r="B99" s="41"/>
      <c r="G99" s="22">
        <f t="shared" si="17"/>
        <v>0</v>
      </c>
    </row>
    <row r="100" spans="1:8" x14ac:dyDescent="0.25">
      <c r="A100" s="15"/>
      <c r="B100" s="41"/>
      <c r="G100" s="22">
        <f t="shared" si="17"/>
        <v>0</v>
      </c>
    </row>
    <row r="101" spans="1:8" x14ac:dyDescent="0.25">
      <c r="A101" s="15"/>
      <c r="B101" s="41"/>
      <c r="G101" s="22">
        <f t="shared" si="17"/>
        <v>0</v>
      </c>
    </row>
    <row r="102" spans="1:8" x14ac:dyDescent="0.25">
      <c r="A102" s="15"/>
      <c r="B102" s="41"/>
      <c r="G102" s="22">
        <f t="shared" si="17"/>
        <v>0</v>
      </c>
    </row>
    <row r="103" spans="1:8" x14ac:dyDescent="0.25">
      <c r="A103" s="15"/>
      <c r="B103" s="41"/>
      <c r="G103" s="22">
        <f t="shared" si="17"/>
        <v>0</v>
      </c>
    </row>
    <row r="104" spans="1:8" x14ac:dyDescent="0.25">
      <c r="A104" s="15"/>
      <c r="B104" s="41"/>
      <c r="G104" s="22">
        <f t="shared" si="17"/>
        <v>0</v>
      </c>
    </row>
    <row r="105" spans="1:8" x14ac:dyDescent="0.25">
      <c r="A105" s="15"/>
      <c r="B105" s="41"/>
      <c r="G105" s="22">
        <f t="shared" si="17"/>
        <v>0</v>
      </c>
    </row>
    <row r="106" spans="1:8" x14ac:dyDescent="0.25">
      <c r="A106" s="15"/>
      <c r="B106" s="41"/>
      <c r="G106" s="22">
        <f t="shared" si="17"/>
        <v>0</v>
      </c>
    </row>
    <row r="107" spans="1:8" x14ac:dyDescent="0.25">
      <c r="A107" s="11"/>
      <c r="B107" s="40"/>
      <c r="G107" s="22">
        <f t="shared" si="17"/>
        <v>0</v>
      </c>
    </row>
    <row r="108" spans="1:8" x14ac:dyDescent="0.25">
      <c r="A108" s="11" t="s">
        <v>14</v>
      </c>
      <c r="B108" s="40"/>
      <c r="C108" s="43"/>
      <c r="G108" s="22">
        <f t="shared" si="17"/>
        <v>0</v>
      </c>
    </row>
    <row r="109" spans="1:8" x14ac:dyDescent="0.25">
      <c r="A109" s="11" t="s">
        <v>21</v>
      </c>
      <c r="B109" s="20">
        <f t="shared" ref="B109:G109" si="18">SUM(B77:B108)</f>
        <v>820000</v>
      </c>
      <c r="C109" s="20">
        <f t="shared" si="18"/>
        <v>205000</v>
      </c>
      <c r="D109" s="20">
        <f t="shared" si="18"/>
        <v>205000</v>
      </c>
      <c r="E109" s="20">
        <f t="shared" si="18"/>
        <v>205000</v>
      </c>
      <c r="F109" s="20">
        <f t="shared" si="18"/>
        <v>205000</v>
      </c>
      <c r="G109" s="20">
        <f t="shared" si="18"/>
        <v>820000</v>
      </c>
      <c r="H109" s="22">
        <f>SUM(C109:F109)</f>
        <v>820000</v>
      </c>
    </row>
    <row r="110" spans="1:8" x14ac:dyDescent="0.25">
      <c r="A110" s="13" t="s">
        <v>12</v>
      </c>
      <c r="B110" s="35"/>
      <c r="C110" s="43"/>
    </row>
    <row r="111" spans="1:8" x14ac:dyDescent="0.25">
      <c r="A111" s="15"/>
      <c r="B111" s="41"/>
    </row>
    <row r="112" spans="1:8" x14ac:dyDescent="0.25">
      <c r="A112" s="11"/>
      <c r="B112" s="21"/>
      <c r="C112" s="21">
        <f>$B$112/4</f>
        <v>0</v>
      </c>
      <c r="D112" s="21">
        <f>$B$112/4</f>
        <v>0</v>
      </c>
      <c r="E112" s="21">
        <f>$B$112/4</f>
        <v>0</v>
      </c>
      <c r="F112" s="21">
        <f>$B$112/4</f>
        <v>0</v>
      </c>
      <c r="G112" s="22">
        <f>SUM(C112:F112)</f>
        <v>0</v>
      </c>
    </row>
    <row r="113" spans="1:8" x14ac:dyDescent="0.25">
      <c r="A113" s="11"/>
      <c r="B113" s="40"/>
      <c r="G113" s="22">
        <f>SUM(C113:F113)</f>
        <v>0</v>
      </c>
    </row>
    <row r="114" spans="1:8" x14ac:dyDescent="0.25">
      <c r="A114" s="11"/>
      <c r="B114" s="40"/>
      <c r="G114" s="22">
        <f>SUM(C114:F114)</f>
        <v>0</v>
      </c>
    </row>
    <row r="115" spans="1:8" x14ac:dyDescent="0.25">
      <c r="A115" s="11"/>
      <c r="B115" s="40"/>
      <c r="G115" s="22">
        <f>SUM(C115:F115)</f>
        <v>0</v>
      </c>
    </row>
    <row r="116" spans="1:8" x14ac:dyDescent="0.25">
      <c r="A116" s="11"/>
      <c r="B116" s="40"/>
      <c r="C116" s="40"/>
      <c r="G116" s="22">
        <f>SUM(C116:F116)</f>
        <v>0</v>
      </c>
    </row>
    <row r="117" spans="1:8" x14ac:dyDescent="0.25">
      <c r="A117" s="11" t="s">
        <v>21</v>
      </c>
      <c r="B117" s="20">
        <f t="shared" ref="B117:G117" si="19">SUM(B112:B116)</f>
        <v>0</v>
      </c>
      <c r="C117" s="20">
        <f t="shared" si="19"/>
        <v>0</v>
      </c>
      <c r="D117" s="20">
        <f t="shared" si="19"/>
        <v>0</v>
      </c>
      <c r="E117" s="20">
        <f t="shared" si="19"/>
        <v>0</v>
      </c>
      <c r="F117" s="20">
        <f t="shared" si="19"/>
        <v>0</v>
      </c>
      <c r="G117" s="20">
        <f t="shared" si="19"/>
        <v>0</v>
      </c>
      <c r="H117" s="22">
        <f>SUM(C117:F117)</f>
        <v>0</v>
      </c>
    </row>
    <row r="118" spans="1:8" x14ac:dyDescent="0.25">
      <c r="A118" s="17" t="s">
        <v>13</v>
      </c>
      <c r="B118" s="41"/>
      <c r="D118" s="40"/>
      <c r="E118" s="40"/>
    </row>
    <row r="119" spans="1:8" x14ac:dyDescent="0.25">
      <c r="A119" s="15" t="s">
        <v>20</v>
      </c>
      <c r="B119" s="41"/>
    </row>
    <row r="120" spans="1:8" s="10" customFormat="1" x14ac:dyDescent="0.25">
      <c r="B120" s="37"/>
      <c r="C120" s="47">
        <f>$B$120/4</f>
        <v>0</v>
      </c>
      <c r="D120" s="47">
        <f>$B$120/4</f>
        <v>0</v>
      </c>
      <c r="E120" s="47">
        <f>$B$120/4</f>
        <v>0</v>
      </c>
      <c r="F120" s="47">
        <f>$B$120/4</f>
        <v>0</v>
      </c>
      <c r="G120" s="37">
        <f>SUM(C120:F120)</f>
        <v>0</v>
      </c>
      <c r="H120" s="37"/>
    </row>
    <row r="121" spans="1:8" s="10" customFormat="1" x14ac:dyDescent="0.25">
      <c r="B121" s="37"/>
      <c r="C121" s="38"/>
      <c r="D121" s="38"/>
      <c r="E121" s="38"/>
      <c r="F121" s="37"/>
      <c r="G121" s="37">
        <f t="shared" ref="G121:G132" si="20">SUM(C121:F121)</f>
        <v>0</v>
      </c>
      <c r="H121" s="37"/>
    </row>
    <row r="122" spans="1:8" s="10" customFormat="1" x14ac:dyDescent="0.25">
      <c r="A122" s="10" t="s">
        <v>66</v>
      </c>
      <c r="B122" s="37">
        <v>6000</v>
      </c>
      <c r="C122" s="47">
        <f>$B$122/4</f>
        <v>1500</v>
      </c>
      <c r="D122" s="47">
        <f>$B$122/4</f>
        <v>1500</v>
      </c>
      <c r="E122" s="47">
        <f>$B$122/4</f>
        <v>1500</v>
      </c>
      <c r="F122" s="47">
        <f>$B$122/4</f>
        <v>1500</v>
      </c>
      <c r="G122" s="37">
        <f t="shared" si="20"/>
        <v>6000</v>
      </c>
      <c r="H122" s="37"/>
    </row>
    <row r="123" spans="1:8" s="10" customFormat="1" x14ac:dyDescent="0.25">
      <c r="A123" s="10" t="s">
        <v>67</v>
      </c>
      <c r="B123" s="37">
        <v>3350</v>
      </c>
      <c r="C123" s="47">
        <f>$B$123/4</f>
        <v>837.5</v>
      </c>
      <c r="D123" s="47">
        <f>$B$123/4</f>
        <v>837.5</v>
      </c>
      <c r="E123" s="47">
        <f>$B$123/4</f>
        <v>837.5</v>
      </c>
      <c r="F123" s="47">
        <f>$B$123/4</f>
        <v>837.5</v>
      </c>
      <c r="G123" s="37">
        <f t="shared" si="20"/>
        <v>3350</v>
      </c>
      <c r="H123" s="37"/>
    </row>
    <row r="124" spans="1:8" s="10" customFormat="1" x14ac:dyDescent="0.25">
      <c r="B124" s="37"/>
      <c r="C124" s="38"/>
      <c r="D124" s="38"/>
      <c r="E124" s="38"/>
      <c r="F124" s="37"/>
      <c r="G124" s="37">
        <f t="shared" si="20"/>
        <v>0</v>
      </c>
      <c r="H124" s="37"/>
    </row>
    <row r="125" spans="1:8" s="10" customFormat="1" x14ac:dyDescent="0.25">
      <c r="B125" s="37"/>
      <c r="C125" s="38"/>
      <c r="D125" s="38"/>
      <c r="E125" s="38"/>
      <c r="F125" s="37"/>
      <c r="G125" s="37">
        <f t="shared" si="20"/>
        <v>0</v>
      </c>
      <c r="H125" s="37"/>
    </row>
    <row r="126" spans="1:8" s="10" customFormat="1" x14ac:dyDescent="0.25">
      <c r="B126" s="37"/>
      <c r="C126" s="38"/>
      <c r="D126" s="38"/>
      <c r="E126" s="38"/>
      <c r="F126" s="37"/>
      <c r="G126" s="37">
        <f t="shared" si="20"/>
        <v>0</v>
      </c>
      <c r="H126" s="37"/>
    </row>
    <row r="127" spans="1:8" s="10" customFormat="1" x14ac:dyDescent="0.25">
      <c r="B127" s="37"/>
      <c r="C127" s="38"/>
      <c r="D127" s="38"/>
      <c r="E127" s="38"/>
      <c r="F127" s="37"/>
      <c r="G127" s="37">
        <f t="shared" si="20"/>
        <v>0</v>
      </c>
      <c r="H127" s="37"/>
    </row>
    <row r="128" spans="1:8" s="10" customFormat="1" x14ac:dyDescent="0.25">
      <c r="B128" s="37"/>
      <c r="C128" s="38"/>
      <c r="D128" s="38"/>
      <c r="E128" s="38"/>
      <c r="F128" s="37"/>
      <c r="G128" s="37">
        <f t="shared" si="20"/>
        <v>0</v>
      </c>
      <c r="H128" s="37"/>
    </row>
    <row r="129" spans="1:8" s="10" customFormat="1" x14ac:dyDescent="0.25">
      <c r="B129" s="37"/>
      <c r="C129" s="38"/>
      <c r="D129" s="38"/>
      <c r="E129" s="38"/>
      <c r="F129" s="37"/>
      <c r="G129" s="37">
        <f t="shared" si="20"/>
        <v>0</v>
      </c>
      <c r="H129" s="37"/>
    </row>
    <row r="130" spans="1:8" s="10" customFormat="1" x14ac:dyDescent="0.25">
      <c r="A130" s="12"/>
      <c r="B130" s="39"/>
      <c r="C130" s="44"/>
      <c r="D130" s="38"/>
      <c r="E130" s="38"/>
      <c r="F130" s="37"/>
      <c r="G130" s="37">
        <f t="shared" si="20"/>
        <v>0</v>
      </c>
      <c r="H130" s="37"/>
    </row>
    <row r="131" spans="1:8" s="10" customFormat="1" x14ac:dyDescent="0.25">
      <c r="A131" s="12"/>
      <c r="B131" s="39"/>
      <c r="C131" s="34"/>
      <c r="D131" s="38"/>
      <c r="E131" s="38"/>
      <c r="F131" s="37"/>
      <c r="G131" s="37">
        <f t="shared" si="20"/>
        <v>0</v>
      </c>
      <c r="H131" s="37"/>
    </row>
    <row r="132" spans="1:8" s="10" customFormat="1" x14ac:dyDescent="0.25">
      <c r="A132" s="12"/>
      <c r="B132" s="39"/>
      <c r="C132" s="34"/>
      <c r="D132" s="38"/>
      <c r="E132" s="38"/>
      <c r="F132" s="37"/>
      <c r="G132" s="37">
        <f t="shared" si="20"/>
        <v>0</v>
      </c>
      <c r="H132" s="37"/>
    </row>
    <row r="133" spans="1:8" s="1" customFormat="1" x14ac:dyDescent="0.25">
      <c r="A133" s="11" t="s">
        <v>21</v>
      </c>
      <c r="B133" s="20">
        <f t="shared" ref="B133:G133" si="21">SUM(B120:B132)</f>
        <v>9350</v>
      </c>
      <c r="C133" s="20">
        <f t="shared" si="21"/>
        <v>2337.5</v>
      </c>
      <c r="D133" s="20">
        <f t="shared" si="21"/>
        <v>2337.5</v>
      </c>
      <c r="E133" s="20">
        <f t="shared" si="21"/>
        <v>2337.5</v>
      </c>
      <c r="F133" s="20">
        <f t="shared" si="21"/>
        <v>2337.5</v>
      </c>
      <c r="G133" s="20">
        <f t="shared" si="21"/>
        <v>9350</v>
      </c>
      <c r="H133" s="20">
        <f>SUM(C133:F133)</f>
        <v>9350</v>
      </c>
    </row>
    <row r="134" spans="1:8" s="1" customFormat="1" ht="13.8" thickBot="1" x14ac:dyDescent="0.3">
      <c r="A134" s="11"/>
      <c r="B134" s="40"/>
      <c r="C134" s="20"/>
      <c r="D134" s="20"/>
      <c r="E134" s="20"/>
      <c r="F134" s="20"/>
      <c r="G134" s="20"/>
      <c r="H134" s="20"/>
    </row>
    <row r="135" spans="1:8" ht="16.2" thickBot="1" x14ac:dyDescent="0.35">
      <c r="A135" s="6" t="s">
        <v>23</v>
      </c>
      <c r="B135" s="34">
        <f t="shared" ref="B135:G135" si="22">B133+B117+B109+B74+B62+B48+B43</f>
        <v>1058950.42</v>
      </c>
      <c r="C135" s="34">
        <f t="shared" si="22"/>
        <v>264737.60499999998</v>
      </c>
      <c r="D135" s="34">
        <f t="shared" si="22"/>
        <v>264737.60499999998</v>
      </c>
      <c r="E135" s="34">
        <f t="shared" si="22"/>
        <v>264737.60499999998</v>
      </c>
      <c r="F135" s="34">
        <f t="shared" si="22"/>
        <v>264737.60499999998</v>
      </c>
      <c r="G135" s="34">
        <f t="shared" si="22"/>
        <v>1058950.42</v>
      </c>
    </row>
    <row r="136" spans="1:8" s="1" customFormat="1" x14ac:dyDescent="0.25">
      <c r="A136" s="11"/>
      <c r="B136" s="40"/>
      <c r="C136" s="20"/>
      <c r="D136" s="20"/>
      <c r="E136" s="20"/>
      <c r="F136" s="20"/>
      <c r="G136" s="20"/>
      <c r="H136" s="20"/>
    </row>
    <row r="137" spans="1:8" ht="17.399999999999999" x14ac:dyDescent="0.3">
      <c r="A137" s="18" t="s">
        <v>262</v>
      </c>
      <c r="B137" s="45">
        <f t="shared" ref="B137:G137" si="23">B135+B31</f>
        <v>3897266.0700000003</v>
      </c>
      <c r="C137" s="45">
        <f t="shared" si="23"/>
        <v>974316.51750000007</v>
      </c>
      <c r="D137" s="45">
        <f t="shared" si="23"/>
        <v>974316.51750000007</v>
      </c>
      <c r="E137" s="45">
        <f t="shared" si="23"/>
        <v>974316.51750000007</v>
      </c>
      <c r="F137" s="45">
        <f t="shared" si="23"/>
        <v>974316.51750000007</v>
      </c>
      <c r="G137" s="46">
        <f t="shared" si="23"/>
        <v>3897266.0700000003</v>
      </c>
    </row>
    <row r="141" spans="1:8" x14ac:dyDescent="0.25">
      <c r="A141" s="11"/>
      <c r="B141" s="40"/>
    </row>
  </sheetData>
  <printOptions horizontalCentered="1" gridLines="1"/>
  <pageMargins left="0.27" right="0.25" top="0.6" bottom="0.56000000000000005" header="0.27" footer="0.21"/>
  <pageSetup scale="90" orientation="landscape" r:id="rId1"/>
  <headerFooter alignWithMargins="0">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1"/>
  <sheetViews>
    <sheetView zoomScaleNormal="100" workbookViewId="0">
      <pane xSplit="1" ySplit="4" topLeftCell="B122" activePane="bottomRight" state="frozen"/>
      <selection activeCell="A118" sqref="A118"/>
      <selection pane="topRight" activeCell="A118" sqref="A118"/>
      <selection pane="bottomLeft" activeCell="A118" sqref="A118"/>
      <selection pane="bottomRight"/>
    </sheetView>
  </sheetViews>
  <sheetFormatPr defaultColWidth="9.109375" defaultRowHeight="13.2" x14ac:dyDescent="0.25"/>
  <cols>
    <col min="1" max="1" width="62.88671875" style="2" bestFit="1" customWidth="1"/>
    <col min="2" max="2" width="20.6640625" style="22" bestFit="1" customWidth="1"/>
    <col min="3" max="5" width="15.6640625" style="21" customWidth="1"/>
    <col min="6" max="6" width="15.6640625" style="22" customWidth="1"/>
    <col min="7" max="7" width="17.6640625" style="22" customWidth="1"/>
    <col min="8" max="8" width="12.109375" style="22" customWidth="1"/>
    <col min="9" max="16384" width="9.109375" style="2"/>
  </cols>
  <sheetData>
    <row r="1" spans="1:8" x14ac:dyDescent="0.25">
      <c r="A1" s="85" t="s">
        <v>255</v>
      </c>
      <c r="B1" s="20"/>
    </row>
    <row r="2" spans="1:8" x14ac:dyDescent="0.25">
      <c r="A2" s="1"/>
      <c r="B2" s="20"/>
    </row>
    <row r="3" spans="1:8" s="4" customFormat="1" ht="20.25" customHeight="1" thickBot="1" x14ac:dyDescent="0.35">
      <c r="A3" s="3" t="s">
        <v>27</v>
      </c>
      <c r="B3" s="23"/>
      <c r="C3" s="24"/>
      <c r="D3" s="24"/>
      <c r="E3" s="24"/>
      <c r="F3" s="25"/>
      <c r="G3" s="25"/>
      <c r="H3" s="25"/>
    </row>
    <row r="4" spans="1:8" s="5" customFormat="1" ht="27" thickBot="1" x14ac:dyDescent="0.3">
      <c r="B4" s="26" t="s">
        <v>24</v>
      </c>
      <c r="C4" s="27" t="s">
        <v>15</v>
      </c>
      <c r="D4" s="28" t="s">
        <v>16</v>
      </c>
      <c r="E4" s="28" t="s">
        <v>17</v>
      </c>
      <c r="F4" s="29" t="s">
        <v>18</v>
      </c>
      <c r="G4" s="29" t="s">
        <v>19</v>
      </c>
      <c r="H4" s="30"/>
    </row>
    <row r="5" spans="1:8" s="5" customFormat="1" ht="13.8" thickBot="1" x14ac:dyDescent="0.3">
      <c r="B5" s="31"/>
      <c r="C5" s="32"/>
      <c r="D5" s="32"/>
      <c r="E5" s="32"/>
      <c r="F5" s="32"/>
      <c r="G5" s="32"/>
      <c r="H5" s="30"/>
    </row>
    <row r="6" spans="1:8" s="5" customFormat="1" ht="16.2" thickBot="1" x14ac:dyDescent="0.35">
      <c r="A6" s="6" t="s">
        <v>6</v>
      </c>
      <c r="B6" s="33"/>
      <c r="C6" s="34"/>
      <c r="D6" s="34"/>
      <c r="E6" s="34"/>
      <c r="F6" s="30"/>
      <c r="G6" s="30"/>
      <c r="H6" s="30"/>
    </row>
    <row r="7" spans="1:8" s="5" customFormat="1" ht="16.2" thickBot="1" x14ac:dyDescent="0.35">
      <c r="A7" s="7"/>
      <c r="B7" s="30"/>
      <c r="C7" s="30"/>
      <c r="D7" s="30"/>
      <c r="E7" s="30"/>
      <c r="F7" s="30"/>
      <c r="G7" s="30"/>
      <c r="H7" s="30"/>
    </row>
    <row r="8" spans="1:8" s="9" customFormat="1" ht="13.8" thickBot="1" x14ac:dyDescent="0.3">
      <c r="A8" s="8" t="s">
        <v>0</v>
      </c>
      <c r="B8" s="35"/>
      <c r="C8" s="21"/>
      <c r="D8" s="21"/>
      <c r="E8" s="21"/>
      <c r="F8" s="36"/>
      <c r="G8" s="36"/>
      <c r="H8" s="36"/>
    </row>
    <row r="9" spans="1:8" x14ac:dyDescent="0.25">
      <c r="B9" s="21"/>
      <c r="C9" s="21">
        <f>$B$9/4</f>
        <v>0</v>
      </c>
      <c r="D9" s="21">
        <f>$B$9/4</f>
        <v>0</v>
      </c>
      <c r="E9" s="21">
        <f>$B$9/4</f>
        <v>0</v>
      </c>
      <c r="F9" s="21">
        <f>$B$9/4</f>
        <v>0</v>
      </c>
      <c r="G9" s="22">
        <f>SUM(C9:F9)</f>
        <v>0</v>
      </c>
    </row>
    <row r="10" spans="1:8" x14ac:dyDescent="0.25">
      <c r="B10" s="37"/>
      <c r="D10" s="38"/>
      <c r="G10" s="22">
        <f>SUM(C10:F10)</f>
        <v>0</v>
      </c>
    </row>
    <row r="11" spans="1:8" x14ac:dyDescent="0.25">
      <c r="A11" s="11"/>
      <c r="B11" s="39"/>
      <c r="C11" s="40"/>
      <c r="D11" s="39"/>
      <c r="G11" s="22">
        <f>SUM(C11:F11)</f>
        <v>0</v>
      </c>
    </row>
    <row r="12" spans="1:8" s="1" customFormat="1" x14ac:dyDescent="0.25">
      <c r="A12" s="11" t="s">
        <v>21</v>
      </c>
      <c r="B12" s="20">
        <f t="shared" ref="B12:G12" si="0">SUM(B9:B11)</f>
        <v>0</v>
      </c>
      <c r="C12" s="20">
        <f t="shared" si="0"/>
        <v>0</v>
      </c>
      <c r="D12" s="20">
        <f t="shared" si="0"/>
        <v>0</v>
      </c>
      <c r="E12" s="20">
        <f t="shared" si="0"/>
        <v>0</v>
      </c>
      <c r="F12" s="20">
        <f t="shared" si="0"/>
        <v>0</v>
      </c>
      <c r="G12" s="20">
        <f t="shared" si="0"/>
        <v>0</v>
      </c>
      <c r="H12" s="20"/>
    </row>
    <row r="13" spans="1:8" x14ac:dyDescent="0.25">
      <c r="A13" s="13" t="s">
        <v>1</v>
      </c>
      <c r="B13" s="35"/>
      <c r="D13" s="38"/>
    </row>
    <row r="14" spans="1:8" x14ac:dyDescent="0.25">
      <c r="B14" s="21"/>
      <c r="C14" s="21">
        <f>$B$14/4</f>
        <v>0</v>
      </c>
      <c r="D14" s="21">
        <f>$B$14/4</f>
        <v>0</v>
      </c>
      <c r="E14" s="21">
        <f>$B$14/4</f>
        <v>0</v>
      </c>
      <c r="F14" s="21">
        <f>$B$14/4</f>
        <v>0</v>
      </c>
      <c r="G14" s="22">
        <f>SUM(C14:F14)</f>
        <v>0</v>
      </c>
    </row>
    <row r="15" spans="1:8" x14ac:dyDescent="0.25">
      <c r="A15" s="11"/>
      <c r="B15" s="39"/>
      <c r="C15" s="40"/>
      <c r="D15" s="38"/>
      <c r="G15" s="22">
        <f>SUM(C15:F15)</f>
        <v>0</v>
      </c>
    </row>
    <row r="16" spans="1:8" x14ac:dyDescent="0.25">
      <c r="B16" s="37"/>
      <c r="D16" s="38"/>
      <c r="G16" s="22">
        <f>SUM(C16:F16)</f>
        <v>0</v>
      </c>
    </row>
    <row r="17" spans="1:8" s="1" customFormat="1" x14ac:dyDescent="0.25">
      <c r="A17" s="11" t="s">
        <v>21</v>
      </c>
      <c r="B17" s="39">
        <f t="shared" ref="B17:G17" si="1">SUM(B14:B16)</f>
        <v>0</v>
      </c>
      <c r="C17" s="39">
        <f t="shared" si="1"/>
        <v>0</v>
      </c>
      <c r="D17" s="39">
        <f t="shared" si="1"/>
        <v>0</v>
      </c>
      <c r="E17" s="39">
        <f t="shared" si="1"/>
        <v>0</v>
      </c>
      <c r="F17" s="39">
        <f t="shared" si="1"/>
        <v>0</v>
      </c>
      <c r="G17" s="20">
        <f t="shared" si="1"/>
        <v>0</v>
      </c>
      <c r="H17" s="20"/>
    </row>
    <row r="18" spans="1:8" x14ac:dyDescent="0.25">
      <c r="A18" s="13" t="s">
        <v>2</v>
      </c>
      <c r="B18" s="35"/>
      <c r="D18" s="38"/>
    </row>
    <row r="19" spans="1:8" x14ac:dyDescent="0.25">
      <c r="B19" s="37"/>
      <c r="F19" s="21"/>
      <c r="G19" s="22">
        <f>SUM(C19:F19)</f>
        <v>0</v>
      </c>
    </row>
    <row r="20" spans="1:8" x14ac:dyDescent="0.25">
      <c r="A20" s="11"/>
      <c r="B20" s="37"/>
      <c r="C20" s="47">
        <f>$B$20/4</f>
        <v>0</v>
      </c>
      <c r="D20" s="47">
        <f>$B$20/4</f>
        <v>0</v>
      </c>
      <c r="E20" s="47">
        <f>$B$20/4</f>
        <v>0</v>
      </c>
      <c r="F20" s="47">
        <f>$B$20/4</f>
        <v>0</v>
      </c>
      <c r="G20" s="22">
        <f>SUM(C20:F20)</f>
        <v>0</v>
      </c>
    </row>
    <row r="21" spans="1:8" x14ac:dyDescent="0.25">
      <c r="B21" s="37"/>
      <c r="D21" s="38"/>
      <c r="G21" s="22">
        <f>SUM(C21:F21)</f>
        <v>0</v>
      </c>
    </row>
    <row r="22" spans="1:8" x14ac:dyDescent="0.25">
      <c r="A22" s="11"/>
      <c r="B22" s="39"/>
      <c r="C22" s="34"/>
      <c r="D22" s="38"/>
      <c r="G22" s="22">
        <f>SUM(C22:F22)</f>
        <v>0</v>
      </c>
    </row>
    <row r="23" spans="1:8" s="1" customFormat="1" ht="13.8" thickBot="1" x14ac:dyDescent="0.3">
      <c r="A23" s="11" t="s">
        <v>21</v>
      </c>
      <c r="B23" s="20">
        <f t="shared" ref="B23:G23" si="2">SUM(B20:B22)</f>
        <v>0</v>
      </c>
      <c r="C23" s="20">
        <f t="shared" si="2"/>
        <v>0</v>
      </c>
      <c r="D23" s="20">
        <f t="shared" si="2"/>
        <v>0</v>
      </c>
      <c r="E23" s="20">
        <f t="shared" si="2"/>
        <v>0</v>
      </c>
      <c r="F23" s="20">
        <f t="shared" si="2"/>
        <v>0</v>
      </c>
      <c r="G23" s="20">
        <f t="shared" si="2"/>
        <v>0</v>
      </c>
      <c r="H23" s="20"/>
    </row>
    <row r="24" spans="1:8" s="1" customFormat="1" ht="13.8" thickBot="1" x14ac:dyDescent="0.3">
      <c r="A24" s="14" t="s">
        <v>4</v>
      </c>
      <c r="B24" s="41"/>
      <c r="C24" s="21"/>
      <c r="D24" s="21"/>
      <c r="E24" s="40"/>
      <c r="F24" s="20"/>
      <c r="G24" s="20"/>
      <c r="H24" s="20"/>
    </row>
    <row r="25" spans="1:8" s="1" customFormat="1" x14ac:dyDescent="0.25">
      <c r="A25" s="2"/>
      <c r="B25" s="21"/>
      <c r="C25" s="21">
        <f>$B$25/4</f>
        <v>0</v>
      </c>
      <c r="D25" s="21">
        <f>$B$25/4</f>
        <v>0</v>
      </c>
      <c r="E25" s="21">
        <f>$B$25/4</f>
        <v>0</v>
      </c>
      <c r="F25" s="21">
        <f>$B$25/4</f>
        <v>0</v>
      </c>
      <c r="G25" s="22">
        <f>SUM(C25:F25)</f>
        <v>0</v>
      </c>
      <c r="H25" s="20"/>
    </row>
    <row r="26" spans="1:8" s="1" customFormat="1" x14ac:dyDescent="0.25">
      <c r="A26" s="11" t="s">
        <v>21</v>
      </c>
      <c r="B26" s="20">
        <f>SUM(B24:B25)</f>
        <v>0</v>
      </c>
      <c r="C26" s="20">
        <f>SUM(C24:C25)</f>
        <v>0</v>
      </c>
      <c r="D26" s="20">
        <f>SUM(D24:D25)</f>
        <v>0</v>
      </c>
      <c r="E26" s="20">
        <f>SUM(E24:E25)</f>
        <v>0</v>
      </c>
      <c r="F26" s="20">
        <f>SUM(F24:F25)</f>
        <v>0</v>
      </c>
      <c r="G26" s="20">
        <f>SUM(C26:F26)</f>
        <v>0</v>
      </c>
      <c r="H26" s="20"/>
    </row>
    <row r="27" spans="1:8" s="1" customFormat="1" x14ac:dyDescent="0.25">
      <c r="A27" s="13" t="s">
        <v>3</v>
      </c>
      <c r="B27" s="35"/>
      <c r="C27" s="42"/>
      <c r="D27" s="21"/>
      <c r="E27" s="40"/>
      <c r="F27" s="20"/>
      <c r="G27" s="20"/>
      <c r="H27" s="20"/>
    </row>
    <row r="28" spans="1:8" x14ac:dyDescent="0.25">
      <c r="B28" s="37"/>
      <c r="C28" s="22"/>
      <c r="D28" s="22"/>
    </row>
    <row r="29" spans="1:8" x14ac:dyDescent="0.25">
      <c r="A29" s="11" t="s">
        <v>21</v>
      </c>
      <c r="B29" s="39"/>
      <c r="C29" s="22">
        <f>SUM(C27:C28)</f>
        <v>0</v>
      </c>
      <c r="D29" s="22">
        <f>SUM(D27:D28)</f>
        <v>0</v>
      </c>
      <c r="E29" s="22">
        <f>SUM(E27:E28)</f>
        <v>0</v>
      </c>
      <c r="F29" s="22">
        <f>SUM(F27:F28)</f>
        <v>0</v>
      </c>
      <c r="G29" s="22">
        <f>SUM(C29:F29)</f>
        <v>0</v>
      </c>
    </row>
    <row r="30" spans="1:8" ht="13.8" thickBot="1" x14ac:dyDescent="0.3">
      <c r="A30" s="11"/>
      <c r="B30" s="39"/>
      <c r="C30" s="22"/>
      <c r="D30" s="22"/>
      <c r="E30" s="22"/>
    </row>
    <row r="31" spans="1:8" s="1" customFormat="1" ht="16.2" thickBot="1" x14ac:dyDescent="0.35">
      <c r="A31" s="6" t="s">
        <v>22</v>
      </c>
      <c r="B31" s="34">
        <f t="shared" ref="B31:G31" si="3">B29+B26+B23+B17+B12</f>
        <v>0</v>
      </c>
      <c r="C31" s="34">
        <f t="shared" si="3"/>
        <v>0</v>
      </c>
      <c r="D31" s="34">
        <f t="shared" si="3"/>
        <v>0</v>
      </c>
      <c r="E31" s="34">
        <f t="shared" si="3"/>
        <v>0</v>
      </c>
      <c r="F31" s="34">
        <f t="shared" si="3"/>
        <v>0</v>
      </c>
      <c r="G31" s="34">
        <f t="shared" si="3"/>
        <v>0</v>
      </c>
      <c r="H31" s="20">
        <f>SUM(C31:F31)</f>
        <v>0</v>
      </c>
    </row>
    <row r="32" spans="1:8" ht="13.8" thickBot="1" x14ac:dyDescent="0.3">
      <c r="A32" s="11"/>
      <c r="B32" s="39"/>
      <c r="C32" s="22"/>
      <c r="D32" s="22"/>
      <c r="E32" s="22"/>
    </row>
    <row r="33" spans="1:8" ht="16.2" thickBot="1" x14ac:dyDescent="0.35">
      <c r="A33" s="6" t="s">
        <v>5</v>
      </c>
      <c r="B33" s="33"/>
      <c r="C33" s="22"/>
      <c r="D33" s="22"/>
      <c r="E33" s="22"/>
    </row>
    <row r="34" spans="1:8" ht="16.2" thickBot="1" x14ac:dyDescent="0.35">
      <c r="A34" s="16"/>
      <c r="B34" s="33"/>
      <c r="C34" s="42"/>
    </row>
    <row r="35" spans="1:8" ht="13.8" thickBot="1" x14ac:dyDescent="0.3">
      <c r="A35" s="14" t="s">
        <v>7</v>
      </c>
      <c r="B35" s="41"/>
    </row>
    <row r="36" spans="1:8" x14ac:dyDescent="0.25">
      <c r="A36" s="15" t="s">
        <v>20</v>
      </c>
      <c r="B36" s="41"/>
    </row>
    <row r="37" spans="1:8" x14ac:dyDescent="0.25">
      <c r="C37" s="47">
        <f>$B$37/4</f>
        <v>0</v>
      </c>
      <c r="D37" s="47">
        <f>$B$37/4</f>
        <v>0</v>
      </c>
      <c r="E37" s="47">
        <f>$B$37/4</f>
        <v>0</v>
      </c>
      <c r="F37" s="47">
        <f>$B$37/4</f>
        <v>0</v>
      </c>
      <c r="G37" s="22">
        <f t="shared" ref="G37:G42" si="4">SUM(C37:F37)</f>
        <v>0</v>
      </c>
    </row>
    <row r="38" spans="1:8" x14ac:dyDescent="0.25">
      <c r="G38" s="22">
        <f t="shared" si="4"/>
        <v>0</v>
      </c>
    </row>
    <row r="39" spans="1:8" x14ac:dyDescent="0.25">
      <c r="G39" s="22">
        <f t="shared" si="4"/>
        <v>0</v>
      </c>
    </row>
    <row r="40" spans="1:8" x14ac:dyDescent="0.25">
      <c r="G40" s="22">
        <f t="shared" si="4"/>
        <v>0</v>
      </c>
    </row>
    <row r="41" spans="1:8" x14ac:dyDescent="0.25">
      <c r="A41" s="11"/>
      <c r="B41" s="40"/>
      <c r="C41" s="42"/>
      <c r="G41" s="22">
        <f t="shared" si="4"/>
        <v>0</v>
      </c>
    </row>
    <row r="42" spans="1:8" x14ac:dyDescent="0.25">
      <c r="A42" s="11"/>
      <c r="B42" s="40"/>
      <c r="C42" s="43"/>
      <c r="G42" s="22">
        <f t="shared" si="4"/>
        <v>0</v>
      </c>
    </row>
    <row r="43" spans="1:8" ht="13.8" thickBot="1" x14ac:dyDescent="0.3">
      <c r="A43" s="11" t="s">
        <v>21</v>
      </c>
      <c r="B43" s="20">
        <f t="shared" ref="B43:G43" si="5">SUM(B37:B42)</f>
        <v>0</v>
      </c>
      <c r="C43" s="22">
        <f t="shared" si="5"/>
        <v>0</v>
      </c>
      <c r="D43" s="22">
        <f t="shared" si="5"/>
        <v>0</v>
      </c>
      <c r="E43" s="22">
        <f t="shared" si="5"/>
        <v>0</v>
      </c>
      <c r="F43" s="22">
        <f t="shared" si="5"/>
        <v>0</v>
      </c>
      <c r="G43" s="22">
        <f t="shared" si="5"/>
        <v>0</v>
      </c>
      <c r="H43" s="22">
        <f>SUM(C43:F43)</f>
        <v>0</v>
      </c>
    </row>
    <row r="44" spans="1:8" ht="13.8" thickBot="1" x14ac:dyDescent="0.3">
      <c r="A44" s="14" t="s">
        <v>9</v>
      </c>
      <c r="B44" s="41"/>
    </row>
    <row r="45" spans="1:8" x14ac:dyDescent="0.25">
      <c r="A45" s="15" t="s">
        <v>20</v>
      </c>
      <c r="B45" s="41"/>
      <c r="G45" s="22">
        <f>SUM(C45:F45)</f>
        <v>0</v>
      </c>
    </row>
    <row r="46" spans="1:8" x14ac:dyDescent="0.25">
      <c r="A46" s="11"/>
      <c r="B46" s="21"/>
      <c r="C46" s="21">
        <f>$B$46/4</f>
        <v>0</v>
      </c>
      <c r="D46" s="21">
        <f>$B$46/4</f>
        <v>0</v>
      </c>
      <c r="E46" s="21">
        <f>$B$46/4</f>
        <v>0</v>
      </c>
      <c r="F46" s="21">
        <f>$B$46/4</f>
        <v>0</v>
      </c>
      <c r="G46" s="22">
        <f>SUM(C46:F46)</f>
        <v>0</v>
      </c>
    </row>
    <row r="47" spans="1:8" x14ac:dyDescent="0.25">
      <c r="A47" s="11"/>
      <c r="B47" s="40"/>
      <c r="C47" s="40"/>
      <c r="G47" s="22">
        <f>SUM(C47:F47)</f>
        <v>0</v>
      </c>
    </row>
    <row r="48" spans="1:8" ht="13.8" thickBot="1" x14ac:dyDescent="0.3">
      <c r="A48" s="11" t="s">
        <v>21</v>
      </c>
      <c r="B48" s="20">
        <f t="shared" ref="B48:G48" si="6">SUM(B45:B47)</f>
        <v>0</v>
      </c>
      <c r="C48" s="22">
        <f t="shared" si="6"/>
        <v>0</v>
      </c>
      <c r="D48" s="22">
        <f t="shared" si="6"/>
        <v>0</v>
      </c>
      <c r="E48" s="22">
        <f t="shared" si="6"/>
        <v>0</v>
      </c>
      <c r="F48" s="22">
        <f t="shared" si="6"/>
        <v>0</v>
      </c>
      <c r="G48" s="22">
        <f t="shared" si="6"/>
        <v>0</v>
      </c>
      <c r="H48" s="22">
        <f>SUM(C48:F48)</f>
        <v>0</v>
      </c>
    </row>
    <row r="49" spans="1:7" ht="13.8" thickBot="1" x14ac:dyDescent="0.3">
      <c r="A49" s="14" t="s">
        <v>8</v>
      </c>
      <c r="B49" s="41"/>
    </row>
    <row r="50" spans="1:7" x14ac:dyDescent="0.25">
      <c r="A50" s="15" t="s">
        <v>20</v>
      </c>
      <c r="B50" s="41"/>
      <c r="G50" s="22">
        <f t="shared" ref="G50:G61" si="7">SUM(C50:F50)</f>
        <v>0</v>
      </c>
    </row>
    <row r="51" spans="1:7" x14ac:dyDescent="0.25">
      <c r="A51" s="11"/>
      <c r="B51" s="40"/>
      <c r="G51" s="22">
        <f t="shared" si="7"/>
        <v>0</v>
      </c>
    </row>
    <row r="52" spans="1:7" x14ac:dyDescent="0.25">
      <c r="A52" s="11"/>
      <c r="B52" s="21"/>
      <c r="C52" s="21">
        <f>$B$52/4</f>
        <v>0</v>
      </c>
      <c r="D52" s="21">
        <f>$B$52/4</f>
        <v>0</v>
      </c>
      <c r="E52" s="21">
        <f>$B$52/4</f>
        <v>0</v>
      </c>
      <c r="F52" s="21">
        <f>$B$52/4</f>
        <v>0</v>
      </c>
      <c r="G52" s="22">
        <f t="shared" si="7"/>
        <v>0</v>
      </c>
    </row>
    <row r="53" spans="1:7" x14ac:dyDescent="0.25">
      <c r="A53" s="11"/>
      <c r="B53" s="40"/>
      <c r="G53" s="22">
        <f t="shared" si="7"/>
        <v>0</v>
      </c>
    </row>
    <row r="54" spans="1:7" x14ac:dyDescent="0.25">
      <c r="A54" s="11"/>
      <c r="B54" s="40"/>
      <c r="G54" s="22">
        <f t="shared" si="7"/>
        <v>0</v>
      </c>
    </row>
    <row r="55" spans="1:7" x14ac:dyDescent="0.25">
      <c r="A55" s="11"/>
      <c r="B55" s="40"/>
      <c r="G55" s="22">
        <f t="shared" si="7"/>
        <v>0</v>
      </c>
    </row>
    <row r="56" spans="1:7" x14ac:dyDescent="0.25">
      <c r="A56" s="11"/>
      <c r="B56" s="40"/>
      <c r="G56" s="22">
        <f t="shared" si="7"/>
        <v>0</v>
      </c>
    </row>
    <row r="57" spans="1:7" x14ac:dyDescent="0.25">
      <c r="A57" s="11"/>
      <c r="B57" s="40"/>
      <c r="G57" s="22">
        <f t="shared" si="7"/>
        <v>0</v>
      </c>
    </row>
    <row r="58" spans="1:7" x14ac:dyDescent="0.25">
      <c r="A58" s="11"/>
      <c r="B58" s="40"/>
      <c r="G58" s="22">
        <f t="shared" si="7"/>
        <v>0</v>
      </c>
    </row>
    <row r="59" spans="1:7" x14ac:dyDescent="0.25">
      <c r="A59" s="11"/>
      <c r="B59" s="40"/>
      <c r="G59" s="22">
        <f t="shared" si="7"/>
        <v>0</v>
      </c>
    </row>
    <row r="60" spans="1:7" x14ac:dyDescent="0.25">
      <c r="A60" s="11"/>
      <c r="B60" s="40"/>
      <c r="G60" s="22">
        <f t="shared" si="7"/>
        <v>0</v>
      </c>
    </row>
    <row r="61" spans="1:7" x14ac:dyDescent="0.25">
      <c r="A61" s="11"/>
      <c r="B61" s="40"/>
      <c r="C61" s="40"/>
      <c r="G61" s="22">
        <f t="shared" si="7"/>
        <v>0</v>
      </c>
    </row>
    <row r="62" spans="1:7" s="20" customFormat="1" ht="13.8" thickBot="1" x14ac:dyDescent="0.3">
      <c r="A62" s="11" t="s">
        <v>21</v>
      </c>
      <c r="B62" s="20">
        <f t="shared" ref="B62:G62" si="8">SUM(B50:B61)</f>
        <v>0</v>
      </c>
      <c r="C62" s="20">
        <f t="shared" si="8"/>
        <v>0</v>
      </c>
      <c r="D62" s="20">
        <f t="shared" si="8"/>
        <v>0</v>
      </c>
      <c r="E62" s="20">
        <f t="shared" si="8"/>
        <v>0</v>
      </c>
      <c r="F62" s="20">
        <f t="shared" si="8"/>
        <v>0</v>
      </c>
      <c r="G62" s="20">
        <f t="shared" si="8"/>
        <v>0</v>
      </c>
    </row>
    <row r="63" spans="1:7" ht="13.8" thickBot="1" x14ac:dyDescent="0.3">
      <c r="A63" s="14" t="s">
        <v>10</v>
      </c>
      <c r="B63" s="41"/>
    </row>
    <row r="64" spans="1:7" x14ac:dyDescent="0.25">
      <c r="A64" s="15" t="s">
        <v>20</v>
      </c>
      <c r="B64" s="41"/>
    </row>
    <row r="65" spans="1:8" x14ac:dyDescent="0.25">
      <c r="A65" s="15"/>
      <c r="B65" s="41"/>
      <c r="C65" s="21">
        <f>$B$65/4</f>
        <v>0</v>
      </c>
      <c r="D65" s="21">
        <f>$B$65/4</f>
        <v>0</v>
      </c>
      <c r="E65" s="21">
        <f>$B$65/4</f>
        <v>0</v>
      </c>
      <c r="F65" s="21">
        <f>$B$65/4</f>
        <v>0</v>
      </c>
      <c r="G65" s="22">
        <f>SUM(C65:F65)</f>
        <v>0</v>
      </c>
    </row>
    <row r="66" spans="1:8" x14ac:dyDescent="0.25">
      <c r="A66" s="15"/>
      <c r="B66" s="41"/>
      <c r="G66" s="22">
        <f t="shared" ref="G66:G73" si="9">SUM(C66:F66)</f>
        <v>0</v>
      </c>
    </row>
    <row r="67" spans="1:8" x14ac:dyDescent="0.25">
      <c r="A67" s="15"/>
      <c r="B67" s="41"/>
      <c r="G67" s="22">
        <f t="shared" si="9"/>
        <v>0</v>
      </c>
    </row>
    <row r="68" spans="1:8" x14ac:dyDescent="0.25">
      <c r="A68" s="15"/>
      <c r="B68" s="41"/>
      <c r="G68" s="22">
        <f t="shared" si="9"/>
        <v>0</v>
      </c>
    </row>
    <row r="69" spans="1:8" x14ac:dyDescent="0.25">
      <c r="A69" s="15"/>
      <c r="B69" s="41"/>
      <c r="G69" s="22">
        <f t="shared" si="9"/>
        <v>0</v>
      </c>
    </row>
    <row r="70" spans="1:8" x14ac:dyDescent="0.25">
      <c r="A70" s="15"/>
      <c r="B70" s="41"/>
      <c r="G70" s="22">
        <f t="shared" si="9"/>
        <v>0</v>
      </c>
    </row>
    <row r="71" spans="1:8" x14ac:dyDescent="0.25">
      <c r="A71" s="15"/>
      <c r="B71" s="41"/>
      <c r="G71" s="22">
        <f t="shared" si="9"/>
        <v>0</v>
      </c>
    </row>
    <row r="72" spans="1:8" x14ac:dyDescent="0.25">
      <c r="A72" s="11"/>
      <c r="B72" s="40"/>
      <c r="G72" s="22">
        <f t="shared" si="9"/>
        <v>0</v>
      </c>
    </row>
    <row r="73" spans="1:8" x14ac:dyDescent="0.25">
      <c r="G73" s="22">
        <f t="shared" si="9"/>
        <v>0</v>
      </c>
    </row>
    <row r="74" spans="1:8" ht="13.8" thickBot="1" x14ac:dyDescent="0.3">
      <c r="A74" s="11" t="s">
        <v>21</v>
      </c>
      <c r="B74" s="20">
        <f t="shared" ref="B74:G74" si="10">SUM(B65:B73)</f>
        <v>0</v>
      </c>
      <c r="C74" s="22">
        <f t="shared" si="10"/>
        <v>0</v>
      </c>
      <c r="D74" s="22">
        <f t="shared" si="10"/>
        <v>0</v>
      </c>
      <c r="E74" s="22">
        <f t="shared" si="10"/>
        <v>0</v>
      </c>
      <c r="F74" s="22">
        <f t="shared" si="10"/>
        <v>0</v>
      </c>
      <c r="G74" s="22">
        <f t="shared" si="10"/>
        <v>0</v>
      </c>
      <c r="H74" s="22">
        <f>SUM(C74:F74)</f>
        <v>0</v>
      </c>
    </row>
    <row r="75" spans="1:8" ht="13.8" thickBot="1" x14ac:dyDescent="0.3">
      <c r="A75" s="14" t="s">
        <v>11</v>
      </c>
      <c r="B75" s="41"/>
    </row>
    <row r="76" spans="1:8" x14ac:dyDescent="0.25">
      <c r="A76" s="15" t="s">
        <v>20</v>
      </c>
      <c r="B76" s="41"/>
    </row>
    <row r="77" spans="1:8" x14ac:dyDescent="0.25">
      <c r="A77" s="15"/>
      <c r="B77" s="41"/>
      <c r="C77" s="21">
        <f>$B$77/4</f>
        <v>0</v>
      </c>
      <c r="D77" s="21">
        <f>$B$77/4</f>
        <v>0</v>
      </c>
      <c r="E77" s="21">
        <f>$B$77/4</f>
        <v>0</v>
      </c>
      <c r="F77" s="21">
        <f>$B$77/4</f>
        <v>0</v>
      </c>
      <c r="G77" s="22">
        <f>SUM(C77:F77)</f>
        <v>0</v>
      </c>
    </row>
    <row r="78" spans="1:8" x14ac:dyDescent="0.25">
      <c r="A78" s="15"/>
      <c r="B78" s="41"/>
      <c r="G78" s="22">
        <f t="shared" ref="G78:G108" si="11">SUM(C78:F78)</f>
        <v>0</v>
      </c>
    </row>
    <row r="79" spans="1:8" x14ac:dyDescent="0.25">
      <c r="A79" s="15"/>
      <c r="B79" s="41"/>
      <c r="G79" s="22">
        <f t="shared" si="11"/>
        <v>0</v>
      </c>
    </row>
    <row r="80" spans="1:8" x14ac:dyDescent="0.25">
      <c r="A80" s="15"/>
      <c r="B80" s="41"/>
      <c r="G80" s="22">
        <f t="shared" si="11"/>
        <v>0</v>
      </c>
    </row>
    <row r="81" spans="1:7" x14ac:dyDescent="0.25">
      <c r="A81" s="15"/>
      <c r="B81" s="41"/>
      <c r="G81" s="22">
        <f t="shared" si="11"/>
        <v>0</v>
      </c>
    </row>
    <row r="82" spans="1:7" x14ac:dyDescent="0.25">
      <c r="A82" s="15"/>
      <c r="B82" s="41"/>
      <c r="G82" s="22">
        <f t="shared" si="11"/>
        <v>0</v>
      </c>
    </row>
    <row r="83" spans="1:7" x14ac:dyDescent="0.25">
      <c r="A83" s="15"/>
      <c r="B83" s="41"/>
      <c r="G83" s="22">
        <f t="shared" si="11"/>
        <v>0</v>
      </c>
    </row>
    <row r="84" spans="1:7" x14ac:dyDescent="0.25">
      <c r="A84" s="15"/>
      <c r="B84" s="41"/>
      <c r="G84" s="22">
        <f t="shared" si="11"/>
        <v>0</v>
      </c>
    </row>
    <row r="85" spans="1:7" x14ac:dyDescent="0.25">
      <c r="A85" s="15"/>
      <c r="B85" s="41"/>
      <c r="G85" s="22">
        <f t="shared" si="11"/>
        <v>0</v>
      </c>
    </row>
    <row r="86" spans="1:7" x14ac:dyDescent="0.25">
      <c r="A86" s="15"/>
      <c r="B86" s="41"/>
      <c r="G86" s="22">
        <f t="shared" si="11"/>
        <v>0</v>
      </c>
    </row>
    <row r="87" spans="1:7" x14ac:dyDescent="0.25">
      <c r="A87" s="15"/>
      <c r="B87" s="41"/>
      <c r="G87" s="22">
        <f t="shared" si="11"/>
        <v>0</v>
      </c>
    </row>
    <row r="88" spans="1:7" x14ac:dyDescent="0.25">
      <c r="A88" s="15"/>
      <c r="B88" s="41"/>
      <c r="G88" s="22">
        <f t="shared" si="11"/>
        <v>0</v>
      </c>
    </row>
    <row r="89" spans="1:7" x14ac:dyDescent="0.25">
      <c r="A89" s="15"/>
      <c r="B89" s="41"/>
      <c r="G89" s="22">
        <f t="shared" si="11"/>
        <v>0</v>
      </c>
    </row>
    <row r="90" spans="1:7" x14ac:dyDescent="0.25">
      <c r="A90" s="15"/>
      <c r="B90" s="41"/>
      <c r="G90" s="22">
        <f t="shared" si="11"/>
        <v>0</v>
      </c>
    </row>
    <row r="91" spans="1:7" x14ac:dyDescent="0.25">
      <c r="A91" s="15"/>
      <c r="B91" s="41"/>
      <c r="G91" s="22">
        <f t="shared" si="11"/>
        <v>0</v>
      </c>
    </row>
    <row r="92" spans="1:7" x14ac:dyDescent="0.25">
      <c r="A92" s="15"/>
      <c r="B92" s="41"/>
      <c r="G92" s="22">
        <f t="shared" si="11"/>
        <v>0</v>
      </c>
    </row>
    <row r="93" spans="1:7" x14ac:dyDescent="0.25">
      <c r="A93" s="15"/>
      <c r="B93" s="41"/>
      <c r="G93" s="22">
        <f t="shared" si="11"/>
        <v>0</v>
      </c>
    </row>
    <row r="94" spans="1:7" x14ac:dyDescent="0.25">
      <c r="A94" s="15"/>
      <c r="B94" s="41"/>
      <c r="G94" s="22">
        <f t="shared" si="11"/>
        <v>0</v>
      </c>
    </row>
    <row r="95" spans="1:7" x14ac:dyDescent="0.25">
      <c r="A95" s="15"/>
      <c r="B95" s="41"/>
      <c r="G95" s="22">
        <f t="shared" si="11"/>
        <v>0</v>
      </c>
    </row>
    <row r="96" spans="1:7" x14ac:dyDescent="0.25">
      <c r="A96" s="15"/>
      <c r="B96" s="41"/>
      <c r="G96" s="22">
        <f t="shared" si="11"/>
        <v>0</v>
      </c>
    </row>
    <row r="97" spans="1:8" x14ac:dyDescent="0.25">
      <c r="A97" s="15"/>
      <c r="B97" s="41"/>
      <c r="G97" s="22">
        <f t="shared" si="11"/>
        <v>0</v>
      </c>
    </row>
    <row r="98" spans="1:8" x14ac:dyDescent="0.25">
      <c r="A98" s="15"/>
      <c r="B98" s="41"/>
      <c r="G98" s="22">
        <f t="shared" si="11"/>
        <v>0</v>
      </c>
    </row>
    <row r="99" spans="1:8" x14ac:dyDescent="0.25">
      <c r="A99" s="15"/>
      <c r="B99" s="41"/>
      <c r="G99" s="22">
        <f t="shared" si="11"/>
        <v>0</v>
      </c>
    </row>
    <row r="100" spans="1:8" x14ac:dyDescent="0.25">
      <c r="A100" s="15"/>
      <c r="B100" s="41"/>
      <c r="G100" s="22">
        <f t="shared" si="11"/>
        <v>0</v>
      </c>
    </row>
    <row r="101" spans="1:8" x14ac:dyDescent="0.25">
      <c r="A101" s="15"/>
      <c r="B101" s="41"/>
      <c r="G101" s="22">
        <f t="shared" si="11"/>
        <v>0</v>
      </c>
    </row>
    <row r="102" spans="1:8" x14ac:dyDescent="0.25">
      <c r="A102" s="15"/>
      <c r="B102" s="41"/>
      <c r="G102" s="22">
        <f t="shared" si="11"/>
        <v>0</v>
      </c>
    </row>
    <row r="103" spans="1:8" x14ac:dyDescent="0.25">
      <c r="A103" s="15"/>
      <c r="B103" s="41"/>
      <c r="G103" s="22">
        <f t="shared" si="11"/>
        <v>0</v>
      </c>
    </row>
    <row r="104" spans="1:8" x14ac:dyDescent="0.25">
      <c r="A104" s="15"/>
      <c r="B104" s="41"/>
      <c r="G104" s="22">
        <f t="shared" si="11"/>
        <v>0</v>
      </c>
    </row>
    <row r="105" spans="1:8" x14ac:dyDescent="0.25">
      <c r="A105" s="15"/>
      <c r="B105" s="41"/>
      <c r="G105" s="22">
        <f t="shared" si="11"/>
        <v>0</v>
      </c>
    </row>
    <row r="106" spans="1:8" x14ac:dyDescent="0.25">
      <c r="A106" s="15"/>
      <c r="B106" s="41"/>
      <c r="G106" s="22">
        <f t="shared" si="11"/>
        <v>0</v>
      </c>
    </row>
    <row r="107" spans="1:8" x14ac:dyDescent="0.25">
      <c r="A107" s="11"/>
      <c r="B107" s="40"/>
      <c r="G107" s="22">
        <f t="shared" si="11"/>
        <v>0</v>
      </c>
    </row>
    <row r="108" spans="1:8" x14ac:dyDescent="0.25">
      <c r="A108" s="11" t="s">
        <v>14</v>
      </c>
      <c r="B108" s="40"/>
      <c r="C108" s="43"/>
      <c r="G108" s="22">
        <f t="shared" si="11"/>
        <v>0</v>
      </c>
    </row>
    <row r="109" spans="1:8" x14ac:dyDescent="0.25">
      <c r="A109" s="11" t="s">
        <v>21</v>
      </c>
      <c r="B109" s="20">
        <f t="shared" ref="B109:G109" si="12">SUM(B77:B108)</f>
        <v>0</v>
      </c>
      <c r="C109" s="20">
        <f t="shared" si="12"/>
        <v>0</v>
      </c>
      <c r="D109" s="20">
        <f t="shared" si="12"/>
        <v>0</v>
      </c>
      <c r="E109" s="20">
        <f t="shared" si="12"/>
        <v>0</v>
      </c>
      <c r="F109" s="20">
        <f t="shared" si="12"/>
        <v>0</v>
      </c>
      <c r="G109" s="20">
        <f t="shared" si="12"/>
        <v>0</v>
      </c>
      <c r="H109" s="22">
        <f>SUM(C109:F109)</f>
        <v>0</v>
      </c>
    </row>
    <row r="110" spans="1:8" x14ac:dyDescent="0.25">
      <c r="A110" s="13" t="s">
        <v>12</v>
      </c>
      <c r="B110" s="35"/>
      <c r="C110" s="43"/>
    </row>
    <row r="111" spans="1:8" x14ac:dyDescent="0.25">
      <c r="A111" s="15"/>
      <c r="B111" s="41"/>
    </row>
    <row r="112" spans="1:8" x14ac:dyDescent="0.25">
      <c r="A112" s="11"/>
      <c r="B112" s="21">
        <v>2732741.89</v>
      </c>
      <c r="C112" s="21">
        <f>$B$112/4</f>
        <v>683185.47250000003</v>
      </c>
      <c r="D112" s="21">
        <f>$B$112/4</f>
        <v>683185.47250000003</v>
      </c>
      <c r="E112" s="21">
        <f>$B$112/4</f>
        <v>683185.47250000003</v>
      </c>
      <c r="F112" s="21">
        <f>$B$112/4</f>
        <v>683185.47250000003</v>
      </c>
      <c r="G112" s="22">
        <f>SUM(C112:F112)</f>
        <v>2732741.89</v>
      </c>
    </row>
    <row r="113" spans="1:8" x14ac:dyDescent="0.25">
      <c r="A113" s="11"/>
      <c r="B113" s="40"/>
      <c r="G113" s="22">
        <f>SUM(C113:F113)</f>
        <v>0</v>
      </c>
    </row>
    <row r="114" spans="1:8" x14ac:dyDescent="0.25">
      <c r="A114" s="11"/>
      <c r="B114" s="40"/>
      <c r="G114" s="22">
        <f>SUM(C114:F114)</f>
        <v>0</v>
      </c>
    </row>
    <row r="115" spans="1:8" x14ac:dyDescent="0.25">
      <c r="A115" s="11"/>
      <c r="B115" s="40"/>
      <c r="G115" s="22">
        <f>SUM(C115:F115)</f>
        <v>0</v>
      </c>
    </row>
    <row r="116" spans="1:8" x14ac:dyDescent="0.25">
      <c r="A116" s="11"/>
      <c r="B116" s="40"/>
      <c r="C116" s="40"/>
      <c r="G116" s="22">
        <f>SUM(C116:F116)</f>
        <v>0</v>
      </c>
    </row>
    <row r="117" spans="1:8" x14ac:dyDescent="0.25">
      <c r="A117" s="11" t="s">
        <v>21</v>
      </c>
      <c r="B117" s="20">
        <f t="shared" ref="B117:G117" si="13">SUM(B112:B116)</f>
        <v>2732741.89</v>
      </c>
      <c r="C117" s="20">
        <f t="shared" si="13"/>
        <v>683185.47250000003</v>
      </c>
      <c r="D117" s="20">
        <f t="shared" si="13"/>
        <v>683185.47250000003</v>
      </c>
      <c r="E117" s="20">
        <f t="shared" si="13"/>
        <v>683185.47250000003</v>
      </c>
      <c r="F117" s="20">
        <f t="shared" si="13"/>
        <v>683185.47250000003</v>
      </c>
      <c r="G117" s="20">
        <f t="shared" si="13"/>
        <v>2732741.89</v>
      </c>
      <c r="H117" s="22">
        <f>SUM(C117:F117)</f>
        <v>2732741.89</v>
      </c>
    </row>
    <row r="118" spans="1:8" x14ac:dyDescent="0.25">
      <c r="A118" s="17" t="s">
        <v>13</v>
      </c>
      <c r="B118" s="41"/>
      <c r="D118" s="40"/>
      <c r="E118" s="40"/>
    </row>
    <row r="119" spans="1:8" x14ac:dyDescent="0.25">
      <c r="A119" s="15" t="s">
        <v>20</v>
      </c>
      <c r="B119" s="41"/>
    </row>
    <row r="120" spans="1:8" s="10" customFormat="1" x14ac:dyDescent="0.25">
      <c r="B120" s="37"/>
      <c r="C120" s="47">
        <f>$B$120/4</f>
        <v>0</v>
      </c>
      <c r="D120" s="47">
        <f>$B$120/4</f>
        <v>0</v>
      </c>
      <c r="E120" s="47">
        <f>$B$120/4</f>
        <v>0</v>
      </c>
      <c r="F120" s="47">
        <f>$B$120/4</f>
        <v>0</v>
      </c>
      <c r="G120" s="37">
        <f>SUM(C120:F120)</f>
        <v>0</v>
      </c>
      <c r="H120" s="37"/>
    </row>
    <row r="121" spans="1:8" s="10" customFormat="1" x14ac:dyDescent="0.25">
      <c r="B121" s="37"/>
      <c r="C121" s="38"/>
      <c r="D121" s="38"/>
      <c r="E121" s="38"/>
      <c r="F121" s="37"/>
      <c r="G121" s="37">
        <f t="shared" ref="G121:G132" si="14">SUM(C121:F121)</f>
        <v>0</v>
      </c>
      <c r="H121" s="37"/>
    </row>
    <row r="122" spans="1:8" s="10" customFormat="1" x14ac:dyDescent="0.25">
      <c r="B122" s="37"/>
      <c r="C122" s="38"/>
      <c r="D122" s="38"/>
      <c r="E122" s="38"/>
      <c r="F122" s="37"/>
      <c r="G122" s="37">
        <f t="shared" si="14"/>
        <v>0</v>
      </c>
      <c r="H122" s="37"/>
    </row>
    <row r="123" spans="1:8" s="10" customFormat="1" x14ac:dyDescent="0.25">
      <c r="B123" s="37"/>
      <c r="C123" s="38"/>
      <c r="D123" s="38"/>
      <c r="E123" s="38"/>
      <c r="F123" s="37"/>
      <c r="G123" s="37">
        <f t="shared" si="14"/>
        <v>0</v>
      </c>
      <c r="H123" s="37"/>
    </row>
    <row r="124" spans="1:8" s="10" customFormat="1" x14ac:dyDescent="0.25">
      <c r="B124" s="37"/>
      <c r="C124" s="38"/>
      <c r="D124" s="38"/>
      <c r="E124" s="38"/>
      <c r="F124" s="37"/>
      <c r="G124" s="37">
        <f t="shared" si="14"/>
        <v>0</v>
      </c>
      <c r="H124" s="37"/>
    </row>
    <row r="125" spans="1:8" s="10" customFormat="1" x14ac:dyDescent="0.25">
      <c r="B125" s="37"/>
      <c r="C125" s="38"/>
      <c r="D125" s="38"/>
      <c r="E125" s="38"/>
      <c r="F125" s="37"/>
      <c r="G125" s="37">
        <f t="shared" si="14"/>
        <v>0</v>
      </c>
      <c r="H125" s="37"/>
    </row>
    <row r="126" spans="1:8" s="10" customFormat="1" x14ac:dyDescent="0.25">
      <c r="B126" s="37"/>
      <c r="C126" s="38"/>
      <c r="D126" s="38"/>
      <c r="E126" s="38"/>
      <c r="F126" s="37"/>
      <c r="G126" s="37">
        <f t="shared" si="14"/>
        <v>0</v>
      </c>
      <c r="H126" s="37"/>
    </row>
    <row r="127" spans="1:8" s="10" customFormat="1" x14ac:dyDescent="0.25">
      <c r="B127" s="37"/>
      <c r="C127" s="38"/>
      <c r="D127" s="38"/>
      <c r="E127" s="38"/>
      <c r="F127" s="37"/>
      <c r="G127" s="37">
        <f t="shared" si="14"/>
        <v>0</v>
      </c>
      <c r="H127" s="37"/>
    </row>
    <row r="128" spans="1:8" s="10" customFormat="1" x14ac:dyDescent="0.25">
      <c r="B128" s="37"/>
      <c r="C128" s="38"/>
      <c r="D128" s="38"/>
      <c r="E128" s="38"/>
      <c r="F128" s="37"/>
      <c r="G128" s="37">
        <f t="shared" si="14"/>
        <v>0</v>
      </c>
      <c r="H128" s="37"/>
    </row>
    <row r="129" spans="1:8" s="10" customFormat="1" x14ac:dyDescent="0.25">
      <c r="B129" s="37"/>
      <c r="C129" s="38"/>
      <c r="D129" s="38"/>
      <c r="E129" s="38"/>
      <c r="F129" s="37"/>
      <c r="G129" s="37">
        <f t="shared" si="14"/>
        <v>0</v>
      </c>
      <c r="H129" s="37"/>
    </row>
    <row r="130" spans="1:8" s="10" customFormat="1" x14ac:dyDescent="0.25">
      <c r="A130" s="12"/>
      <c r="B130" s="39"/>
      <c r="C130" s="44"/>
      <c r="D130" s="38"/>
      <c r="E130" s="38"/>
      <c r="F130" s="37"/>
      <c r="G130" s="37">
        <f t="shared" si="14"/>
        <v>0</v>
      </c>
      <c r="H130" s="37"/>
    </row>
    <row r="131" spans="1:8" s="10" customFormat="1" x14ac:dyDescent="0.25">
      <c r="A131" s="12"/>
      <c r="B131" s="39"/>
      <c r="C131" s="34"/>
      <c r="D131" s="38"/>
      <c r="E131" s="38"/>
      <c r="F131" s="37"/>
      <c r="G131" s="37">
        <f t="shared" si="14"/>
        <v>0</v>
      </c>
      <c r="H131" s="37"/>
    </row>
    <row r="132" spans="1:8" s="10" customFormat="1" x14ac:dyDescent="0.25">
      <c r="A132" s="12"/>
      <c r="B132" s="39"/>
      <c r="C132" s="34"/>
      <c r="D132" s="38"/>
      <c r="E132" s="38"/>
      <c r="F132" s="37"/>
      <c r="G132" s="37">
        <f t="shared" si="14"/>
        <v>0</v>
      </c>
      <c r="H132" s="37"/>
    </row>
    <row r="133" spans="1:8" s="1" customFormat="1" x14ac:dyDescent="0.25">
      <c r="A133" s="11" t="s">
        <v>21</v>
      </c>
      <c r="B133" s="20">
        <f t="shared" ref="B133:G133" si="15">SUM(B120:B132)</f>
        <v>0</v>
      </c>
      <c r="C133" s="20">
        <f t="shared" si="15"/>
        <v>0</v>
      </c>
      <c r="D133" s="20">
        <f t="shared" si="15"/>
        <v>0</v>
      </c>
      <c r="E133" s="20">
        <f t="shared" si="15"/>
        <v>0</v>
      </c>
      <c r="F133" s="20">
        <f t="shared" si="15"/>
        <v>0</v>
      </c>
      <c r="G133" s="20">
        <f t="shared" si="15"/>
        <v>0</v>
      </c>
      <c r="H133" s="20">
        <f>SUM(C133:F133)</f>
        <v>0</v>
      </c>
    </row>
    <row r="134" spans="1:8" s="1" customFormat="1" ht="13.8" thickBot="1" x14ac:dyDescent="0.3">
      <c r="A134" s="11"/>
      <c r="B134" s="40"/>
      <c r="C134" s="20"/>
      <c r="D134" s="20"/>
      <c r="E134" s="20"/>
      <c r="F134" s="20"/>
      <c r="G134" s="20"/>
      <c r="H134" s="20"/>
    </row>
    <row r="135" spans="1:8" ht="16.2" thickBot="1" x14ac:dyDescent="0.35">
      <c r="A135" s="6" t="s">
        <v>23</v>
      </c>
      <c r="B135" s="34">
        <f t="shared" ref="B135:G135" si="16">B133+B117+B109+B74+B62+B48+B43</f>
        <v>2732741.89</v>
      </c>
      <c r="C135" s="34">
        <f t="shared" si="16"/>
        <v>683185.47250000003</v>
      </c>
      <c r="D135" s="34">
        <f t="shared" si="16"/>
        <v>683185.47250000003</v>
      </c>
      <c r="E135" s="34">
        <f t="shared" si="16"/>
        <v>683185.47250000003</v>
      </c>
      <c r="F135" s="34">
        <f t="shared" si="16"/>
        <v>683185.47250000003</v>
      </c>
      <c r="G135" s="34">
        <f t="shared" si="16"/>
        <v>2732741.89</v>
      </c>
    </row>
    <row r="136" spans="1:8" s="1" customFormat="1" x14ac:dyDescent="0.25">
      <c r="A136" s="11"/>
      <c r="B136" s="40"/>
      <c r="C136" s="20"/>
      <c r="D136" s="20"/>
      <c r="E136" s="20"/>
      <c r="F136" s="20"/>
      <c r="G136" s="20"/>
      <c r="H136" s="20"/>
    </row>
    <row r="137" spans="1:8" ht="17.399999999999999" x14ac:dyDescent="0.3">
      <c r="A137" s="18" t="s">
        <v>261</v>
      </c>
      <c r="B137" s="45">
        <f t="shared" ref="B137:G137" si="17">B135+B31</f>
        <v>2732741.89</v>
      </c>
      <c r="C137" s="45">
        <f t="shared" si="17"/>
        <v>683185.47250000003</v>
      </c>
      <c r="D137" s="45">
        <f t="shared" si="17"/>
        <v>683185.47250000003</v>
      </c>
      <c r="E137" s="45">
        <f t="shared" si="17"/>
        <v>683185.47250000003</v>
      </c>
      <c r="F137" s="45">
        <f t="shared" si="17"/>
        <v>683185.47250000003</v>
      </c>
      <c r="G137" s="46">
        <f t="shared" si="17"/>
        <v>2732741.89</v>
      </c>
    </row>
    <row r="141" spans="1:8" x14ac:dyDescent="0.25">
      <c r="A141" s="11"/>
      <c r="B141" s="40"/>
    </row>
  </sheetData>
  <printOptions horizontalCentered="1" gridLines="1"/>
  <pageMargins left="0.27" right="0.25" top="0.6" bottom="0.56000000000000005" header="0.27" footer="0.21"/>
  <pageSetup scale="90" orientation="landscape" r:id="rId1"/>
  <headerFooter alignWithMargins="0">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4"/>
  <sheetViews>
    <sheetView zoomScaleNormal="100" workbookViewId="0">
      <pane xSplit="1" ySplit="4" topLeftCell="B152" activePane="bottomRight" state="frozen"/>
      <selection activeCell="A118" sqref="A118"/>
      <selection pane="topRight" activeCell="A118" sqref="A118"/>
      <selection pane="bottomLeft" activeCell="A118" sqref="A118"/>
      <selection pane="bottomRight"/>
    </sheetView>
  </sheetViews>
  <sheetFormatPr defaultColWidth="9.109375" defaultRowHeight="13.2" x14ac:dyDescent="0.25"/>
  <cols>
    <col min="1" max="1" width="62.88671875" style="2" bestFit="1" customWidth="1"/>
    <col min="2" max="2" width="20.6640625" style="22" bestFit="1" customWidth="1"/>
    <col min="3" max="5" width="15.6640625" style="21" customWidth="1"/>
    <col min="6" max="6" width="15.6640625" style="22" customWidth="1"/>
    <col min="7" max="7" width="17.6640625" style="22" customWidth="1"/>
    <col min="8" max="8" width="12.109375" style="22" customWidth="1"/>
    <col min="9" max="16384" width="9.109375" style="2"/>
  </cols>
  <sheetData>
    <row r="1" spans="1:8" x14ac:dyDescent="0.25">
      <c r="A1" s="85" t="s">
        <v>255</v>
      </c>
      <c r="B1" s="20"/>
    </row>
    <row r="2" spans="1:8" x14ac:dyDescent="0.25">
      <c r="A2" s="1"/>
      <c r="B2" s="20"/>
    </row>
    <row r="3" spans="1:8" s="4" customFormat="1" ht="20.25" customHeight="1" thickBot="1" x14ac:dyDescent="0.35">
      <c r="A3" s="3" t="s">
        <v>28</v>
      </c>
      <c r="B3" s="23"/>
      <c r="C3" s="24"/>
      <c r="D3" s="24"/>
      <c r="E3" s="24"/>
      <c r="F3" s="25"/>
      <c r="G3" s="25"/>
      <c r="H3" s="25"/>
    </row>
    <row r="4" spans="1:8" s="5" customFormat="1" ht="27" thickBot="1" x14ac:dyDescent="0.3">
      <c r="B4" s="26" t="s">
        <v>24</v>
      </c>
      <c r="C4" s="27" t="s">
        <v>15</v>
      </c>
      <c r="D4" s="28" t="s">
        <v>16</v>
      </c>
      <c r="E4" s="28" t="s">
        <v>17</v>
      </c>
      <c r="F4" s="29" t="s">
        <v>18</v>
      </c>
      <c r="G4" s="29" t="s">
        <v>19</v>
      </c>
      <c r="H4" s="30"/>
    </row>
    <row r="5" spans="1:8" s="5" customFormat="1" ht="13.8" thickBot="1" x14ac:dyDescent="0.3">
      <c r="B5" s="31"/>
      <c r="C5" s="32"/>
      <c r="D5" s="32"/>
      <c r="E5" s="32"/>
      <c r="F5" s="32"/>
      <c r="G5" s="32"/>
      <c r="H5" s="30"/>
    </row>
    <row r="6" spans="1:8" s="5" customFormat="1" ht="16.2" thickBot="1" x14ac:dyDescent="0.35">
      <c r="A6" s="6" t="s">
        <v>6</v>
      </c>
      <c r="B6" s="33"/>
      <c r="C6" s="34"/>
      <c r="D6" s="34"/>
      <c r="E6" s="34"/>
      <c r="F6" s="30"/>
      <c r="G6" s="30"/>
      <c r="H6" s="30"/>
    </row>
    <row r="7" spans="1:8" s="5" customFormat="1" ht="16.2" thickBot="1" x14ac:dyDescent="0.35">
      <c r="A7" s="7"/>
      <c r="B7" s="30"/>
      <c r="C7" s="30"/>
      <c r="D7" s="30"/>
      <c r="E7" s="30"/>
      <c r="F7" s="30"/>
      <c r="G7" s="30"/>
      <c r="H7" s="30"/>
    </row>
    <row r="8" spans="1:8" s="9" customFormat="1" ht="13.8" thickBot="1" x14ac:dyDescent="0.3">
      <c r="A8" s="8" t="s">
        <v>0</v>
      </c>
      <c r="B8" s="35"/>
      <c r="C8" s="21"/>
      <c r="D8" s="21"/>
      <c r="E8" s="21"/>
      <c r="F8" s="36"/>
      <c r="G8" s="36"/>
      <c r="H8" s="36"/>
    </row>
    <row r="9" spans="1:8" x14ac:dyDescent="0.25">
      <c r="B9" s="21">
        <v>2247803.84</v>
      </c>
      <c r="C9" s="21">
        <f>$B$9/4</f>
        <v>561950.96</v>
      </c>
      <c r="D9" s="21">
        <f>$B$9/4</f>
        <v>561950.96</v>
      </c>
      <c r="E9" s="21">
        <f>$B$9/4</f>
        <v>561950.96</v>
      </c>
      <c r="F9" s="21">
        <f>$B$9/4</f>
        <v>561950.96</v>
      </c>
      <c r="G9" s="22">
        <f>SUM(C9:F9)</f>
        <v>2247803.84</v>
      </c>
    </row>
    <row r="10" spans="1:8" x14ac:dyDescent="0.25">
      <c r="B10" s="37"/>
      <c r="D10" s="38"/>
      <c r="G10" s="22">
        <f>SUM(C10:F10)</f>
        <v>0</v>
      </c>
    </row>
    <row r="11" spans="1:8" x14ac:dyDescent="0.25">
      <c r="A11" s="11"/>
      <c r="B11" s="39"/>
      <c r="C11" s="40"/>
      <c r="D11" s="39"/>
      <c r="G11" s="22">
        <f>SUM(C11:F11)</f>
        <v>0</v>
      </c>
    </row>
    <row r="12" spans="1:8" s="1" customFormat="1" x14ac:dyDescent="0.25">
      <c r="A12" s="11" t="s">
        <v>21</v>
      </c>
      <c r="B12" s="20">
        <f t="shared" ref="B12:G12" si="0">SUM(B9:B11)</f>
        <v>2247803.84</v>
      </c>
      <c r="C12" s="20">
        <f t="shared" si="0"/>
        <v>561950.96</v>
      </c>
      <c r="D12" s="20">
        <f t="shared" si="0"/>
        <v>561950.96</v>
      </c>
      <c r="E12" s="20">
        <f t="shared" si="0"/>
        <v>561950.96</v>
      </c>
      <c r="F12" s="20">
        <f t="shared" si="0"/>
        <v>561950.96</v>
      </c>
      <c r="G12" s="20">
        <f t="shared" si="0"/>
        <v>2247803.84</v>
      </c>
      <c r="H12" s="20"/>
    </row>
    <row r="13" spans="1:8" x14ac:dyDescent="0.25">
      <c r="A13" s="13" t="s">
        <v>1</v>
      </c>
      <c r="B13" s="35"/>
      <c r="D13" s="38"/>
    </row>
    <row r="14" spans="1:8" x14ac:dyDescent="0.25">
      <c r="B14" s="21">
        <v>167004.35</v>
      </c>
      <c r="C14" s="21">
        <f>$B$14/4</f>
        <v>41751.087500000001</v>
      </c>
      <c r="D14" s="21">
        <f>$B$14/4</f>
        <v>41751.087500000001</v>
      </c>
      <c r="E14" s="21">
        <f>$B$14/4</f>
        <v>41751.087500000001</v>
      </c>
      <c r="F14" s="21">
        <f>$B$14/4</f>
        <v>41751.087500000001</v>
      </c>
      <c r="G14" s="22">
        <f>SUM(C14:F14)</f>
        <v>167004.35</v>
      </c>
    </row>
    <row r="15" spans="1:8" x14ac:dyDescent="0.25">
      <c r="A15" s="11"/>
      <c r="B15" s="39"/>
      <c r="C15" s="40"/>
      <c r="D15" s="38"/>
      <c r="G15" s="22">
        <f>SUM(C15:F15)</f>
        <v>0</v>
      </c>
    </row>
    <row r="16" spans="1:8" x14ac:dyDescent="0.25">
      <c r="B16" s="37"/>
      <c r="D16" s="38"/>
      <c r="G16" s="22">
        <f>SUM(C16:F16)</f>
        <v>0</v>
      </c>
    </row>
    <row r="17" spans="1:8" s="1" customFormat="1" x14ac:dyDescent="0.25">
      <c r="A17" s="11" t="s">
        <v>21</v>
      </c>
      <c r="B17" s="39">
        <f t="shared" ref="B17:G17" si="1">SUM(B14:B16)</f>
        <v>167004.35</v>
      </c>
      <c r="C17" s="39">
        <f t="shared" si="1"/>
        <v>41751.087500000001</v>
      </c>
      <c r="D17" s="39">
        <f t="shared" si="1"/>
        <v>41751.087500000001</v>
      </c>
      <c r="E17" s="39">
        <f t="shared" si="1"/>
        <v>41751.087500000001</v>
      </c>
      <c r="F17" s="39">
        <f t="shared" si="1"/>
        <v>41751.087500000001</v>
      </c>
      <c r="G17" s="20">
        <f t="shared" si="1"/>
        <v>167004.35</v>
      </c>
      <c r="H17" s="20"/>
    </row>
    <row r="18" spans="1:8" x14ac:dyDescent="0.25">
      <c r="A18" s="13" t="s">
        <v>2</v>
      </c>
      <c r="B18" s="35"/>
      <c r="D18" s="38"/>
    </row>
    <row r="19" spans="1:8" x14ac:dyDescent="0.25">
      <c r="B19" s="37"/>
      <c r="F19" s="21"/>
      <c r="G19" s="22">
        <f>SUM(C19:F19)</f>
        <v>0</v>
      </c>
    </row>
    <row r="20" spans="1:8" x14ac:dyDescent="0.25">
      <c r="A20" s="11"/>
      <c r="B20" s="37">
        <v>584383.56999999995</v>
      </c>
      <c r="C20" s="47">
        <f>$B$20/4</f>
        <v>146095.89249999999</v>
      </c>
      <c r="D20" s="47">
        <f>$B$20/4</f>
        <v>146095.89249999999</v>
      </c>
      <c r="E20" s="47">
        <f>$B$20/4</f>
        <v>146095.89249999999</v>
      </c>
      <c r="F20" s="47">
        <f>$B$20/4</f>
        <v>146095.89249999999</v>
      </c>
      <c r="G20" s="22">
        <f>SUM(C20:F20)</f>
        <v>584383.56999999995</v>
      </c>
    </row>
    <row r="21" spans="1:8" x14ac:dyDescent="0.25">
      <c r="B21" s="37"/>
      <c r="D21" s="38"/>
      <c r="G21" s="22">
        <f>SUM(C21:F21)</f>
        <v>0</v>
      </c>
    </row>
    <row r="22" spans="1:8" x14ac:dyDescent="0.25">
      <c r="A22" s="11"/>
      <c r="B22" s="39"/>
      <c r="C22" s="34"/>
      <c r="D22" s="38"/>
      <c r="G22" s="22">
        <f>SUM(C22:F22)</f>
        <v>0</v>
      </c>
    </row>
    <row r="23" spans="1:8" s="1" customFormat="1" ht="13.8" thickBot="1" x14ac:dyDescent="0.3">
      <c r="A23" s="11" t="s">
        <v>21</v>
      </c>
      <c r="B23" s="20">
        <f t="shared" ref="B23:G23" si="2">SUM(B20:B22)</f>
        <v>584383.56999999995</v>
      </c>
      <c r="C23" s="20">
        <f t="shared" si="2"/>
        <v>146095.89249999999</v>
      </c>
      <c r="D23" s="20">
        <f t="shared" si="2"/>
        <v>146095.89249999999</v>
      </c>
      <c r="E23" s="20">
        <f t="shared" si="2"/>
        <v>146095.89249999999</v>
      </c>
      <c r="F23" s="20">
        <f t="shared" si="2"/>
        <v>146095.89249999999</v>
      </c>
      <c r="G23" s="20">
        <f t="shared" si="2"/>
        <v>584383.56999999995</v>
      </c>
      <c r="H23" s="20"/>
    </row>
    <row r="24" spans="1:8" s="1" customFormat="1" ht="13.8" thickBot="1" x14ac:dyDescent="0.3">
      <c r="A24" s="14" t="s">
        <v>4</v>
      </c>
      <c r="B24" s="41"/>
      <c r="C24" s="21"/>
      <c r="D24" s="21"/>
      <c r="E24" s="40"/>
      <c r="F24" s="20"/>
      <c r="G24" s="20"/>
      <c r="H24" s="20"/>
    </row>
    <row r="25" spans="1:8" s="1" customFormat="1" x14ac:dyDescent="0.25">
      <c r="A25" s="2"/>
      <c r="B25" s="21"/>
      <c r="C25" s="21">
        <f>$B$25/4</f>
        <v>0</v>
      </c>
      <c r="D25" s="21">
        <f>$B$25/4</f>
        <v>0</v>
      </c>
      <c r="E25" s="21">
        <f>$B$25/4</f>
        <v>0</v>
      </c>
      <c r="F25" s="21">
        <f>$B$25/4</f>
        <v>0</v>
      </c>
      <c r="G25" s="22">
        <f>SUM(C25:F25)</f>
        <v>0</v>
      </c>
      <c r="H25" s="20"/>
    </row>
    <row r="26" spans="1:8" s="1" customFormat="1" x14ac:dyDescent="0.25">
      <c r="A26" s="11" t="s">
        <v>21</v>
      </c>
      <c r="B26" s="20">
        <f>SUM(B24:B25)</f>
        <v>0</v>
      </c>
      <c r="C26" s="20">
        <f>SUM(C24:C25)</f>
        <v>0</v>
      </c>
      <c r="D26" s="20">
        <f>SUM(D24:D25)</f>
        <v>0</v>
      </c>
      <c r="E26" s="20">
        <f>SUM(E24:E25)</f>
        <v>0</v>
      </c>
      <c r="F26" s="20">
        <f>SUM(F24:F25)</f>
        <v>0</v>
      </c>
      <c r="G26" s="20">
        <f>SUM(C26:F26)</f>
        <v>0</v>
      </c>
      <c r="H26" s="20"/>
    </row>
    <row r="27" spans="1:8" s="1" customFormat="1" x14ac:dyDescent="0.25">
      <c r="A27" s="13" t="s">
        <v>3</v>
      </c>
      <c r="B27" s="35"/>
      <c r="C27" s="42"/>
      <c r="D27" s="21"/>
      <c r="E27" s="40"/>
      <c r="F27" s="20"/>
      <c r="G27" s="20"/>
      <c r="H27" s="20"/>
    </row>
    <row r="28" spans="1:8" x14ac:dyDescent="0.25">
      <c r="B28" s="37"/>
      <c r="C28" s="22"/>
      <c r="D28" s="22"/>
    </row>
    <row r="29" spans="1:8" x14ac:dyDescent="0.25">
      <c r="A29" s="11" t="s">
        <v>21</v>
      </c>
      <c r="B29" s="39"/>
      <c r="C29" s="22">
        <f>SUM(C27:C28)</f>
        <v>0</v>
      </c>
      <c r="D29" s="22">
        <f>SUM(D27:D28)</f>
        <v>0</v>
      </c>
      <c r="E29" s="22">
        <f>SUM(E27:E28)</f>
        <v>0</v>
      </c>
      <c r="F29" s="22">
        <f>SUM(F27:F28)</f>
        <v>0</v>
      </c>
      <c r="G29" s="22">
        <f>SUM(C29:F29)</f>
        <v>0</v>
      </c>
    </row>
    <row r="30" spans="1:8" ht="13.8" thickBot="1" x14ac:dyDescent="0.3">
      <c r="A30" s="11"/>
      <c r="B30" s="39"/>
      <c r="C30" s="22"/>
      <c r="D30" s="22"/>
      <c r="E30" s="22"/>
    </row>
    <row r="31" spans="1:8" s="1" customFormat="1" ht="16.2" thickBot="1" x14ac:dyDescent="0.35">
      <c r="A31" s="6" t="s">
        <v>22</v>
      </c>
      <c r="B31" s="34">
        <f t="shared" ref="B31:G31" si="3">B29+B26+B23+B17+B12</f>
        <v>2999191.76</v>
      </c>
      <c r="C31" s="34">
        <f t="shared" si="3"/>
        <v>749797.94</v>
      </c>
      <c r="D31" s="34">
        <f t="shared" si="3"/>
        <v>749797.94</v>
      </c>
      <c r="E31" s="34">
        <f t="shared" si="3"/>
        <v>749797.94</v>
      </c>
      <c r="F31" s="34">
        <f t="shared" si="3"/>
        <v>749797.94</v>
      </c>
      <c r="G31" s="34">
        <f t="shared" si="3"/>
        <v>2999191.76</v>
      </c>
      <c r="H31" s="20">
        <f>SUM(C31:F31)</f>
        <v>2999191.76</v>
      </c>
    </row>
    <row r="32" spans="1:8" ht="13.8" thickBot="1" x14ac:dyDescent="0.3">
      <c r="A32" s="11"/>
      <c r="B32" s="39"/>
      <c r="C32" s="22"/>
      <c r="D32" s="22"/>
      <c r="E32" s="22"/>
    </row>
    <row r="33" spans="1:8" ht="16.2" thickBot="1" x14ac:dyDescent="0.35">
      <c r="A33" s="6" t="s">
        <v>5</v>
      </c>
      <c r="B33" s="33"/>
      <c r="C33" s="22"/>
      <c r="D33" s="22"/>
      <c r="E33" s="22"/>
    </row>
    <row r="34" spans="1:8" ht="16.2" thickBot="1" x14ac:dyDescent="0.35">
      <c r="A34" s="16"/>
      <c r="B34" s="33"/>
      <c r="C34" s="42"/>
    </row>
    <row r="35" spans="1:8" ht="13.8" thickBot="1" x14ac:dyDescent="0.3">
      <c r="A35" s="14" t="s">
        <v>7</v>
      </c>
      <c r="B35" s="41"/>
    </row>
    <row r="36" spans="1:8" x14ac:dyDescent="0.25">
      <c r="A36" s="15" t="s">
        <v>20</v>
      </c>
      <c r="B36" s="41"/>
    </row>
    <row r="37" spans="1:8" x14ac:dyDescent="0.25">
      <c r="A37" s="51" t="s">
        <v>90</v>
      </c>
      <c r="B37" s="22">
        <v>23065.89</v>
      </c>
      <c r="C37" s="47">
        <f>$B$37/4</f>
        <v>5766.4724999999999</v>
      </c>
      <c r="D37" s="47">
        <f>$B$37/4</f>
        <v>5766.4724999999999</v>
      </c>
      <c r="E37" s="47">
        <f>$B$37/4</f>
        <v>5766.4724999999999</v>
      </c>
      <c r="F37" s="47">
        <f>$B$37/4</f>
        <v>5766.4724999999999</v>
      </c>
      <c r="G37" s="22">
        <f t="shared" ref="G37:G42" si="4">SUM(C37:F37)</f>
        <v>23065.89</v>
      </c>
    </row>
    <row r="38" spans="1:8" x14ac:dyDescent="0.25">
      <c r="G38" s="22">
        <f t="shared" si="4"/>
        <v>0</v>
      </c>
    </row>
    <row r="39" spans="1:8" x14ac:dyDescent="0.25">
      <c r="G39" s="22">
        <f t="shared" si="4"/>
        <v>0</v>
      </c>
    </row>
    <row r="40" spans="1:8" x14ac:dyDescent="0.25">
      <c r="G40" s="22">
        <f t="shared" si="4"/>
        <v>0</v>
      </c>
    </row>
    <row r="41" spans="1:8" x14ac:dyDescent="0.25">
      <c r="A41" s="11"/>
      <c r="B41" s="40"/>
      <c r="C41" s="42"/>
      <c r="G41" s="22">
        <f t="shared" si="4"/>
        <v>0</v>
      </c>
    </row>
    <row r="42" spans="1:8" x14ac:dyDescent="0.25">
      <c r="A42" s="11"/>
      <c r="B42" s="40"/>
      <c r="C42" s="43"/>
      <c r="G42" s="22">
        <f t="shared" si="4"/>
        <v>0</v>
      </c>
    </row>
    <row r="43" spans="1:8" ht="13.8" thickBot="1" x14ac:dyDescent="0.3">
      <c r="A43" s="11" t="s">
        <v>21</v>
      </c>
      <c r="B43" s="20">
        <f t="shared" ref="B43:G43" si="5">SUM(B37:B42)</f>
        <v>23065.89</v>
      </c>
      <c r="C43" s="22">
        <f t="shared" si="5"/>
        <v>5766.4724999999999</v>
      </c>
      <c r="D43" s="22">
        <f t="shared" si="5"/>
        <v>5766.4724999999999</v>
      </c>
      <c r="E43" s="22">
        <f t="shared" si="5"/>
        <v>5766.4724999999999</v>
      </c>
      <c r="F43" s="22">
        <f t="shared" si="5"/>
        <v>5766.4724999999999</v>
      </c>
      <c r="G43" s="22">
        <f t="shared" si="5"/>
        <v>23065.89</v>
      </c>
      <c r="H43" s="22">
        <f>SUM(C43:F43)</f>
        <v>23065.89</v>
      </c>
    </row>
    <row r="44" spans="1:8" ht="13.8" thickBot="1" x14ac:dyDescent="0.3">
      <c r="A44" s="48" t="s">
        <v>34</v>
      </c>
      <c r="B44" s="41"/>
    </row>
    <row r="45" spans="1:8" x14ac:dyDescent="0.25">
      <c r="A45" s="15" t="s">
        <v>20</v>
      </c>
      <c r="B45" s="41"/>
      <c r="G45" s="22">
        <f>SUM(C45:F45)</f>
        <v>0</v>
      </c>
    </row>
    <row r="46" spans="1:8" x14ac:dyDescent="0.25">
      <c r="A46" s="11"/>
      <c r="B46" s="21">
        <v>11881</v>
      </c>
      <c r="C46" s="47">
        <f>$B$46/4</f>
        <v>2970.25</v>
      </c>
      <c r="D46" s="47">
        <f>$B$46/4</f>
        <v>2970.25</v>
      </c>
      <c r="E46" s="47">
        <f>$B$46/4</f>
        <v>2970.25</v>
      </c>
      <c r="F46" s="47">
        <f>$B$46/4</f>
        <v>2970.25</v>
      </c>
      <c r="G46" s="22">
        <f>SUM(C46:F46)</f>
        <v>11881</v>
      </c>
    </row>
    <row r="47" spans="1:8" x14ac:dyDescent="0.25">
      <c r="A47" s="11"/>
      <c r="B47" s="40"/>
      <c r="C47" s="40"/>
      <c r="G47" s="22">
        <f>SUM(C47:F47)</f>
        <v>0</v>
      </c>
    </row>
    <row r="48" spans="1:8" ht="13.8" thickBot="1" x14ac:dyDescent="0.3">
      <c r="A48" s="11" t="s">
        <v>21</v>
      </c>
      <c r="B48" s="20">
        <f t="shared" ref="B48:G48" si="6">SUM(B45:B47)</f>
        <v>11881</v>
      </c>
      <c r="C48" s="22">
        <f t="shared" si="6"/>
        <v>2970.25</v>
      </c>
      <c r="D48" s="22">
        <f t="shared" si="6"/>
        <v>2970.25</v>
      </c>
      <c r="E48" s="22">
        <f t="shared" si="6"/>
        <v>2970.25</v>
      </c>
      <c r="F48" s="22">
        <f t="shared" si="6"/>
        <v>2970.25</v>
      </c>
      <c r="G48" s="22">
        <f t="shared" si="6"/>
        <v>11881</v>
      </c>
      <c r="H48" s="22">
        <f>SUM(C48:F48)</f>
        <v>11881</v>
      </c>
    </row>
    <row r="49" spans="1:8" ht="13.8" thickBot="1" x14ac:dyDescent="0.3">
      <c r="A49" s="14" t="s">
        <v>9</v>
      </c>
      <c r="B49" s="41"/>
    </row>
    <row r="50" spans="1:8" x14ac:dyDescent="0.25">
      <c r="A50" s="15" t="s">
        <v>20</v>
      </c>
      <c r="B50" s="41"/>
      <c r="G50" s="22">
        <f>SUM(C50:F50)</f>
        <v>0</v>
      </c>
    </row>
    <row r="51" spans="1:8" x14ac:dyDescent="0.25">
      <c r="A51" s="11"/>
      <c r="B51" s="21">
        <f>468534.27</f>
        <v>468534.27</v>
      </c>
      <c r="C51" s="21">
        <f>$B$51/4</f>
        <v>117133.5675</v>
      </c>
      <c r="D51" s="21">
        <f>$B$51/4</f>
        <v>117133.5675</v>
      </c>
      <c r="E51" s="21">
        <f>$B$51/4</f>
        <v>117133.5675</v>
      </c>
      <c r="F51" s="21">
        <f>$B$51/4</f>
        <v>117133.5675</v>
      </c>
      <c r="G51" s="22">
        <f>SUM(C51:F51)</f>
        <v>468534.27</v>
      </c>
    </row>
    <row r="52" spans="1:8" x14ac:dyDescent="0.25">
      <c r="A52" s="11"/>
      <c r="B52" s="40"/>
      <c r="C52" s="40"/>
      <c r="G52" s="22">
        <f>SUM(C52:F52)</f>
        <v>0</v>
      </c>
    </row>
    <row r="53" spans="1:8" ht="13.8" thickBot="1" x14ac:dyDescent="0.3">
      <c r="A53" s="11" t="s">
        <v>21</v>
      </c>
      <c r="B53" s="20">
        <f t="shared" ref="B53:G53" si="7">SUM(B50:B52)</f>
        <v>468534.27</v>
      </c>
      <c r="C53" s="22">
        <f t="shared" si="7"/>
        <v>117133.5675</v>
      </c>
      <c r="D53" s="22">
        <f t="shared" si="7"/>
        <v>117133.5675</v>
      </c>
      <c r="E53" s="22">
        <f t="shared" si="7"/>
        <v>117133.5675</v>
      </c>
      <c r="F53" s="22">
        <f t="shared" si="7"/>
        <v>117133.5675</v>
      </c>
      <c r="G53" s="22">
        <f t="shared" si="7"/>
        <v>468534.27</v>
      </c>
      <c r="H53" s="22">
        <f>SUM(C53:F53)</f>
        <v>468534.27</v>
      </c>
    </row>
    <row r="54" spans="1:8" ht="13.8" thickBot="1" x14ac:dyDescent="0.3">
      <c r="A54" s="14" t="s">
        <v>8</v>
      </c>
      <c r="B54" s="41"/>
      <c r="H54" s="2"/>
    </row>
    <row r="55" spans="1:8" x14ac:dyDescent="0.25">
      <c r="A55" s="15" t="s">
        <v>20</v>
      </c>
      <c r="B55" s="41"/>
      <c r="G55" s="22">
        <f t="shared" ref="G55:G66" si="8">SUM(C55:F55)</f>
        <v>0</v>
      </c>
      <c r="H55" s="2"/>
    </row>
    <row r="56" spans="1:8" x14ac:dyDescent="0.25">
      <c r="A56" s="11"/>
      <c r="B56" s="40"/>
      <c r="G56" s="22">
        <f t="shared" si="8"/>
        <v>0</v>
      </c>
      <c r="H56" s="2"/>
    </row>
    <row r="57" spans="1:8" x14ac:dyDescent="0.25">
      <c r="A57" s="11"/>
      <c r="B57" s="21">
        <v>3973273</v>
      </c>
      <c r="C57" s="21">
        <f>$B$57/4</f>
        <v>993318.25</v>
      </c>
      <c r="D57" s="21">
        <f>$B$57/4</f>
        <v>993318.25</v>
      </c>
      <c r="E57" s="21">
        <f>$B$57/4</f>
        <v>993318.25</v>
      </c>
      <c r="F57" s="21">
        <f>$B$57/4</f>
        <v>993318.25</v>
      </c>
      <c r="G57" s="22">
        <f t="shared" si="8"/>
        <v>3973273</v>
      </c>
      <c r="H57" s="2"/>
    </row>
    <row r="58" spans="1:8" x14ac:dyDescent="0.25">
      <c r="A58" s="11"/>
      <c r="B58" s="40"/>
      <c r="G58" s="22">
        <f t="shared" si="8"/>
        <v>0</v>
      </c>
      <c r="H58" s="2"/>
    </row>
    <row r="59" spans="1:8" x14ac:dyDescent="0.25">
      <c r="A59" s="11"/>
      <c r="B59" s="40"/>
      <c r="G59" s="22">
        <f t="shared" si="8"/>
        <v>0</v>
      </c>
      <c r="H59" s="2"/>
    </row>
    <row r="60" spans="1:8" x14ac:dyDescent="0.25">
      <c r="A60" s="11"/>
      <c r="B60" s="40"/>
      <c r="G60" s="22">
        <f t="shared" si="8"/>
        <v>0</v>
      </c>
      <c r="H60" s="2"/>
    </row>
    <row r="61" spans="1:8" x14ac:dyDescent="0.25">
      <c r="A61" s="11"/>
      <c r="B61" s="40"/>
      <c r="G61" s="22">
        <f t="shared" si="8"/>
        <v>0</v>
      </c>
      <c r="H61" s="2"/>
    </row>
    <row r="62" spans="1:8" x14ac:dyDescent="0.25">
      <c r="A62" s="11"/>
      <c r="B62" s="40"/>
      <c r="G62" s="22">
        <f t="shared" si="8"/>
        <v>0</v>
      </c>
      <c r="H62" s="2"/>
    </row>
    <row r="63" spans="1:8" x14ac:dyDescent="0.25">
      <c r="A63" s="11"/>
      <c r="B63" s="40"/>
      <c r="G63" s="22">
        <f t="shared" si="8"/>
        <v>0</v>
      </c>
      <c r="H63" s="2"/>
    </row>
    <row r="64" spans="1:8" x14ac:dyDescent="0.25">
      <c r="A64" s="11"/>
      <c r="B64" s="40"/>
      <c r="G64" s="22">
        <f t="shared" si="8"/>
        <v>0</v>
      </c>
      <c r="H64" s="2"/>
    </row>
    <row r="65" spans="1:8" x14ac:dyDescent="0.25">
      <c r="A65" s="11"/>
      <c r="B65" s="40"/>
      <c r="G65" s="22">
        <f t="shared" si="8"/>
        <v>0</v>
      </c>
      <c r="H65" s="2"/>
    </row>
    <row r="66" spans="1:8" x14ac:dyDescent="0.25">
      <c r="A66" s="11"/>
      <c r="B66" s="40"/>
      <c r="C66" s="40"/>
      <c r="G66" s="22">
        <f t="shared" si="8"/>
        <v>0</v>
      </c>
      <c r="H66" s="2"/>
    </row>
    <row r="67" spans="1:8" s="20" customFormat="1" ht="13.8" thickBot="1" x14ac:dyDescent="0.3">
      <c r="A67" s="11" t="s">
        <v>21</v>
      </c>
      <c r="B67" s="20">
        <f t="shared" ref="B67:G67" si="9">SUM(B55:B66)</f>
        <v>3973273</v>
      </c>
      <c r="C67" s="20">
        <f t="shared" si="9"/>
        <v>993318.25</v>
      </c>
      <c r="D67" s="20">
        <f t="shared" si="9"/>
        <v>993318.25</v>
      </c>
      <c r="E67" s="20">
        <f t="shared" si="9"/>
        <v>993318.25</v>
      </c>
      <c r="F67" s="20">
        <f t="shared" si="9"/>
        <v>993318.25</v>
      </c>
      <c r="G67" s="20">
        <f t="shared" si="9"/>
        <v>3973273</v>
      </c>
    </row>
    <row r="68" spans="1:8" ht="13.8" thickBot="1" x14ac:dyDescent="0.3">
      <c r="A68" s="48" t="s">
        <v>35</v>
      </c>
      <c r="B68" s="41"/>
    </row>
    <row r="69" spans="1:8" x14ac:dyDescent="0.25">
      <c r="A69" s="15" t="s">
        <v>20</v>
      </c>
      <c r="B69" s="41"/>
      <c r="G69" s="22">
        <f>SUM(C69:F69)</f>
        <v>0</v>
      </c>
    </row>
    <row r="70" spans="1:8" x14ac:dyDescent="0.25">
      <c r="A70" s="11"/>
      <c r="B70" s="21">
        <v>18397</v>
      </c>
      <c r="C70" s="47">
        <f>$B$70/4</f>
        <v>4599.25</v>
      </c>
      <c r="D70" s="47">
        <f>$B$70/4</f>
        <v>4599.25</v>
      </c>
      <c r="E70" s="47">
        <f>$B$70/4</f>
        <v>4599.25</v>
      </c>
      <c r="F70" s="47">
        <f>$B$70/4</f>
        <v>4599.25</v>
      </c>
      <c r="G70" s="22">
        <f>SUM(C70:F70)</f>
        <v>18397</v>
      </c>
    </row>
    <row r="71" spans="1:8" x14ac:dyDescent="0.25">
      <c r="A71" s="11"/>
      <c r="B71" s="40"/>
      <c r="C71" s="40"/>
      <c r="G71" s="22">
        <f>SUM(C71:F71)</f>
        <v>0</v>
      </c>
    </row>
    <row r="72" spans="1:8" ht="13.8" thickBot="1" x14ac:dyDescent="0.3">
      <c r="A72" s="11" t="s">
        <v>21</v>
      </c>
      <c r="B72" s="20">
        <f t="shared" ref="B72:G72" si="10">SUM(B69:B71)</f>
        <v>18397</v>
      </c>
      <c r="C72" s="22">
        <f t="shared" si="10"/>
        <v>4599.25</v>
      </c>
      <c r="D72" s="22">
        <f t="shared" si="10"/>
        <v>4599.25</v>
      </c>
      <c r="E72" s="22">
        <f t="shared" si="10"/>
        <v>4599.25</v>
      </c>
      <c r="F72" s="22">
        <f t="shared" si="10"/>
        <v>4599.25</v>
      </c>
      <c r="G72" s="22">
        <f t="shared" si="10"/>
        <v>18397</v>
      </c>
      <c r="H72" s="22">
        <f>SUM(C72:F72)</f>
        <v>18397</v>
      </c>
    </row>
    <row r="73" spans="1:8" ht="13.8" thickBot="1" x14ac:dyDescent="0.3">
      <c r="A73" s="48" t="s">
        <v>36</v>
      </c>
      <c r="B73" s="41"/>
    </row>
    <row r="74" spans="1:8" x14ac:dyDescent="0.25">
      <c r="A74" s="15" t="s">
        <v>20</v>
      </c>
      <c r="B74" s="41"/>
      <c r="G74" s="22">
        <f>SUM(C74:F74)</f>
        <v>0</v>
      </c>
    </row>
    <row r="75" spans="1:8" x14ac:dyDescent="0.25">
      <c r="A75" s="11"/>
      <c r="B75" s="21">
        <v>159922</v>
      </c>
      <c r="C75" s="47">
        <f>$B$75/4</f>
        <v>39980.5</v>
      </c>
      <c r="D75" s="47">
        <f>$B$75/4</f>
        <v>39980.5</v>
      </c>
      <c r="E75" s="47">
        <f>$B$75/4</f>
        <v>39980.5</v>
      </c>
      <c r="F75" s="47">
        <f>$B$75/4</f>
        <v>39980.5</v>
      </c>
      <c r="G75" s="22">
        <f>SUM(C75:F75)</f>
        <v>159922</v>
      </c>
    </row>
    <row r="76" spans="1:8" x14ac:dyDescent="0.25">
      <c r="A76" s="11"/>
      <c r="B76" s="40"/>
      <c r="C76" s="40"/>
      <c r="G76" s="22">
        <f>SUM(C76:F76)</f>
        <v>0</v>
      </c>
    </row>
    <row r="77" spans="1:8" ht="13.8" thickBot="1" x14ac:dyDescent="0.3">
      <c r="A77" s="11" t="s">
        <v>21</v>
      </c>
      <c r="B77" s="20">
        <f t="shared" ref="B77:G77" si="11">SUM(B74:B76)</f>
        <v>159922</v>
      </c>
      <c r="C77" s="22">
        <f t="shared" si="11"/>
        <v>39980.5</v>
      </c>
      <c r="D77" s="22">
        <f t="shared" si="11"/>
        <v>39980.5</v>
      </c>
      <c r="E77" s="22">
        <f t="shared" si="11"/>
        <v>39980.5</v>
      </c>
      <c r="F77" s="22">
        <f t="shared" si="11"/>
        <v>39980.5</v>
      </c>
      <c r="G77" s="22">
        <f t="shared" si="11"/>
        <v>159922</v>
      </c>
      <c r="H77" s="22">
        <f>SUM(C77:F77)</f>
        <v>159922</v>
      </c>
    </row>
    <row r="78" spans="1:8" ht="13.8" thickBot="1" x14ac:dyDescent="0.3">
      <c r="A78" s="14" t="s">
        <v>10</v>
      </c>
      <c r="B78" s="41"/>
      <c r="H78" s="2"/>
    </row>
    <row r="79" spans="1:8" x14ac:dyDescent="0.25">
      <c r="A79" s="15" t="s">
        <v>20</v>
      </c>
      <c r="B79" s="41"/>
      <c r="H79" s="2"/>
    </row>
    <row r="80" spans="1:8" x14ac:dyDescent="0.25">
      <c r="A80" s="15"/>
      <c r="B80" s="41"/>
      <c r="C80" s="21">
        <f>$B$80/4</f>
        <v>0</v>
      </c>
      <c r="D80" s="21">
        <f>$B$80/4</f>
        <v>0</v>
      </c>
      <c r="E80" s="21">
        <f>$B$80/4</f>
        <v>0</v>
      </c>
      <c r="F80" s="21">
        <f>$B$80/4</f>
        <v>0</v>
      </c>
      <c r="G80" s="22">
        <f>SUM(C80:F80)</f>
        <v>0</v>
      </c>
    </row>
    <row r="81" spans="1:7" x14ac:dyDescent="0.25">
      <c r="A81" s="15"/>
      <c r="B81" s="41"/>
      <c r="G81" s="22">
        <f t="shared" ref="G81:G96" si="12">SUM(C81:F81)</f>
        <v>0</v>
      </c>
    </row>
    <row r="82" spans="1:7" x14ac:dyDescent="0.25">
      <c r="A82" s="15" t="s">
        <v>79</v>
      </c>
      <c r="B82" s="41">
        <v>10000</v>
      </c>
      <c r="C82" s="21">
        <f>$B$82/4</f>
        <v>2500</v>
      </c>
      <c r="D82" s="21">
        <f t="shared" ref="D82:F82" si="13">$B$82/4</f>
        <v>2500</v>
      </c>
      <c r="E82" s="21">
        <f t="shared" si="13"/>
        <v>2500</v>
      </c>
      <c r="F82" s="21">
        <f t="shared" si="13"/>
        <v>2500</v>
      </c>
      <c r="G82" s="22">
        <f t="shared" si="12"/>
        <v>10000</v>
      </c>
    </row>
    <row r="83" spans="1:7" x14ac:dyDescent="0.25">
      <c r="A83" s="53" t="s">
        <v>89</v>
      </c>
      <c r="B83" s="41">
        <v>8694.5300000000007</v>
      </c>
      <c r="C83" s="47">
        <f>$B$83/4</f>
        <v>2173.6325000000002</v>
      </c>
      <c r="D83" s="47">
        <f t="shared" ref="D83:F83" si="14">$B$83/4</f>
        <v>2173.6325000000002</v>
      </c>
      <c r="E83" s="47">
        <f t="shared" si="14"/>
        <v>2173.6325000000002</v>
      </c>
      <c r="F83" s="47">
        <f t="shared" si="14"/>
        <v>2173.6325000000002</v>
      </c>
      <c r="G83" s="22">
        <f t="shared" si="12"/>
        <v>8694.5300000000007</v>
      </c>
    </row>
    <row r="84" spans="1:7" x14ac:dyDescent="0.25">
      <c r="A84" s="15" t="s">
        <v>80</v>
      </c>
      <c r="B84" s="41">
        <v>3000</v>
      </c>
      <c r="C84" s="21">
        <f>$B$84/4</f>
        <v>750</v>
      </c>
      <c r="D84" s="21">
        <f t="shared" ref="D84:F84" si="15">$B$84/4</f>
        <v>750</v>
      </c>
      <c r="E84" s="21">
        <f t="shared" si="15"/>
        <v>750</v>
      </c>
      <c r="F84" s="21">
        <f t="shared" si="15"/>
        <v>750</v>
      </c>
      <c r="G84" s="22">
        <f t="shared" ref="G84:G91" si="16">SUM(C84:F84)</f>
        <v>3000</v>
      </c>
    </row>
    <row r="85" spans="1:7" x14ac:dyDescent="0.25">
      <c r="A85" s="15" t="s">
        <v>81</v>
      </c>
      <c r="B85" s="41">
        <v>3000</v>
      </c>
      <c r="C85" s="21">
        <f>$B$85/4</f>
        <v>750</v>
      </c>
      <c r="D85" s="21">
        <f t="shared" ref="D85:F85" si="17">$B$85/4</f>
        <v>750</v>
      </c>
      <c r="E85" s="21">
        <f t="shared" si="17"/>
        <v>750</v>
      </c>
      <c r="F85" s="21">
        <f t="shared" si="17"/>
        <v>750</v>
      </c>
      <c r="G85" s="22">
        <f t="shared" si="16"/>
        <v>3000</v>
      </c>
    </row>
    <row r="86" spans="1:7" x14ac:dyDescent="0.25">
      <c r="A86" s="15" t="s">
        <v>82</v>
      </c>
      <c r="B86" s="41">
        <v>5000</v>
      </c>
      <c r="C86" s="21">
        <f>$B$86/4</f>
        <v>1250</v>
      </c>
      <c r="D86" s="21">
        <f t="shared" ref="D86:F86" si="18">$B$86/4</f>
        <v>1250</v>
      </c>
      <c r="E86" s="21">
        <f t="shared" si="18"/>
        <v>1250</v>
      </c>
      <c r="F86" s="21">
        <f t="shared" si="18"/>
        <v>1250</v>
      </c>
      <c r="G86" s="22">
        <f t="shared" si="16"/>
        <v>5000</v>
      </c>
    </row>
    <row r="87" spans="1:7" x14ac:dyDescent="0.25">
      <c r="A87" s="15" t="s">
        <v>83</v>
      </c>
      <c r="B87" s="41">
        <v>52184.57</v>
      </c>
      <c r="C87" s="47">
        <f>$B$87/4</f>
        <v>13046.1425</v>
      </c>
      <c r="D87" s="47">
        <f t="shared" ref="D87:F87" si="19">$B$87/4</f>
        <v>13046.1425</v>
      </c>
      <c r="E87" s="47">
        <f t="shared" si="19"/>
        <v>13046.1425</v>
      </c>
      <c r="F87" s="47">
        <f t="shared" si="19"/>
        <v>13046.1425</v>
      </c>
      <c r="G87" s="22">
        <f t="shared" si="16"/>
        <v>52184.57</v>
      </c>
    </row>
    <row r="88" spans="1:7" x14ac:dyDescent="0.25">
      <c r="A88" s="53" t="s">
        <v>89</v>
      </c>
      <c r="B88" s="41">
        <v>50000</v>
      </c>
      <c r="C88" s="21">
        <f>$B$88/4</f>
        <v>12500</v>
      </c>
      <c r="D88" s="21">
        <f t="shared" ref="D88:F88" si="20">$B$88/4</f>
        <v>12500</v>
      </c>
      <c r="E88" s="21">
        <f t="shared" si="20"/>
        <v>12500</v>
      </c>
      <c r="F88" s="21">
        <f t="shared" si="20"/>
        <v>12500</v>
      </c>
      <c r="G88" s="22">
        <f t="shared" si="16"/>
        <v>50000</v>
      </c>
    </row>
    <row r="89" spans="1:7" x14ac:dyDescent="0.25">
      <c r="A89" s="15" t="s">
        <v>84</v>
      </c>
      <c r="B89" s="41">
        <v>11000</v>
      </c>
      <c r="C89" s="21">
        <f>$B$89/4</f>
        <v>2750</v>
      </c>
      <c r="D89" s="21">
        <f t="shared" ref="D89:F89" si="21">$B$89/4</f>
        <v>2750</v>
      </c>
      <c r="E89" s="21">
        <f t="shared" si="21"/>
        <v>2750</v>
      </c>
      <c r="F89" s="21">
        <f t="shared" si="21"/>
        <v>2750</v>
      </c>
      <c r="G89" s="22">
        <f t="shared" si="16"/>
        <v>11000</v>
      </c>
    </row>
    <row r="90" spans="1:7" x14ac:dyDescent="0.25">
      <c r="A90" s="15" t="s">
        <v>85</v>
      </c>
      <c r="B90" s="41">
        <v>73541.440000000002</v>
      </c>
      <c r="C90" s="47">
        <f>$B$90/4</f>
        <v>18385.36</v>
      </c>
      <c r="D90" s="47">
        <f t="shared" ref="D90:F90" si="22">$B$90/4</f>
        <v>18385.36</v>
      </c>
      <c r="E90" s="47">
        <f t="shared" si="22"/>
        <v>18385.36</v>
      </c>
      <c r="F90" s="47">
        <f t="shared" si="22"/>
        <v>18385.36</v>
      </c>
      <c r="G90" s="22">
        <f t="shared" si="16"/>
        <v>73541.440000000002</v>
      </c>
    </row>
    <row r="91" spans="1:7" x14ac:dyDescent="0.25">
      <c r="A91" s="15" t="s">
        <v>86</v>
      </c>
      <c r="B91" s="41">
        <v>1000</v>
      </c>
      <c r="C91" s="21">
        <f>$B$91/4</f>
        <v>250</v>
      </c>
      <c r="D91" s="21">
        <f t="shared" ref="D91:F91" si="23">$B$91/4</f>
        <v>250</v>
      </c>
      <c r="E91" s="21">
        <f t="shared" si="23"/>
        <v>250</v>
      </c>
      <c r="F91" s="21">
        <f t="shared" si="23"/>
        <v>250</v>
      </c>
      <c r="G91" s="22">
        <f t="shared" si="16"/>
        <v>1000</v>
      </c>
    </row>
    <row r="92" spans="1:7" x14ac:dyDescent="0.25">
      <c r="A92" s="15" t="s">
        <v>87</v>
      </c>
      <c r="B92" s="41">
        <v>2000</v>
      </c>
      <c r="C92" s="21">
        <f>$B$92/4</f>
        <v>500</v>
      </c>
      <c r="D92" s="21">
        <f t="shared" ref="D92:F92" si="24">$B$92/4</f>
        <v>500</v>
      </c>
      <c r="E92" s="21">
        <f t="shared" si="24"/>
        <v>500</v>
      </c>
      <c r="F92" s="21">
        <f t="shared" si="24"/>
        <v>500</v>
      </c>
      <c r="G92" s="22">
        <f t="shared" si="12"/>
        <v>2000</v>
      </c>
    </row>
    <row r="93" spans="1:7" x14ac:dyDescent="0.25">
      <c r="A93" s="15" t="s">
        <v>88</v>
      </c>
      <c r="B93" s="41">
        <v>12000</v>
      </c>
      <c r="C93" s="21">
        <f>$B$93/4</f>
        <v>3000</v>
      </c>
      <c r="D93" s="21">
        <f t="shared" ref="D93:F93" si="25">$B$93/4</f>
        <v>3000</v>
      </c>
      <c r="E93" s="21">
        <f t="shared" si="25"/>
        <v>3000</v>
      </c>
      <c r="F93" s="21">
        <f t="shared" si="25"/>
        <v>3000</v>
      </c>
      <c r="G93" s="22">
        <f t="shared" si="12"/>
        <v>12000</v>
      </c>
    </row>
    <row r="94" spans="1:7" x14ac:dyDescent="0.25">
      <c r="A94" s="15"/>
      <c r="B94" s="41"/>
      <c r="G94" s="22">
        <f t="shared" si="12"/>
        <v>0</v>
      </c>
    </row>
    <row r="95" spans="1:7" x14ac:dyDescent="0.25">
      <c r="A95" s="11"/>
      <c r="B95" s="40"/>
      <c r="G95" s="22">
        <f t="shared" si="12"/>
        <v>0</v>
      </c>
    </row>
    <row r="96" spans="1:7" x14ac:dyDescent="0.25">
      <c r="G96" s="22">
        <f t="shared" si="12"/>
        <v>0</v>
      </c>
    </row>
    <row r="97" spans="1:8" ht="13.8" thickBot="1" x14ac:dyDescent="0.3">
      <c r="A97" s="11" t="s">
        <v>21</v>
      </c>
      <c r="B97" s="20">
        <f t="shared" ref="B97:G97" si="26">SUM(B80:B96)</f>
        <v>231420.54</v>
      </c>
      <c r="C97" s="22">
        <f t="shared" si="26"/>
        <v>57855.135000000002</v>
      </c>
      <c r="D97" s="22">
        <f t="shared" si="26"/>
        <v>57855.135000000002</v>
      </c>
      <c r="E97" s="22">
        <f t="shared" si="26"/>
        <v>57855.135000000002</v>
      </c>
      <c r="F97" s="22">
        <f t="shared" si="26"/>
        <v>57855.135000000002</v>
      </c>
      <c r="G97" s="22">
        <f t="shared" si="26"/>
        <v>231420.54</v>
      </c>
      <c r="H97" s="22">
        <f>SUM(C97:F97)</f>
        <v>231420.54</v>
      </c>
    </row>
    <row r="98" spans="1:8" ht="13.8" thickBot="1" x14ac:dyDescent="0.3">
      <c r="A98" s="14" t="s">
        <v>11</v>
      </c>
      <c r="B98" s="41"/>
    </row>
    <row r="99" spans="1:8" x14ac:dyDescent="0.25">
      <c r="A99" s="15" t="s">
        <v>20</v>
      </c>
      <c r="B99" s="41"/>
    </row>
    <row r="100" spans="1:8" x14ac:dyDescent="0.25">
      <c r="A100" s="15"/>
      <c r="B100" s="41"/>
      <c r="C100" s="21">
        <f>$B$100/4</f>
        <v>0</v>
      </c>
      <c r="D100" s="21">
        <f>$B$100/4</f>
        <v>0</v>
      </c>
      <c r="E100" s="21">
        <f>$B$100/4</f>
        <v>0</v>
      </c>
      <c r="F100" s="21">
        <f>$B$100/4</f>
        <v>0</v>
      </c>
      <c r="G100" s="22">
        <f>SUM(C100:F100)</f>
        <v>0</v>
      </c>
    </row>
    <row r="101" spans="1:8" x14ac:dyDescent="0.25">
      <c r="A101" s="15"/>
      <c r="B101" s="41"/>
      <c r="G101" s="22">
        <f t="shared" ref="G101:G131" si="27">SUM(C101:F101)</f>
        <v>0</v>
      </c>
    </row>
    <row r="102" spans="1:8" x14ac:dyDescent="0.25">
      <c r="A102" s="15" t="s">
        <v>77</v>
      </c>
      <c r="B102" s="41">
        <v>1479329.74</v>
      </c>
      <c r="C102" s="47">
        <f>$B$102/4</f>
        <v>369832.435</v>
      </c>
      <c r="D102" s="47">
        <f t="shared" ref="D102:F102" si="28">$B$102/4</f>
        <v>369832.435</v>
      </c>
      <c r="E102" s="47">
        <f t="shared" si="28"/>
        <v>369832.435</v>
      </c>
      <c r="F102" s="47">
        <f t="shared" si="28"/>
        <v>369832.435</v>
      </c>
      <c r="G102" s="22">
        <f t="shared" si="27"/>
        <v>1479329.74</v>
      </c>
    </row>
    <row r="103" spans="1:8" x14ac:dyDescent="0.25">
      <c r="A103" s="53" t="s">
        <v>78</v>
      </c>
      <c r="B103" s="41">
        <v>5000</v>
      </c>
      <c r="C103" s="21">
        <f>$B$103/4</f>
        <v>1250</v>
      </c>
      <c r="D103" s="21">
        <f t="shared" ref="D103:F103" si="29">$B$103/4</f>
        <v>1250</v>
      </c>
      <c r="E103" s="21">
        <f t="shared" si="29"/>
        <v>1250</v>
      </c>
      <c r="F103" s="21">
        <f t="shared" si="29"/>
        <v>1250</v>
      </c>
      <c r="G103" s="22">
        <f t="shared" si="27"/>
        <v>5000</v>
      </c>
    </row>
    <row r="104" spans="1:8" x14ac:dyDescent="0.25">
      <c r="A104" s="15"/>
      <c r="B104" s="41"/>
      <c r="G104" s="22">
        <f t="shared" si="27"/>
        <v>0</v>
      </c>
      <c r="H104" s="2"/>
    </row>
    <row r="105" spans="1:8" x14ac:dyDescent="0.25">
      <c r="A105" s="15"/>
      <c r="B105" s="41"/>
      <c r="G105" s="22">
        <f t="shared" si="27"/>
        <v>0</v>
      </c>
    </row>
    <row r="106" spans="1:8" x14ac:dyDescent="0.25">
      <c r="A106" s="15"/>
      <c r="B106" s="41"/>
      <c r="G106" s="22">
        <f t="shared" si="27"/>
        <v>0</v>
      </c>
    </row>
    <row r="107" spans="1:8" x14ac:dyDescent="0.25">
      <c r="A107" s="15"/>
      <c r="B107" s="41"/>
      <c r="G107" s="22">
        <f t="shared" si="27"/>
        <v>0</v>
      </c>
    </row>
    <row r="108" spans="1:8" x14ac:dyDescent="0.25">
      <c r="A108" s="15"/>
      <c r="B108" s="41"/>
      <c r="G108" s="22">
        <f t="shared" si="27"/>
        <v>0</v>
      </c>
    </row>
    <row r="109" spans="1:8" x14ac:dyDescent="0.25">
      <c r="A109" s="15"/>
      <c r="B109" s="41"/>
      <c r="G109" s="22">
        <f t="shared" si="27"/>
        <v>0</v>
      </c>
    </row>
    <row r="110" spans="1:8" x14ac:dyDescent="0.25">
      <c r="A110" s="15"/>
      <c r="B110" s="41"/>
      <c r="G110" s="22">
        <f t="shared" si="27"/>
        <v>0</v>
      </c>
    </row>
    <row r="111" spans="1:8" x14ac:dyDescent="0.25">
      <c r="A111" s="15"/>
      <c r="B111" s="41"/>
      <c r="G111" s="22">
        <f t="shared" si="27"/>
        <v>0</v>
      </c>
    </row>
    <row r="112" spans="1:8" x14ac:dyDescent="0.25">
      <c r="A112" s="15"/>
      <c r="B112" s="41"/>
      <c r="G112" s="22">
        <f t="shared" si="27"/>
        <v>0</v>
      </c>
    </row>
    <row r="113" spans="1:7" x14ac:dyDescent="0.25">
      <c r="A113" s="15"/>
      <c r="B113" s="41"/>
      <c r="G113" s="22">
        <f t="shared" si="27"/>
        <v>0</v>
      </c>
    </row>
    <row r="114" spans="1:7" x14ac:dyDescent="0.25">
      <c r="A114" s="15"/>
      <c r="B114" s="41"/>
      <c r="G114" s="22">
        <f t="shared" si="27"/>
        <v>0</v>
      </c>
    </row>
    <row r="115" spans="1:7" x14ac:dyDescent="0.25">
      <c r="A115" s="15"/>
      <c r="B115" s="41"/>
      <c r="G115" s="22">
        <f t="shared" si="27"/>
        <v>0</v>
      </c>
    </row>
    <row r="116" spans="1:7" x14ac:dyDescent="0.25">
      <c r="A116" s="15"/>
      <c r="B116" s="41"/>
      <c r="G116" s="22">
        <f t="shared" si="27"/>
        <v>0</v>
      </c>
    </row>
    <row r="117" spans="1:7" x14ac:dyDescent="0.25">
      <c r="A117" s="15"/>
      <c r="B117" s="41"/>
      <c r="G117" s="22">
        <f t="shared" si="27"/>
        <v>0</v>
      </c>
    </row>
    <row r="118" spans="1:7" x14ac:dyDescent="0.25">
      <c r="A118" s="15"/>
      <c r="B118" s="41"/>
      <c r="G118" s="22">
        <f t="shared" si="27"/>
        <v>0</v>
      </c>
    </row>
    <row r="119" spans="1:7" x14ac:dyDescent="0.25">
      <c r="A119" s="15"/>
      <c r="B119" s="41"/>
      <c r="G119" s="22">
        <f t="shared" si="27"/>
        <v>0</v>
      </c>
    </row>
    <row r="120" spans="1:7" x14ac:dyDescent="0.25">
      <c r="A120" s="15"/>
      <c r="B120" s="41"/>
      <c r="G120" s="22">
        <f t="shared" si="27"/>
        <v>0</v>
      </c>
    </row>
    <row r="121" spans="1:7" x14ac:dyDescent="0.25">
      <c r="A121" s="15"/>
      <c r="B121" s="41"/>
      <c r="G121" s="22">
        <f t="shared" si="27"/>
        <v>0</v>
      </c>
    </row>
    <row r="122" spans="1:7" x14ac:dyDescent="0.25">
      <c r="A122" s="15"/>
      <c r="B122" s="41"/>
      <c r="G122" s="22">
        <f t="shared" si="27"/>
        <v>0</v>
      </c>
    </row>
    <row r="123" spans="1:7" x14ac:dyDescent="0.25">
      <c r="A123" s="15"/>
      <c r="B123" s="41"/>
      <c r="G123" s="22">
        <f t="shared" si="27"/>
        <v>0</v>
      </c>
    </row>
    <row r="124" spans="1:7" x14ac:dyDescent="0.25">
      <c r="A124" s="15"/>
      <c r="B124" s="41"/>
      <c r="G124" s="22">
        <f t="shared" si="27"/>
        <v>0</v>
      </c>
    </row>
    <row r="125" spans="1:7" x14ac:dyDescent="0.25">
      <c r="A125" s="15"/>
      <c r="B125" s="41"/>
      <c r="G125" s="22">
        <f t="shared" si="27"/>
        <v>0</v>
      </c>
    </row>
    <row r="126" spans="1:7" x14ac:dyDescent="0.25">
      <c r="A126" s="15"/>
      <c r="B126" s="41"/>
      <c r="G126" s="22">
        <f t="shared" si="27"/>
        <v>0</v>
      </c>
    </row>
    <row r="127" spans="1:7" x14ac:dyDescent="0.25">
      <c r="A127" s="15"/>
      <c r="B127" s="41"/>
      <c r="G127" s="22">
        <f t="shared" si="27"/>
        <v>0</v>
      </c>
    </row>
    <row r="128" spans="1:7" x14ac:dyDescent="0.25">
      <c r="A128" s="15"/>
      <c r="B128" s="41"/>
      <c r="G128" s="22">
        <f t="shared" si="27"/>
        <v>0</v>
      </c>
    </row>
    <row r="129" spans="1:8" x14ac:dyDescent="0.25">
      <c r="A129" s="15"/>
      <c r="B129" s="41"/>
      <c r="G129" s="22">
        <f t="shared" si="27"/>
        <v>0</v>
      </c>
    </row>
    <row r="130" spans="1:8" x14ac:dyDescent="0.25">
      <c r="A130" s="11"/>
      <c r="B130" s="40"/>
      <c r="G130" s="22">
        <f t="shared" si="27"/>
        <v>0</v>
      </c>
    </row>
    <row r="131" spans="1:8" x14ac:dyDescent="0.25">
      <c r="A131" s="11" t="s">
        <v>14</v>
      </c>
      <c r="B131" s="40"/>
      <c r="C131" s="43"/>
      <c r="G131" s="22">
        <f t="shared" si="27"/>
        <v>0</v>
      </c>
    </row>
    <row r="132" spans="1:8" x14ac:dyDescent="0.25">
      <c r="A132" s="11" t="s">
        <v>21</v>
      </c>
      <c r="B132" s="20">
        <f t="shared" ref="B132:G132" si="30">SUM(B100:B131)</f>
        <v>1484329.74</v>
      </c>
      <c r="C132" s="20">
        <f t="shared" si="30"/>
        <v>371082.435</v>
      </c>
      <c r="D132" s="20">
        <f t="shared" si="30"/>
        <v>371082.435</v>
      </c>
      <c r="E132" s="20">
        <f t="shared" si="30"/>
        <v>371082.435</v>
      </c>
      <c r="F132" s="20">
        <f t="shared" si="30"/>
        <v>371082.435</v>
      </c>
      <c r="G132" s="20">
        <f t="shared" si="30"/>
        <v>1484329.74</v>
      </c>
      <c r="H132" s="22">
        <f>SUM(C132:F132)</f>
        <v>1484329.74</v>
      </c>
    </row>
    <row r="133" spans="1:8" x14ac:dyDescent="0.25">
      <c r="A133" s="13" t="s">
        <v>12</v>
      </c>
      <c r="B133" s="35"/>
      <c r="C133" s="43"/>
    </row>
    <row r="134" spans="1:8" x14ac:dyDescent="0.25">
      <c r="A134" s="15"/>
      <c r="B134" s="41"/>
    </row>
    <row r="135" spans="1:8" x14ac:dyDescent="0.25">
      <c r="A135" s="11"/>
      <c r="B135" s="21"/>
      <c r="C135" s="21">
        <f>$B$135/4</f>
        <v>0</v>
      </c>
      <c r="D135" s="21">
        <f>$B$135/4</f>
        <v>0</v>
      </c>
      <c r="E135" s="21">
        <f>$B$135/4</f>
        <v>0</v>
      </c>
      <c r="F135" s="21">
        <f>$B$135/4</f>
        <v>0</v>
      </c>
      <c r="G135" s="22">
        <f>SUM(C135:F135)</f>
        <v>0</v>
      </c>
    </row>
    <row r="136" spans="1:8" x14ac:dyDescent="0.25">
      <c r="A136" s="11"/>
      <c r="B136" s="40"/>
      <c r="G136" s="22">
        <f>SUM(C136:F136)</f>
        <v>0</v>
      </c>
    </row>
    <row r="137" spans="1:8" x14ac:dyDescent="0.25">
      <c r="A137" s="11"/>
      <c r="B137" s="40"/>
      <c r="G137" s="22">
        <f>SUM(C137:F137)</f>
        <v>0</v>
      </c>
    </row>
    <row r="138" spans="1:8" x14ac:dyDescent="0.25">
      <c r="A138" s="11"/>
      <c r="B138" s="40"/>
      <c r="G138" s="22">
        <f>SUM(C138:F138)</f>
        <v>0</v>
      </c>
    </row>
    <row r="139" spans="1:8" x14ac:dyDescent="0.25">
      <c r="A139" s="11"/>
      <c r="B139" s="40"/>
      <c r="C139" s="40"/>
      <c r="G139" s="22">
        <f>SUM(C139:F139)</f>
        <v>0</v>
      </c>
    </row>
    <row r="140" spans="1:8" x14ac:dyDescent="0.25">
      <c r="A140" s="11" t="s">
        <v>21</v>
      </c>
      <c r="B140" s="20">
        <f t="shared" ref="B140:G140" si="31">SUM(B135:B139)</f>
        <v>0</v>
      </c>
      <c r="C140" s="20">
        <f t="shared" si="31"/>
        <v>0</v>
      </c>
      <c r="D140" s="20">
        <f t="shared" si="31"/>
        <v>0</v>
      </c>
      <c r="E140" s="20">
        <f t="shared" si="31"/>
        <v>0</v>
      </c>
      <c r="F140" s="20">
        <f t="shared" si="31"/>
        <v>0</v>
      </c>
      <c r="G140" s="20">
        <f t="shared" si="31"/>
        <v>0</v>
      </c>
      <c r="H140" s="22">
        <f>SUM(C140:F140)</f>
        <v>0</v>
      </c>
    </row>
    <row r="141" spans="1:8" x14ac:dyDescent="0.25">
      <c r="A141" s="17" t="s">
        <v>13</v>
      </c>
      <c r="B141" s="41"/>
      <c r="D141" s="40"/>
      <c r="E141" s="40"/>
    </row>
    <row r="142" spans="1:8" x14ac:dyDescent="0.25">
      <c r="A142" s="15" t="s">
        <v>20</v>
      </c>
      <c r="B142" s="41"/>
    </row>
    <row r="143" spans="1:8" s="10" customFormat="1" x14ac:dyDescent="0.25">
      <c r="B143" s="37"/>
      <c r="C143" s="47">
        <f>$B$143/4</f>
        <v>0</v>
      </c>
      <c r="D143" s="47">
        <f>$B$143/4</f>
        <v>0</v>
      </c>
      <c r="E143" s="47">
        <f>$B$143/4</f>
        <v>0</v>
      </c>
      <c r="F143" s="47">
        <f>$B$143/4</f>
        <v>0</v>
      </c>
      <c r="G143" s="37">
        <f>SUM(C143:F143)</f>
        <v>0</v>
      </c>
      <c r="H143" s="37"/>
    </row>
    <row r="144" spans="1:8" s="10" customFormat="1" x14ac:dyDescent="0.25">
      <c r="B144" s="37"/>
      <c r="C144" s="38"/>
      <c r="D144" s="38"/>
      <c r="E144" s="38"/>
      <c r="F144" s="37"/>
      <c r="G144" s="37">
        <f t="shared" ref="G144:G155" si="32">SUM(C144:F144)</f>
        <v>0</v>
      </c>
      <c r="H144" s="37"/>
    </row>
    <row r="145" spans="1:8" s="10" customFormat="1" x14ac:dyDescent="0.25">
      <c r="A145" s="10" t="s">
        <v>75</v>
      </c>
      <c r="B145" s="37">
        <v>2000</v>
      </c>
      <c r="C145" s="47">
        <f>$B$145/4</f>
        <v>500</v>
      </c>
      <c r="D145" s="47">
        <f>$B$145/4</f>
        <v>500</v>
      </c>
      <c r="E145" s="47">
        <f>$B$145/4</f>
        <v>500</v>
      </c>
      <c r="F145" s="47">
        <f>$B$145/4</f>
        <v>500</v>
      </c>
      <c r="G145" s="37">
        <f t="shared" si="32"/>
        <v>2000</v>
      </c>
      <c r="H145" s="37"/>
    </row>
    <row r="146" spans="1:8" s="10" customFormat="1" x14ac:dyDescent="0.25">
      <c r="A146" s="10" t="s">
        <v>76</v>
      </c>
      <c r="B146" s="37">
        <v>3000</v>
      </c>
      <c r="C146" s="47">
        <f>$B$146/4</f>
        <v>750</v>
      </c>
      <c r="D146" s="47">
        <f>$B$146/4</f>
        <v>750</v>
      </c>
      <c r="E146" s="47">
        <f>$B$146/4</f>
        <v>750</v>
      </c>
      <c r="F146" s="47">
        <f>$B$146/4</f>
        <v>750</v>
      </c>
      <c r="G146" s="37">
        <f t="shared" si="32"/>
        <v>3000</v>
      </c>
      <c r="H146" s="37"/>
    </row>
    <row r="147" spans="1:8" s="10" customFormat="1" x14ac:dyDescent="0.25">
      <c r="B147" s="37"/>
      <c r="C147" s="38"/>
      <c r="D147" s="38"/>
      <c r="E147" s="38"/>
      <c r="F147" s="37"/>
      <c r="G147" s="37">
        <f t="shared" si="32"/>
        <v>0</v>
      </c>
      <c r="H147" s="37"/>
    </row>
    <row r="148" spans="1:8" s="10" customFormat="1" x14ac:dyDescent="0.25">
      <c r="B148" s="37"/>
      <c r="C148" s="38"/>
      <c r="D148" s="38"/>
      <c r="E148" s="38"/>
      <c r="F148" s="37"/>
      <c r="G148" s="37">
        <f t="shared" si="32"/>
        <v>0</v>
      </c>
      <c r="H148" s="37"/>
    </row>
    <row r="149" spans="1:8" s="10" customFormat="1" x14ac:dyDescent="0.25">
      <c r="B149" s="37"/>
      <c r="C149" s="38"/>
      <c r="D149" s="38"/>
      <c r="E149" s="38"/>
      <c r="F149" s="37"/>
      <c r="G149" s="37">
        <f t="shared" si="32"/>
        <v>0</v>
      </c>
      <c r="H149" s="37"/>
    </row>
    <row r="150" spans="1:8" s="10" customFormat="1" x14ac:dyDescent="0.25">
      <c r="B150" s="37"/>
      <c r="C150" s="38"/>
      <c r="D150" s="38"/>
      <c r="E150" s="38"/>
      <c r="F150" s="37"/>
      <c r="G150" s="37">
        <f t="shared" si="32"/>
        <v>0</v>
      </c>
      <c r="H150" s="37"/>
    </row>
    <row r="151" spans="1:8" s="10" customFormat="1" x14ac:dyDescent="0.25">
      <c r="B151" s="37"/>
      <c r="C151" s="38"/>
      <c r="D151" s="38"/>
      <c r="E151" s="38"/>
      <c r="F151" s="37"/>
      <c r="G151" s="37">
        <f t="shared" si="32"/>
        <v>0</v>
      </c>
      <c r="H151" s="37"/>
    </row>
    <row r="152" spans="1:8" s="10" customFormat="1" x14ac:dyDescent="0.25">
      <c r="B152" s="37"/>
      <c r="C152" s="38"/>
      <c r="D152" s="38"/>
      <c r="E152" s="38"/>
      <c r="F152" s="37"/>
      <c r="G152" s="37">
        <f t="shared" si="32"/>
        <v>0</v>
      </c>
      <c r="H152" s="37"/>
    </row>
    <row r="153" spans="1:8" s="10" customFormat="1" x14ac:dyDescent="0.25">
      <c r="A153" s="12"/>
      <c r="B153" s="39"/>
      <c r="C153" s="44"/>
      <c r="D153" s="38"/>
      <c r="E153" s="38"/>
      <c r="F153" s="37"/>
      <c r="G153" s="37">
        <f t="shared" si="32"/>
        <v>0</v>
      </c>
      <c r="H153" s="37"/>
    </row>
    <row r="154" spans="1:8" s="10" customFormat="1" x14ac:dyDescent="0.25">
      <c r="A154" s="12"/>
      <c r="B154" s="39"/>
      <c r="C154" s="34"/>
      <c r="D154" s="38"/>
      <c r="E154" s="38"/>
      <c r="F154" s="37"/>
      <c r="G154" s="37">
        <f t="shared" si="32"/>
        <v>0</v>
      </c>
      <c r="H154" s="37"/>
    </row>
    <row r="155" spans="1:8" s="10" customFormat="1" x14ac:dyDescent="0.25">
      <c r="A155" s="12"/>
      <c r="B155" s="39"/>
      <c r="C155" s="34"/>
      <c r="D155" s="38"/>
      <c r="E155" s="38"/>
      <c r="F155" s="37"/>
      <c r="G155" s="37">
        <f t="shared" si="32"/>
        <v>0</v>
      </c>
      <c r="H155" s="37"/>
    </row>
    <row r="156" spans="1:8" s="1" customFormat="1" x14ac:dyDescent="0.25">
      <c r="A156" s="11" t="s">
        <v>21</v>
      </c>
      <c r="B156" s="20">
        <f t="shared" ref="B156:G156" si="33">SUM(B143:B155)</f>
        <v>5000</v>
      </c>
      <c r="C156" s="20">
        <f t="shared" si="33"/>
        <v>1250</v>
      </c>
      <c r="D156" s="20">
        <f t="shared" si="33"/>
        <v>1250</v>
      </c>
      <c r="E156" s="20">
        <f t="shared" si="33"/>
        <v>1250</v>
      </c>
      <c r="F156" s="20">
        <f t="shared" si="33"/>
        <v>1250</v>
      </c>
      <c r="G156" s="20">
        <f t="shared" si="33"/>
        <v>5000</v>
      </c>
      <c r="H156" s="20">
        <f>SUM(C156:F156)</f>
        <v>5000</v>
      </c>
    </row>
    <row r="157" spans="1:8" s="1" customFormat="1" ht="13.8" thickBot="1" x14ac:dyDescent="0.3">
      <c r="A157" s="11"/>
      <c r="B157" s="40"/>
      <c r="C157" s="20"/>
      <c r="D157" s="20"/>
      <c r="E157" s="20"/>
      <c r="F157" s="20"/>
      <c r="G157" s="20"/>
      <c r="H157" s="20"/>
    </row>
    <row r="158" spans="1:8" ht="16.2" thickBot="1" x14ac:dyDescent="0.35">
      <c r="A158" s="6" t="s">
        <v>23</v>
      </c>
      <c r="B158" s="34">
        <f t="shared" ref="B158:G158" si="34">B156+B140+B132+B97+B72+B77+B67+B53+B48+B43</f>
        <v>6375823.4400000004</v>
      </c>
      <c r="C158" s="34">
        <f t="shared" si="34"/>
        <v>1593955.86</v>
      </c>
      <c r="D158" s="34">
        <f t="shared" si="34"/>
        <v>1593955.86</v>
      </c>
      <c r="E158" s="34">
        <f t="shared" si="34"/>
        <v>1593955.86</v>
      </c>
      <c r="F158" s="34">
        <f t="shared" si="34"/>
        <v>1593955.86</v>
      </c>
      <c r="G158" s="34">
        <f t="shared" si="34"/>
        <v>6375823.4400000004</v>
      </c>
    </row>
    <row r="159" spans="1:8" s="1" customFormat="1" x14ac:dyDescent="0.25">
      <c r="A159" s="11"/>
      <c r="B159" s="40"/>
      <c r="C159" s="20"/>
      <c r="D159" s="20"/>
      <c r="E159" s="20"/>
      <c r="F159" s="20"/>
      <c r="G159" s="20"/>
      <c r="H159" s="20"/>
    </row>
    <row r="160" spans="1:8" ht="17.399999999999999" x14ac:dyDescent="0.3">
      <c r="A160" s="18" t="s">
        <v>260</v>
      </c>
      <c r="B160" s="45">
        <f t="shared" ref="B160:G160" si="35">B158+B31</f>
        <v>9375015.1999999993</v>
      </c>
      <c r="C160" s="45">
        <f t="shared" si="35"/>
        <v>2343753.7999999998</v>
      </c>
      <c r="D160" s="45">
        <f t="shared" si="35"/>
        <v>2343753.7999999998</v>
      </c>
      <c r="E160" s="45">
        <f t="shared" si="35"/>
        <v>2343753.7999999998</v>
      </c>
      <c r="F160" s="45">
        <f t="shared" si="35"/>
        <v>2343753.7999999998</v>
      </c>
      <c r="G160" s="46">
        <f t="shared" si="35"/>
        <v>9375015.1999999993</v>
      </c>
    </row>
    <row r="164" spans="1:2" x14ac:dyDescent="0.25">
      <c r="A164" s="11"/>
      <c r="B164" s="40"/>
    </row>
  </sheetData>
  <printOptions horizontalCentered="1" gridLines="1"/>
  <pageMargins left="0.27" right="0.25" top="0.6" bottom="0.56000000000000005" header="0.27" footer="0.21"/>
  <pageSetup scale="90" orientation="landscape" r:id="rId1"/>
  <headerFooter alignWithMargins="0">
    <oddFooter>&amp;L&amp;F&amp;RPage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1"/>
  <sheetViews>
    <sheetView zoomScaleNormal="100" workbookViewId="0">
      <pane xSplit="1" ySplit="4" topLeftCell="B185" activePane="bottomRight" state="frozen"/>
      <selection activeCell="A118" sqref="A118"/>
      <selection pane="topRight" activeCell="A118" sqref="A118"/>
      <selection pane="bottomLeft" activeCell="A118" sqref="A118"/>
      <selection pane="bottomRight"/>
    </sheetView>
  </sheetViews>
  <sheetFormatPr defaultColWidth="9.109375" defaultRowHeight="13.2" x14ac:dyDescent="0.25"/>
  <cols>
    <col min="1" max="1" width="62.88671875" style="2" bestFit="1" customWidth="1"/>
    <col min="2" max="2" width="20.6640625" style="22" bestFit="1" customWidth="1"/>
    <col min="3" max="5" width="15.6640625" style="21" customWidth="1"/>
    <col min="6" max="6" width="15.6640625" style="22" customWidth="1"/>
    <col min="7" max="7" width="17.6640625" style="22" customWidth="1"/>
    <col min="8" max="8" width="12.109375" style="22" customWidth="1"/>
    <col min="9" max="16384" width="9.109375" style="2"/>
  </cols>
  <sheetData>
    <row r="1" spans="1:8" x14ac:dyDescent="0.25">
      <c r="A1" s="85" t="s">
        <v>255</v>
      </c>
      <c r="B1" s="20"/>
    </row>
    <row r="2" spans="1:8" x14ac:dyDescent="0.25">
      <c r="A2" s="1"/>
      <c r="B2" s="20"/>
    </row>
    <row r="3" spans="1:8" s="4" customFormat="1" ht="20.25" customHeight="1" thickBot="1" x14ac:dyDescent="0.35">
      <c r="A3" s="3" t="s">
        <v>29</v>
      </c>
      <c r="B3" s="23"/>
      <c r="C3" s="24"/>
      <c r="D3" s="24"/>
      <c r="E3" s="24"/>
      <c r="F3" s="25"/>
      <c r="G3" s="25"/>
      <c r="H3" s="25"/>
    </row>
    <row r="4" spans="1:8" s="5" customFormat="1" ht="27" thickBot="1" x14ac:dyDescent="0.3">
      <c r="B4" s="26" t="s">
        <v>24</v>
      </c>
      <c r="C4" s="27" t="s">
        <v>15</v>
      </c>
      <c r="D4" s="28" t="s">
        <v>16</v>
      </c>
      <c r="E4" s="28" t="s">
        <v>17</v>
      </c>
      <c r="F4" s="29" t="s">
        <v>18</v>
      </c>
      <c r="G4" s="29" t="s">
        <v>19</v>
      </c>
      <c r="H4" s="30"/>
    </row>
    <row r="5" spans="1:8" s="5" customFormat="1" ht="13.8" thickBot="1" x14ac:dyDescent="0.3">
      <c r="B5" s="31"/>
      <c r="C5" s="32"/>
      <c r="D5" s="32"/>
      <c r="E5" s="32"/>
      <c r="F5" s="32"/>
      <c r="G5" s="32"/>
      <c r="H5" s="30"/>
    </row>
    <row r="6" spans="1:8" s="5" customFormat="1" ht="16.2" thickBot="1" x14ac:dyDescent="0.35">
      <c r="A6" s="6" t="s">
        <v>6</v>
      </c>
      <c r="B6" s="33"/>
      <c r="C6" s="34"/>
      <c r="D6" s="34"/>
      <c r="E6" s="34"/>
      <c r="F6" s="30"/>
      <c r="G6" s="30"/>
      <c r="H6" s="30"/>
    </row>
    <row r="7" spans="1:8" s="5" customFormat="1" ht="16.2" thickBot="1" x14ac:dyDescent="0.35">
      <c r="A7" s="7"/>
      <c r="B7" s="30"/>
      <c r="C7" s="30"/>
      <c r="D7" s="30"/>
      <c r="E7" s="30"/>
      <c r="F7" s="30"/>
      <c r="G7" s="30"/>
      <c r="H7" s="30"/>
    </row>
    <row r="8" spans="1:8" s="9" customFormat="1" ht="13.8" thickBot="1" x14ac:dyDescent="0.3">
      <c r="A8" s="8" t="s">
        <v>0</v>
      </c>
      <c r="B8" s="35"/>
      <c r="C8" s="21"/>
      <c r="D8" s="21"/>
      <c r="E8" s="21"/>
      <c r="F8" s="36"/>
      <c r="G8" s="36"/>
      <c r="H8" s="36"/>
    </row>
    <row r="9" spans="1:8" x14ac:dyDescent="0.25">
      <c r="B9" s="21">
        <v>992723.49</v>
      </c>
      <c r="C9" s="21">
        <f>$B$9/4</f>
        <v>248180.8725</v>
      </c>
      <c r="D9" s="21">
        <f>$B$9/4</f>
        <v>248180.8725</v>
      </c>
      <c r="E9" s="21">
        <f>$B$9/4</f>
        <v>248180.8725</v>
      </c>
      <c r="F9" s="21">
        <f>$B$9/4</f>
        <v>248180.8725</v>
      </c>
      <c r="G9" s="22">
        <f>SUM(C9:F9)</f>
        <v>992723.49</v>
      </c>
    </row>
    <row r="10" spans="1:8" x14ac:dyDescent="0.25">
      <c r="B10" s="37"/>
      <c r="D10" s="38"/>
      <c r="G10" s="22">
        <f>SUM(C10:F10)</f>
        <v>0</v>
      </c>
    </row>
    <row r="11" spans="1:8" x14ac:dyDescent="0.25">
      <c r="A11" s="11"/>
      <c r="B11" s="39"/>
      <c r="C11" s="40"/>
      <c r="D11" s="39"/>
      <c r="G11" s="22">
        <f>SUM(C11:F11)</f>
        <v>0</v>
      </c>
    </row>
    <row r="12" spans="1:8" s="1" customFormat="1" x14ac:dyDescent="0.25">
      <c r="A12" s="11" t="s">
        <v>21</v>
      </c>
      <c r="B12" s="20">
        <f t="shared" ref="B12:G12" si="0">SUM(B9:B11)</f>
        <v>992723.49</v>
      </c>
      <c r="C12" s="20">
        <f t="shared" si="0"/>
        <v>248180.8725</v>
      </c>
      <c r="D12" s="20">
        <f t="shared" si="0"/>
        <v>248180.8725</v>
      </c>
      <c r="E12" s="20">
        <f t="shared" si="0"/>
        <v>248180.8725</v>
      </c>
      <c r="F12" s="20">
        <f t="shared" si="0"/>
        <v>248180.8725</v>
      </c>
      <c r="G12" s="20">
        <f t="shared" si="0"/>
        <v>992723.49</v>
      </c>
      <c r="H12" s="20"/>
    </row>
    <row r="13" spans="1:8" x14ac:dyDescent="0.25">
      <c r="A13" s="13" t="s">
        <v>1</v>
      </c>
      <c r="B13" s="35"/>
      <c r="D13" s="38"/>
    </row>
    <row r="14" spans="1:8" x14ac:dyDescent="0.25">
      <c r="B14" s="21">
        <v>887758.87</v>
      </c>
      <c r="C14" s="21">
        <f>$B$14/4</f>
        <v>221939.7175</v>
      </c>
      <c r="D14" s="21">
        <f>$B$14/4</f>
        <v>221939.7175</v>
      </c>
      <c r="E14" s="21">
        <f>$B$14/4</f>
        <v>221939.7175</v>
      </c>
      <c r="F14" s="21">
        <f>$B$14/4</f>
        <v>221939.7175</v>
      </c>
      <c r="G14" s="22">
        <f>SUM(C14:F14)</f>
        <v>887758.87</v>
      </c>
    </row>
    <row r="15" spans="1:8" x14ac:dyDescent="0.25">
      <c r="A15" s="11"/>
      <c r="B15" s="39"/>
      <c r="C15" s="40"/>
      <c r="D15" s="38"/>
      <c r="G15" s="22">
        <f>SUM(C15:F15)</f>
        <v>0</v>
      </c>
    </row>
    <row r="16" spans="1:8" x14ac:dyDescent="0.25">
      <c r="B16" s="37"/>
      <c r="D16" s="38"/>
      <c r="G16" s="22">
        <f>SUM(C16:F16)</f>
        <v>0</v>
      </c>
    </row>
    <row r="17" spans="1:8" s="1" customFormat="1" x14ac:dyDescent="0.25">
      <c r="A17" s="11" t="s">
        <v>21</v>
      </c>
      <c r="B17" s="39">
        <f t="shared" ref="B17:G17" si="1">SUM(B14:B16)</f>
        <v>887758.87</v>
      </c>
      <c r="C17" s="39">
        <f t="shared" si="1"/>
        <v>221939.7175</v>
      </c>
      <c r="D17" s="39">
        <f t="shared" si="1"/>
        <v>221939.7175</v>
      </c>
      <c r="E17" s="39">
        <f t="shared" si="1"/>
        <v>221939.7175</v>
      </c>
      <c r="F17" s="39">
        <f t="shared" si="1"/>
        <v>221939.7175</v>
      </c>
      <c r="G17" s="20">
        <f t="shared" si="1"/>
        <v>887758.87</v>
      </c>
      <c r="H17" s="20"/>
    </row>
    <row r="18" spans="1:8" x14ac:dyDescent="0.25">
      <c r="A18" s="13" t="s">
        <v>2</v>
      </c>
      <c r="B18" s="35"/>
      <c r="D18" s="38"/>
    </row>
    <row r="19" spans="1:8" x14ac:dyDescent="0.25">
      <c r="B19" s="37"/>
      <c r="F19" s="21"/>
      <c r="G19" s="22">
        <f>SUM(C19:F19)</f>
        <v>0</v>
      </c>
    </row>
    <row r="20" spans="1:8" x14ac:dyDescent="0.25">
      <c r="A20" s="11"/>
      <c r="B20" s="37"/>
      <c r="C20" s="47">
        <f>$B$20/4</f>
        <v>0</v>
      </c>
      <c r="D20" s="47">
        <f>$B$20/4</f>
        <v>0</v>
      </c>
      <c r="E20" s="47">
        <f>$B$20/4</f>
        <v>0</v>
      </c>
      <c r="F20" s="47">
        <f>$B$20/4</f>
        <v>0</v>
      </c>
      <c r="G20" s="22">
        <f>SUM(C20:F20)</f>
        <v>0</v>
      </c>
    </row>
    <row r="21" spans="1:8" x14ac:dyDescent="0.25">
      <c r="B21" s="37"/>
      <c r="D21" s="38"/>
      <c r="G21" s="22">
        <f>SUM(C21:F21)</f>
        <v>0</v>
      </c>
    </row>
    <row r="22" spans="1:8" x14ac:dyDescent="0.25">
      <c r="A22" s="11"/>
      <c r="B22" s="39"/>
      <c r="C22" s="34"/>
      <c r="D22" s="38"/>
      <c r="G22" s="22">
        <f>SUM(C22:F22)</f>
        <v>0</v>
      </c>
    </row>
    <row r="23" spans="1:8" s="1" customFormat="1" ht="13.8" thickBot="1" x14ac:dyDescent="0.3">
      <c r="A23" s="11" t="s">
        <v>21</v>
      </c>
      <c r="B23" s="20">
        <f t="shared" ref="B23:G23" si="2">SUM(B20:B22)</f>
        <v>0</v>
      </c>
      <c r="C23" s="20">
        <f t="shared" si="2"/>
        <v>0</v>
      </c>
      <c r="D23" s="20">
        <f t="shared" si="2"/>
        <v>0</v>
      </c>
      <c r="E23" s="20">
        <f t="shared" si="2"/>
        <v>0</v>
      </c>
      <c r="F23" s="20">
        <f t="shared" si="2"/>
        <v>0</v>
      </c>
      <c r="G23" s="20">
        <f t="shared" si="2"/>
        <v>0</v>
      </c>
      <c r="H23" s="20"/>
    </row>
    <row r="24" spans="1:8" s="1" customFormat="1" ht="13.8" thickBot="1" x14ac:dyDescent="0.3">
      <c r="A24" s="14" t="s">
        <v>4</v>
      </c>
      <c r="B24" s="41"/>
      <c r="C24" s="21"/>
      <c r="D24" s="21"/>
      <c r="E24" s="40"/>
      <c r="F24" s="20"/>
      <c r="G24" s="20"/>
      <c r="H24" s="20"/>
    </row>
    <row r="25" spans="1:8" s="1" customFormat="1" x14ac:dyDescent="0.25">
      <c r="A25" s="2"/>
      <c r="B25" s="21">
        <v>455076.75</v>
      </c>
      <c r="C25" s="21">
        <f>$B$25/4</f>
        <v>113769.1875</v>
      </c>
      <c r="D25" s="21">
        <f>$B$25/4</f>
        <v>113769.1875</v>
      </c>
      <c r="E25" s="21">
        <f>$B$25/4</f>
        <v>113769.1875</v>
      </c>
      <c r="F25" s="21">
        <f>$B$25/4</f>
        <v>113769.1875</v>
      </c>
      <c r="G25" s="22">
        <f>SUM(C25:F25)</f>
        <v>455076.75</v>
      </c>
      <c r="H25" s="20"/>
    </row>
    <row r="26" spans="1:8" s="1" customFormat="1" x14ac:dyDescent="0.25">
      <c r="A26" s="11" t="s">
        <v>21</v>
      </c>
      <c r="B26" s="20">
        <f>SUM(B24:B25)</f>
        <v>455076.75</v>
      </c>
      <c r="C26" s="20">
        <f>SUM(C24:C25)</f>
        <v>113769.1875</v>
      </c>
      <c r="D26" s="20">
        <f>SUM(D24:D25)</f>
        <v>113769.1875</v>
      </c>
      <c r="E26" s="20">
        <f>SUM(E24:E25)</f>
        <v>113769.1875</v>
      </c>
      <c r="F26" s="20">
        <f>SUM(F24:F25)</f>
        <v>113769.1875</v>
      </c>
      <c r="G26" s="20">
        <f>SUM(C26:F26)</f>
        <v>455076.75</v>
      </c>
      <c r="H26" s="20"/>
    </row>
    <row r="27" spans="1:8" s="1" customFormat="1" x14ac:dyDescent="0.25">
      <c r="A27" s="13" t="s">
        <v>3</v>
      </c>
      <c r="B27" s="35"/>
      <c r="C27" s="42"/>
      <c r="D27" s="21"/>
      <c r="E27" s="40"/>
      <c r="F27" s="20"/>
      <c r="G27" s="20"/>
      <c r="H27" s="20"/>
    </row>
    <row r="28" spans="1:8" x14ac:dyDescent="0.25">
      <c r="B28" s="37"/>
      <c r="C28" s="22"/>
      <c r="D28" s="22"/>
    </row>
    <row r="29" spans="1:8" x14ac:dyDescent="0.25">
      <c r="A29" s="11" t="s">
        <v>21</v>
      </c>
      <c r="B29" s="39"/>
      <c r="C29" s="22">
        <f>SUM(C27:C28)</f>
        <v>0</v>
      </c>
      <c r="D29" s="22">
        <f>SUM(D27:D28)</f>
        <v>0</v>
      </c>
      <c r="E29" s="22">
        <f>SUM(E27:E28)</f>
        <v>0</v>
      </c>
      <c r="F29" s="22">
        <f>SUM(F27:F28)</f>
        <v>0</v>
      </c>
      <c r="G29" s="22">
        <f>SUM(C29:F29)</f>
        <v>0</v>
      </c>
    </row>
    <row r="30" spans="1:8" ht="13.8" thickBot="1" x14ac:dyDescent="0.3">
      <c r="A30" s="11"/>
      <c r="B30" s="39"/>
      <c r="C30" s="22"/>
      <c r="D30" s="22"/>
      <c r="E30" s="22"/>
    </row>
    <row r="31" spans="1:8" s="1" customFormat="1" ht="16.2" thickBot="1" x14ac:dyDescent="0.35">
      <c r="A31" s="6" t="s">
        <v>22</v>
      </c>
      <c r="B31" s="34">
        <f t="shared" ref="B31:G31" si="3">B29+B26+B23+B17+B12</f>
        <v>2335559.1100000003</v>
      </c>
      <c r="C31" s="34">
        <f t="shared" si="3"/>
        <v>583889.77750000008</v>
      </c>
      <c r="D31" s="34">
        <f t="shared" si="3"/>
        <v>583889.77750000008</v>
      </c>
      <c r="E31" s="34">
        <f t="shared" si="3"/>
        <v>583889.77750000008</v>
      </c>
      <c r="F31" s="34">
        <f t="shared" si="3"/>
        <v>583889.77750000008</v>
      </c>
      <c r="G31" s="34">
        <f t="shared" si="3"/>
        <v>2335559.1100000003</v>
      </c>
      <c r="H31" s="20">
        <f>SUM(C31:F31)</f>
        <v>2335559.1100000003</v>
      </c>
    </row>
    <row r="32" spans="1:8" ht="13.8" thickBot="1" x14ac:dyDescent="0.3">
      <c r="A32" s="11"/>
      <c r="B32" s="39"/>
      <c r="C32" s="22"/>
      <c r="D32" s="22"/>
      <c r="E32" s="22"/>
    </row>
    <row r="33" spans="1:8" ht="16.2" thickBot="1" x14ac:dyDescent="0.35">
      <c r="A33" s="6" t="s">
        <v>5</v>
      </c>
      <c r="B33" s="33"/>
      <c r="C33" s="22"/>
      <c r="D33" s="22"/>
      <c r="E33" s="22"/>
    </row>
    <row r="34" spans="1:8" ht="16.2" thickBot="1" x14ac:dyDescent="0.35">
      <c r="A34" s="16"/>
      <c r="B34" s="33"/>
      <c r="C34" s="42"/>
    </row>
    <row r="35" spans="1:8" ht="13.8" thickBot="1" x14ac:dyDescent="0.3">
      <c r="A35" s="14" t="s">
        <v>7</v>
      </c>
      <c r="B35" s="41"/>
    </row>
    <row r="36" spans="1:8" x14ac:dyDescent="0.25">
      <c r="A36" s="15" t="s">
        <v>20</v>
      </c>
      <c r="B36" s="41"/>
    </row>
    <row r="37" spans="1:8" x14ac:dyDescent="0.25">
      <c r="C37" s="47">
        <f>$B$37/4</f>
        <v>0</v>
      </c>
      <c r="D37" s="47">
        <f>$B$37/4</f>
        <v>0</v>
      </c>
      <c r="E37" s="47">
        <f>$B$37/4</f>
        <v>0</v>
      </c>
      <c r="F37" s="47">
        <f>$B$37/4</f>
        <v>0</v>
      </c>
      <c r="G37" s="22">
        <f t="shared" ref="G37:G42" si="4">SUM(C37:F37)</f>
        <v>0</v>
      </c>
    </row>
    <row r="38" spans="1:8" x14ac:dyDescent="0.25">
      <c r="G38" s="22">
        <f t="shared" si="4"/>
        <v>0</v>
      </c>
    </row>
    <row r="39" spans="1:8" x14ac:dyDescent="0.25">
      <c r="G39" s="22">
        <f t="shared" si="4"/>
        <v>0</v>
      </c>
    </row>
    <row r="40" spans="1:8" x14ac:dyDescent="0.25">
      <c r="G40" s="22">
        <f t="shared" si="4"/>
        <v>0</v>
      </c>
    </row>
    <row r="41" spans="1:8" x14ac:dyDescent="0.25">
      <c r="A41" s="11"/>
      <c r="B41" s="40"/>
      <c r="C41" s="42"/>
      <c r="G41" s="22">
        <f t="shared" si="4"/>
        <v>0</v>
      </c>
    </row>
    <row r="42" spans="1:8" x14ac:dyDescent="0.25">
      <c r="A42" s="11"/>
      <c r="B42" s="40"/>
      <c r="C42" s="43"/>
      <c r="G42" s="22">
        <f t="shared" si="4"/>
        <v>0</v>
      </c>
    </row>
    <row r="43" spans="1:8" ht="13.8" thickBot="1" x14ac:dyDescent="0.3">
      <c r="A43" s="11" t="s">
        <v>21</v>
      </c>
      <c r="B43" s="20">
        <f t="shared" ref="B43:G43" si="5">SUM(B37:B42)</f>
        <v>0</v>
      </c>
      <c r="C43" s="22">
        <f t="shared" si="5"/>
        <v>0</v>
      </c>
      <c r="D43" s="22">
        <f t="shared" si="5"/>
        <v>0</v>
      </c>
      <c r="E43" s="22">
        <f t="shared" si="5"/>
        <v>0</v>
      </c>
      <c r="F43" s="22">
        <f t="shared" si="5"/>
        <v>0</v>
      </c>
      <c r="G43" s="22">
        <f t="shared" si="5"/>
        <v>0</v>
      </c>
      <c r="H43" s="22">
        <f>SUM(C43:F43)</f>
        <v>0</v>
      </c>
    </row>
    <row r="44" spans="1:8" ht="13.8" thickBot="1" x14ac:dyDescent="0.3">
      <c r="A44" s="14" t="s">
        <v>9</v>
      </c>
      <c r="B44" s="41"/>
    </row>
    <row r="45" spans="1:8" x14ac:dyDescent="0.25">
      <c r="A45" s="15" t="s">
        <v>20</v>
      </c>
      <c r="B45" s="41"/>
      <c r="G45" s="22">
        <f>SUM(C45:F45)</f>
        <v>0</v>
      </c>
    </row>
    <row r="46" spans="1:8" x14ac:dyDescent="0.25">
      <c r="A46" s="11"/>
      <c r="B46" s="21"/>
      <c r="C46" s="21">
        <f>$B$46/4</f>
        <v>0</v>
      </c>
      <c r="D46" s="21">
        <f>$B$46/4</f>
        <v>0</v>
      </c>
      <c r="E46" s="21">
        <f>$B$46/4</f>
        <v>0</v>
      </c>
      <c r="F46" s="21">
        <f>$B$46/4</f>
        <v>0</v>
      </c>
      <c r="G46" s="22">
        <f>SUM(C46:F46)</f>
        <v>0</v>
      </c>
    </row>
    <row r="47" spans="1:8" x14ac:dyDescent="0.25">
      <c r="A47" s="11"/>
      <c r="B47" s="40"/>
      <c r="C47" s="40"/>
      <c r="G47" s="22">
        <f>SUM(C47:F47)</f>
        <v>0</v>
      </c>
    </row>
    <row r="48" spans="1:8" ht="13.8" thickBot="1" x14ac:dyDescent="0.3">
      <c r="A48" s="11" t="s">
        <v>21</v>
      </c>
      <c r="B48" s="20">
        <f t="shared" ref="B48:G48" si="6">SUM(B45:B47)</f>
        <v>0</v>
      </c>
      <c r="C48" s="22">
        <f t="shared" si="6"/>
        <v>0</v>
      </c>
      <c r="D48" s="22">
        <f t="shared" si="6"/>
        <v>0</v>
      </c>
      <c r="E48" s="22">
        <f t="shared" si="6"/>
        <v>0</v>
      </c>
      <c r="F48" s="22">
        <f t="shared" si="6"/>
        <v>0</v>
      </c>
      <c r="G48" s="22">
        <f t="shared" si="6"/>
        <v>0</v>
      </c>
      <c r="H48" s="22">
        <f>SUM(C48:F48)</f>
        <v>0</v>
      </c>
    </row>
    <row r="49" spans="1:7" ht="13.8" thickBot="1" x14ac:dyDescent="0.3">
      <c r="A49" s="14" t="s">
        <v>8</v>
      </c>
      <c r="B49" s="41"/>
    </row>
    <row r="50" spans="1:7" x14ac:dyDescent="0.25">
      <c r="A50" s="15" t="s">
        <v>20</v>
      </c>
      <c r="B50" s="41"/>
      <c r="G50" s="22">
        <f t="shared" ref="G50:G61" si="7">SUM(C50:F50)</f>
        <v>0</v>
      </c>
    </row>
    <row r="51" spans="1:7" x14ac:dyDescent="0.25">
      <c r="A51" s="11"/>
      <c r="B51" s="40"/>
      <c r="G51" s="22">
        <f t="shared" si="7"/>
        <v>0</v>
      </c>
    </row>
    <row r="52" spans="1:7" x14ac:dyDescent="0.25">
      <c r="A52" s="11"/>
      <c r="B52" s="21"/>
      <c r="C52" s="21">
        <f>$B$52/4</f>
        <v>0</v>
      </c>
      <c r="D52" s="21">
        <f>$B$52/4</f>
        <v>0</v>
      </c>
      <c r="E52" s="21">
        <f>$B$52/4</f>
        <v>0</v>
      </c>
      <c r="F52" s="21">
        <f>$B$52/4</f>
        <v>0</v>
      </c>
      <c r="G52" s="22">
        <f t="shared" si="7"/>
        <v>0</v>
      </c>
    </row>
    <row r="53" spans="1:7" x14ac:dyDescent="0.25">
      <c r="A53" s="11"/>
      <c r="B53" s="40"/>
      <c r="G53" s="22">
        <f t="shared" si="7"/>
        <v>0</v>
      </c>
    </row>
    <row r="54" spans="1:7" x14ac:dyDescent="0.25">
      <c r="A54" s="11"/>
      <c r="B54" s="40"/>
      <c r="G54" s="22">
        <f t="shared" si="7"/>
        <v>0</v>
      </c>
    </row>
    <row r="55" spans="1:7" x14ac:dyDescent="0.25">
      <c r="A55" s="11"/>
      <c r="B55" s="40"/>
      <c r="G55" s="22">
        <f t="shared" si="7"/>
        <v>0</v>
      </c>
    </row>
    <row r="56" spans="1:7" x14ac:dyDescent="0.25">
      <c r="A56" s="11"/>
      <c r="B56" s="40"/>
      <c r="G56" s="22">
        <f t="shared" si="7"/>
        <v>0</v>
      </c>
    </row>
    <row r="57" spans="1:7" x14ac:dyDescent="0.25">
      <c r="A57" s="11"/>
      <c r="B57" s="40"/>
      <c r="G57" s="22">
        <f t="shared" si="7"/>
        <v>0</v>
      </c>
    </row>
    <row r="58" spans="1:7" x14ac:dyDescent="0.25">
      <c r="A58" s="11"/>
      <c r="B58" s="40"/>
      <c r="G58" s="22">
        <f t="shared" si="7"/>
        <v>0</v>
      </c>
    </row>
    <row r="59" spans="1:7" x14ac:dyDescent="0.25">
      <c r="A59" s="11"/>
      <c r="B59" s="40"/>
      <c r="G59" s="22">
        <f t="shared" si="7"/>
        <v>0</v>
      </c>
    </row>
    <row r="60" spans="1:7" x14ac:dyDescent="0.25">
      <c r="A60" s="11"/>
      <c r="B60" s="40"/>
      <c r="G60" s="22">
        <f t="shared" si="7"/>
        <v>0</v>
      </c>
    </row>
    <row r="61" spans="1:7" x14ac:dyDescent="0.25">
      <c r="A61" s="11"/>
      <c r="B61" s="40"/>
      <c r="C61" s="40"/>
      <c r="G61" s="22">
        <f t="shared" si="7"/>
        <v>0</v>
      </c>
    </row>
    <row r="62" spans="1:7" s="20" customFormat="1" ht="13.8" thickBot="1" x14ac:dyDescent="0.3">
      <c r="A62" s="11" t="s">
        <v>21</v>
      </c>
      <c r="B62" s="20">
        <f t="shared" ref="B62:G62" si="8">SUM(B50:B61)</f>
        <v>0</v>
      </c>
      <c r="C62" s="20">
        <f t="shared" si="8"/>
        <v>0</v>
      </c>
      <c r="D62" s="20">
        <f t="shared" si="8"/>
        <v>0</v>
      </c>
      <c r="E62" s="20">
        <f t="shared" si="8"/>
        <v>0</v>
      </c>
      <c r="F62" s="20">
        <f t="shared" si="8"/>
        <v>0</v>
      </c>
      <c r="G62" s="20">
        <f t="shared" si="8"/>
        <v>0</v>
      </c>
    </row>
    <row r="63" spans="1:7" ht="13.8" thickBot="1" x14ac:dyDescent="0.3">
      <c r="A63" s="14" t="s">
        <v>10</v>
      </c>
      <c r="B63" s="41"/>
    </row>
    <row r="64" spans="1:7" x14ac:dyDescent="0.25">
      <c r="A64" s="15" t="s">
        <v>20</v>
      </c>
      <c r="B64" s="41"/>
    </row>
    <row r="65" spans="1:8" x14ac:dyDescent="0.25">
      <c r="A65" s="52"/>
      <c r="B65" s="41"/>
      <c r="C65" s="21">
        <f>$B$65/4</f>
        <v>0</v>
      </c>
      <c r="D65" s="21">
        <f>$B$65/4</f>
        <v>0</v>
      </c>
      <c r="E65" s="21">
        <f>$B$65/4</f>
        <v>0</v>
      </c>
      <c r="F65" s="21">
        <f>$B$65/4</f>
        <v>0</v>
      </c>
      <c r="G65" s="22">
        <f>SUM(C65:F65)</f>
        <v>0</v>
      </c>
    </row>
    <row r="66" spans="1:8" x14ac:dyDescent="0.25">
      <c r="A66" s="15"/>
      <c r="B66" s="41"/>
      <c r="G66" s="22">
        <f t="shared" ref="G66:G73" si="9">SUM(C66:F66)</f>
        <v>0</v>
      </c>
    </row>
    <row r="67" spans="1:8" x14ac:dyDescent="0.25">
      <c r="A67" s="15" t="s">
        <v>92</v>
      </c>
      <c r="B67" s="41">
        <v>273329</v>
      </c>
      <c r="C67" s="47">
        <f>$B$67/4</f>
        <v>68332.25</v>
      </c>
      <c r="D67" s="47">
        <f t="shared" ref="D67:F67" si="10">$B$67/4</f>
        <v>68332.25</v>
      </c>
      <c r="E67" s="47">
        <f t="shared" si="10"/>
        <v>68332.25</v>
      </c>
      <c r="F67" s="47">
        <f t="shared" si="10"/>
        <v>68332.25</v>
      </c>
      <c r="G67" s="22">
        <f t="shared" si="9"/>
        <v>273329</v>
      </c>
    </row>
    <row r="68" spans="1:8" x14ac:dyDescent="0.25">
      <c r="A68" s="15" t="s">
        <v>93</v>
      </c>
      <c r="B68" s="41">
        <v>1020134</v>
      </c>
      <c r="C68" s="47">
        <f>$B$68/4</f>
        <v>255033.5</v>
      </c>
      <c r="D68" s="47">
        <f t="shared" ref="D68:F68" si="11">$B$68/4</f>
        <v>255033.5</v>
      </c>
      <c r="E68" s="47">
        <f t="shared" si="11"/>
        <v>255033.5</v>
      </c>
      <c r="F68" s="47">
        <f t="shared" si="11"/>
        <v>255033.5</v>
      </c>
      <c r="G68" s="22">
        <f t="shared" si="9"/>
        <v>1020134</v>
      </c>
    </row>
    <row r="69" spans="1:8" x14ac:dyDescent="0.25">
      <c r="A69" s="15"/>
      <c r="B69" s="41"/>
      <c r="G69" s="22">
        <f t="shared" si="9"/>
        <v>0</v>
      </c>
    </row>
    <row r="70" spans="1:8" x14ac:dyDescent="0.25">
      <c r="A70" s="15"/>
      <c r="B70" s="41"/>
      <c r="G70" s="22">
        <f t="shared" si="9"/>
        <v>0</v>
      </c>
    </row>
    <row r="71" spans="1:8" x14ac:dyDescent="0.25">
      <c r="A71" s="15"/>
      <c r="B71" s="41"/>
      <c r="G71" s="22">
        <f t="shared" si="9"/>
        <v>0</v>
      </c>
    </row>
    <row r="72" spans="1:8" x14ac:dyDescent="0.25">
      <c r="A72" s="11"/>
      <c r="B72" s="40"/>
      <c r="G72" s="22">
        <f t="shared" si="9"/>
        <v>0</v>
      </c>
    </row>
    <row r="73" spans="1:8" x14ac:dyDescent="0.25">
      <c r="G73" s="22">
        <f t="shared" si="9"/>
        <v>0</v>
      </c>
    </row>
    <row r="74" spans="1:8" ht="13.8" thickBot="1" x14ac:dyDescent="0.3">
      <c r="A74" s="11" t="s">
        <v>21</v>
      </c>
      <c r="B74" s="20">
        <f t="shared" ref="B74:G74" si="12">SUM(B65:B73)</f>
        <v>1293463</v>
      </c>
      <c r="C74" s="22">
        <f t="shared" si="12"/>
        <v>323365.75</v>
      </c>
      <c r="D74" s="22">
        <f t="shared" si="12"/>
        <v>323365.75</v>
      </c>
      <c r="E74" s="22">
        <f t="shared" si="12"/>
        <v>323365.75</v>
      </c>
      <c r="F74" s="22">
        <f t="shared" si="12"/>
        <v>323365.75</v>
      </c>
      <c r="G74" s="22">
        <f t="shared" si="12"/>
        <v>1293463</v>
      </c>
      <c r="H74" s="22">
        <f>SUM(C74:F74)</f>
        <v>1293463</v>
      </c>
    </row>
    <row r="75" spans="1:8" ht="13.8" thickBot="1" x14ac:dyDescent="0.3">
      <c r="A75" s="14" t="s">
        <v>11</v>
      </c>
      <c r="B75" s="41"/>
    </row>
    <row r="76" spans="1:8" x14ac:dyDescent="0.25">
      <c r="A76" s="15" t="s">
        <v>20</v>
      </c>
      <c r="B76" s="41"/>
    </row>
    <row r="77" spans="1:8" x14ac:dyDescent="0.25">
      <c r="A77" s="52" t="s">
        <v>91</v>
      </c>
      <c r="B77" s="41">
        <v>102913.53</v>
      </c>
      <c r="C77" s="21">
        <f>$B$77/4</f>
        <v>25728.3825</v>
      </c>
      <c r="D77" s="21">
        <f>$B$77/4</f>
        <v>25728.3825</v>
      </c>
      <c r="E77" s="21">
        <f>$B$77/4</f>
        <v>25728.3825</v>
      </c>
      <c r="F77" s="21">
        <f>$B$77/4</f>
        <v>25728.3825</v>
      </c>
      <c r="G77" s="22">
        <f>SUM(C77:F77)</f>
        <v>102913.53</v>
      </c>
    </row>
    <row r="78" spans="1:8" x14ac:dyDescent="0.25">
      <c r="A78" s="15"/>
      <c r="B78" s="41"/>
      <c r="G78" s="22">
        <f t="shared" ref="G78:G108" si="13">SUM(C78:F78)</f>
        <v>0</v>
      </c>
    </row>
    <row r="79" spans="1:8" x14ac:dyDescent="0.25">
      <c r="A79" s="15"/>
      <c r="B79" s="41"/>
      <c r="G79" s="22">
        <f t="shared" si="13"/>
        <v>0</v>
      </c>
    </row>
    <row r="80" spans="1:8" x14ac:dyDescent="0.25">
      <c r="A80" s="15"/>
      <c r="B80" s="41"/>
      <c r="G80" s="22">
        <f t="shared" si="13"/>
        <v>0</v>
      </c>
    </row>
    <row r="81" spans="1:7" x14ac:dyDescent="0.25">
      <c r="A81" s="15"/>
      <c r="B81" s="41"/>
      <c r="G81" s="22">
        <f t="shared" si="13"/>
        <v>0</v>
      </c>
    </row>
    <row r="82" spans="1:7" x14ac:dyDescent="0.25">
      <c r="A82" s="15"/>
      <c r="B82" s="41"/>
      <c r="G82" s="22">
        <f t="shared" si="13"/>
        <v>0</v>
      </c>
    </row>
    <row r="83" spans="1:7" x14ac:dyDescent="0.25">
      <c r="A83" s="15"/>
      <c r="B83" s="41"/>
      <c r="G83" s="22">
        <f t="shared" si="13"/>
        <v>0</v>
      </c>
    </row>
    <row r="84" spans="1:7" x14ac:dyDescent="0.25">
      <c r="A84" s="15"/>
      <c r="B84" s="41"/>
      <c r="G84" s="22">
        <f t="shared" si="13"/>
        <v>0</v>
      </c>
    </row>
    <row r="85" spans="1:7" x14ac:dyDescent="0.25">
      <c r="A85" s="15"/>
      <c r="B85" s="41"/>
      <c r="G85" s="22">
        <f t="shared" si="13"/>
        <v>0</v>
      </c>
    </row>
    <row r="86" spans="1:7" x14ac:dyDescent="0.25">
      <c r="A86" s="15"/>
      <c r="B86" s="41"/>
      <c r="G86" s="22">
        <f t="shared" si="13"/>
        <v>0</v>
      </c>
    </row>
    <row r="87" spans="1:7" x14ac:dyDescent="0.25">
      <c r="A87" s="15"/>
      <c r="B87" s="41"/>
      <c r="G87" s="22">
        <f t="shared" si="13"/>
        <v>0</v>
      </c>
    </row>
    <row r="88" spans="1:7" x14ac:dyDescent="0.25">
      <c r="A88" s="15"/>
      <c r="B88" s="41"/>
      <c r="G88" s="22">
        <f t="shared" si="13"/>
        <v>0</v>
      </c>
    </row>
    <row r="89" spans="1:7" x14ac:dyDescent="0.25">
      <c r="A89" s="15"/>
      <c r="B89" s="41"/>
      <c r="G89" s="22">
        <f t="shared" si="13"/>
        <v>0</v>
      </c>
    </row>
    <row r="90" spans="1:7" x14ac:dyDescent="0.25">
      <c r="A90" s="15"/>
      <c r="B90" s="41"/>
      <c r="G90" s="22">
        <f t="shared" si="13"/>
        <v>0</v>
      </c>
    </row>
    <row r="91" spans="1:7" x14ac:dyDescent="0.25">
      <c r="A91" s="15"/>
      <c r="B91" s="41"/>
      <c r="G91" s="22">
        <f t="shared" si="13"/>
        <v>0</v>
      </c>
    </row>
    <row r="92" spans="1:7" x14ac:dyDescent="0.25">
      <c r="A92" s="15"/>
      <c r="B92" s="41"/>
      <c r="G92" s="22">
        <f t="shared" si="13"/>
        <v>0</v>
      </c>
    </row>
    <row r="93" spans="1:7" x14ac:dyDescent="0.25">
      <c r="A93" s="15"/>
      <c r="B93" s="41"/>
      <c r="G93" s="22">
        <f t="shared" si="13"/>
        <v>0</v>
      </c>
    </row>
    <row r="94" spans="1:7" x14ac:dyDescent="0.25">
      <c r="A94" s="15"/>
      <c r="B94" s="41"/>
      <c r="G94" s="22">
        <f t="shared" si="13"/>
        <v>0</v>
      </c>
    </row>
    <row r="95" spans="1:7" x14ac:dyDescent="0.25">
      <c r="A95" s="15"/>
      <c r="B95" s="41"/>
      <c r="G95" s="22">
        <f t="shared" si="13"/>
        <v>0</v>
      </c>
    </row>
    <row r="96" spans="1:7" x14ac:dyDescent="0.25">
      <c r="A96" s="15"/>
      <c r="B96" s="41"/>
      <c r="G96" s="22">
        <f t="shared" si="13"/>
        <v>0</v>
      </c>
    </row>
    <row r="97" spans="1:8" x14ac:dyDescent="0.25">
      <c r="A97" s="15"/>
      <c r="B97" s="41"/>
      <c r="G97" s="22">
        <f t="shared" si="13"/>
        <v>0</v>
      </c>
    </row>
    <row r="98" spans="1:8" x14ac:dyDescent="0.25">
      <c r="A98" s="15"/>
      <c r="B98" s="41"/>
      <c r="G98" s="22">
        <f t="shared" si="13"/>
        <v>0</v>
      </c>
    </row>
    <row r="99" spans="1:8" x14ac:dyDescent="0.25">
      <c r="A99" s="15"/>
      <c r="B99" s="41"/>
      <c r="G99" s="22">
        <f t="shared" si="13"/>
        <v>0</v>
      </c>
    </row>
    <row r="100" spans="1:8" x14ac:dyDescent="0.25">
      <c r="A100" s="15"/>
      <c r="B100" s="41"/>
      <c r="G100" s="22">
        <f t="shared" si="13"/>
        <v>0</v>
      </c>
    </row>
    <row r="101" spans="1:8" x14ac:dyDescent="0.25">
      <c r="A101" s="15"/>
      <c r="B101" s="41"/>
      <c r="G101" s="22">
        <f t="shared" si="13"/>
        <v>0</v>
      </c>
    </row>
    <row r="102" spans="1:8" x14ac:dyDescent="0.25">
      <c r="A102" s="15"/>
      <c r="B102" s="41"/>
      <c r="G102" s="22">
        <f t="shared" si="13"/>
        <v>0</v>
      </c>
    </row>
    <row r="103" spans="1:8" x14ac:dyDescent="0.25">
      <c r="A103" s="15"/>
      <c r="B103" s="41"/>
      <c r="G103" s="22">
        <f t="shared" si="13"/>
        <v>0</v>
      </c>
    </row>
    <row r="104" spans="1:8" x14ac:dyDescent="0.25">
      <c r="A104" s="15"/>
      <c r="B104" s="41"/>
      <c r="G104" s="22">
        <f t="shared" si="13"/>
        <v>0</v>
      </c>
    </row>
    <row r="105" spans="1:8" x14ac:dyDescent="0.25">
      <c r="A105" s="15"/>
      <c r="B105" s="41"/>
      <c r="G105" s="22">
        <f t="shared" si="13"/>
        <v>0</v>
      </c>
    </row>
    <row r="106" spans="1:8" x14ac:dyDescent="0.25">
      <c r="A106" s="15"/>
      <c r="B106" s="41"/>
      <c r="G106" s="22">
        <f t="shared" si="13"/>
        <v>0</v>
      </c>
    </row>
    <row r="107" spans="1:8" x14ac:dyDescent="0.25">
      <c r="A107" s="11"/>
      <c r="B107" s="40"/>
      <c r="G107" s="22">
        <f t="shared" si="13"/>
        <v>0</v>
      </c>
    </row>
    <row r="108" spans="1:8" x14ac:dyDescent="0.25">
      <c r="A108" s="11" t="s">
        <v>14</v>
      </c>
      <c r="B108" s="40"/>
      <c r="C108" s="43"/>
      <c r="G108" s="22">
        <f t="shared" si="13"/>
        <v>0</v>
      </c>
    </row>
    <row r="109" spans="1:8" x14ac:dyDescent="0.25">
      <c r="A109" s="11" t="s">
        <v>21</v>
      </c>
      <c r="B109" s="20">
        <f t="shared" ref="B109:G109" si="14">SUM(B77:B108)</f>
        <v>102913.53</v>
      </c>
      <c r="C109" s="20">
        <f t="shared" si="14"/>
        <v>25728.3825</v>
      </c>
      <c r="D109" s="20">
        <f t="shared" si="14"/>
        <v>25728.3825</v>
      </c>
      <c r="E109" s="20">
        <f t="shared" si="14"/>
        <v>25728.3825</v>
      </c>
      <c r="F109" s="20">
        <f t="shared" si="14"/>
        <v>25728.3825</v>
      </c>
      <c r="G109" s="20">
        <f t="shared" si="14"/>
        <v>102913.53</v>
      </c>
      <c r="H109" s="22">
        <f>SUM(C109:F109)</f>
        <v>102913.53</v>
      </c>
    </row>
    <row r="110" spans="1:8" x14ac:dyDescent="0.25">
      <c r="A110" s="13" t="s">
        <v>12</v>
      </c>
      <c r="B110" s="35"/>
      <c r="C110" s="43"/>
    </row>
    <row r="111" spans="1:8" x14ac:dyDescent="0.25">
      <c r="A111" s="15"/>
      <c r="B111" s="41"/>
    </row>
    <row r="112" spans="1:8" x14ac:dyDescent="0.25">
      <c r="A112" s="11"/>
      <c r="B112" s="21"/>
      <c r="C112" s="21">
        <f>$B$112/4</f>
        <v>0</v>
      </c>
      <c r="D112" s="21">
        <f>$B$112/4</f>
        <v>0</v>
      </c>
      <c r="E112" s="21">
        <f>$B$112/4</f>
        <v>0</v>
      </c>
      <c r="F112" s="21">
        <f>$B$112/4</f>
        <v>0</v>
      </c>
      <c r="G112" s="22">
        <f>SUM(C112:F112)</f>
        <v>0</v>
      </c>
    </row>
    <row r="113" spans="1:8" x14ac:dyDescent="0.25">
      <c r="A113" s="11"/>
      <c r="B113" s="40"/>
      <c r="G113" s="22">
        <f>SUM(C113:F113)</f>
        <v>0</v>
      </c>
    </row>
    <row r="114" spans="1:8" x14ac:dyDescent="0.25">
      <c r="A114" s="11"/>
      <c r="B114" s="40"/>
      <c r="G114" s="22">
        <f>SUM(C114:F114)</f>
        <v>0</v>
      </c>
    </row>
    <row r="115" spans="1:8" x14ac:dyDescent="0.25">
      <c r="A115" s="11"/>
      <c r="B115" s="40"/>
      <c r="G115" s="22">
        <f>SUM(C115:F115)</f>
        <v>0</v>
      </c>
    </row>
    <row r="116" spans="1:8" x14ac:dyDescent="0.25">
      <c r="A116" s="11"/>
      <c r="B116" s="40"/>
      <c r="C116" s="40"/>
      <c r="G116" s="22">
        <f>SUM(C116:F116)</f>
        <v>0</v>
      </c>
    </row>
    <row r="117" spans="1:8" x14ac:dyDescent="0.25">
      <c r="A117" s="11" t="s">
        <v>21</v>
      </c>
      <c r="B117" s="20">
        <f t="shared" ref="B117:G117" si="15">SUM(B112:B116)</f>
        <v>0</v>
      </c>
      <c r="C117" s="20">
        <f t="shared" si="15"/>
        <v>0</v>
      </c>
      <c r="D117" s="20">
        <f t="shared" si="15"/>
        <v>0</v>
      </c>
      <c r="E117" s="20">
        <f t="shared" si="15"/>
        <v>0</v>
      </c>
      <c r="F117" s="20">
        <f t="shared" si="15"/>
        <v>0</v>
      </c>
      <c r="G117" s="20">
        <f t="shared" si="15"/>
        <v>0</v>
      </c>
      <c r="H117" s="22">
        <f>SUM(C117:F117)</f>
        <v>0</v>
      </c>
    </row>
    <row r="118" spans="1:8" x14ac:dyDescent="0.25">
      <c r="A118" s="17" t="s">
        <v>13</v>
      </c>
      <c r="B118" s="41"/>
      <c r="D118" s="40"/>
      <c r="E118" s="40"/>
    </row>
    <row r="119" spans="1:8" x14ac:dyDescent="0.25">
      <c r="A119" s="15" t="s">
        <v>20</v>
      </c>
      <c r="B119" s="41"/>
    </row>
    <row r="120" spans="1:8" s="10" customFormat="1" x14ac:dyDescent="0.25">
      <c r="B120" s="37">
        <v>328285.36</v>
      </c>
      <c r="C120" s="47">
        <f>$B$120/4</f>
        <v>82071.34</v>
      </c>
      <c r="D120" s="47">
        <f>$B$120/4</f>
        <v>82071.34</v>
      </c>
      <c r="E120" s="47">
        <f>$B$120/4</f>
        <v>82071.34</v>
      </c>
      <c r="F120" s="47">
        <f>$B$120/4</f>
        <v>82071.34</v>
      </c>
      <c r="G120" s="37">
        <f>SUM(C120:F120)</f>
        <v>328285.36</v>
      </c>
      <c r="H120" s="37"/>
    </row>
    <row r="121" spans="1:8" s="10" customFormat="1" x14ac:dyDescent="0.25">
      <c r="B121" s="37"/>
      <c r="C121" s="38"/>
      <c r="D121" s="38"/>
      <c r="E121" s="38"/>
      <c r="F121" s="37"/>
      <c r="G121" s="37">
        <f t="shared" ref="G121:G132" si="16">SUM(C121:F121)</f>
        <v>0</v>
      </c>
      <c r="H121" s="37"/>
    </row>
    <row r="122" spans="1:8" s="10" customFormat="1" x14ac:dyDescent="0.25">
      <c r="B122" s="37"/>
      <c r="C122" s="38"/>
      <c r="D122" s="38"/>
      <c r="E122" s="38"/>
      <c r="F122" s="37"/>
      <c r="G122" s="37">
        <f t="shared" si="16"/>
        <v>0</v>
      </c>
      <c r="H122" s="37"/>
    </row>
    <row r="123" spans="1:8" s="10" customFormat="1" x14ac:dyDescent="0.25">
      <c r="B123" s="37"/>
      <c r="C123" s="38"/>
      <c r="D123" s="38"/>
      <c r="E123" s="38"/>
      <c r="F123" s="37"/>
      <c r="G123" s="37">
        <f t="shared" si="16"/>
        <v>0</v>
      </c>
      <c r="H123" s="37"/>
    </row>
    <row r="124" spans="1:8" s="10" customFormat="1" x14ac:dyDescent="0.25">
      <c r="B124" s="37"/>
      <c r="C124" s="38"/>
      <c r="D124" s="38"/>
      <c r="E124" s="38"/>
      <c r="F124" s="37"/>
      <c r="G124" s="37">
        <f t="shared" si="16"/>
        <v>0</v>
      </c>
      <c r="H124" s="37"/>
    </row>
    <row r="125" spans="1:8" s="10" customFormat="1" x14ac:dyDescent="0.25">
      <c r="B125" s="37"/>
      <c r="C125" s="38"/>
      <c r="D125" s="38"/>
      <c r="E125" s="38"/>
      <c r="F125" s="37"/>
      <c r="G125" s="37">
        <f t="shared" si="16"/>
        <v>0</v>
      </c>
      <c r="H125" s="37"/>
    </row>
    <row r="126" spans="1:8" s="10" customFormat="1" x14ac:dyDescent="0.25">
      <c r="B126" s="37"/>
      <c r="C126" s="38"/>
      <c r="D126" s="38"/>
      <c r="E126" s="38"/>
      <c r="F126" s="37"/>
      <c r="G126" s="37">
        <f t="shared" si="16"/>
        <v>0</v>
      </c>
      <c r="H126" s="37"/>
    </row>
    <row r="127" spans="1:8" s="10" customFormat="1" x14ac:dyDescent="0.25">
      <c r="B127" s="37"/>
      <c r="C127" s="38"/>
      <c r="D127" s="38"/>
      <c r="E127" s="38"/>
      <c r="F127" s="37"/>
      <c r="G127" s="37">
        <f t="shared" si="16"/>
        <v>0</v>
      </c>
      <c r="H127" s="37"/>
    </row>
    <row r="128" spans="1:8" s="10" customFormat="1" x14ac:dyDescent="0.25">
      <c r="B128" s="37"/>
      <c r="C128" s="38"/>
      <c r="D128" s="38"/>
      <c r="E128" s="38"/>
      <c r="F128" s="37"/>
      <c r="G128" s="37">
        <f t="shared" si="16"/>
        <v>0</v>
      </c>
      <c r="H128" s="37"/>
    </row>
    <row r="129" spans="1:8" s="10" customFormat="1" x14ac:dyDescent="0.25">
      <c r="B129" s="37"/>
      <c r="C129" s="38"/>
      <c r="D129" s="38"/>
      <c r="E129" s="38"/>
      <c r="F129" s="37"/>
      <c r="G129" s="37">
        <f t="shared" si="16"/>
        <v>0</v>
      </c>
      <c r="H129" s="37"/>
    </row>
    <row r="130" spans="1:8" s="10" customFormat="1" x14ac:dyDescent="0.25">
      <c r="A130" s="12"/>
      <c r="B130" s="39"/>
      <c r="C130" s="44"/>
      <c r="D130" s="38"/>
      <c r="E130" s="38"/>
      <c r="F130" s="37"/>
      <c r="G130" s="37">
        <f t="shared" si="16"/>
        <v>0</v>
      </c>
      <c r="H130" s="37"/>
    </row>
    <row r="131" spans="1:8" s="10" customFormat="1" x14ac:dyDescent="0.25">
      <c r="A131" s="12"/>
      <c r="B131" s="39"/>
      <c r="C131" s="34"/>
      <c r="D131" s="38"/>
      <c r="E131" s="38"/>
      <c r="F131" s="37"/>
      <c r="G131" s="37">
        <f t="shared" si="16"/>
        <v>0</v>
      </c>
      <c r="H131" s="37"/>
    </row>
    <row r="132" spans="1:8" s="10" customFormat="1" x14ac:dyDescent="0.25">
      <c r="A132" s="12"/>
      <c r="B132" s="39"/>
      <c r="C132" s="34"/>
      <c r="D132" s="38"/>
      <c r="E132" s="38"/>
      <c r="F132" s="37"/>
      <c r="G132" s="37">
        <f t="shared" si="16"/>
        <v>0</v>
      </c>
      <c r="H132" s="37"/>
    </row>
    <row r="133" spans="1:8" s="1" customFormat="1" x14ac:dyDescent="0.25">
      <c r="A133" s="11" t="s">
        <v>21</v>
      </c>
      <c r="B133" s="20">
        <f t="shared" ref="B133:G133" si="17">SUM(B120:B132)</f>
        <v>328285.36</v>
      </c>
      <c r="C133" s="20">
        <f t="shared" si="17"/>
        <v>82071.34</v>
      </c>
      <c r="D133" s="20">
        <f t="shared" si="17"/>
        <v>82071.34</v>
      </c>
      <c r="E133" s="20">
        <f t="shared" si="17"/>
        <v>82071.34</v>
      </c>
      <c r="F133" s="20">
        <f t="shared" si="17"/>
        <v>82071.34</v>
      </c>
      <c r="G133" s="20">
        <f t="shared" si="17"/>
        <v>328285.36</v>
      </c>
      <c r="H133" s="20">
        <f>SUM(C133:F133)</f>
        <v>328285.36</v>
      </c>
    </row>
    <row r="134" spans="1:8" s="1" customFormat="1" ht="13.8" thickBot="1" x14ac:dyDescent="0.3">
      <c r="A134" s="11"/>
      <c r="B134" s="40"/>
      <c r="C134" s="20"/>
      <c r="D134" s="20"/>
      <c r="E134" s="20"/>
      <c r="F134" s="20"/>
      <c r="G134" s="20"/>
      <c r="H134" s="20"/>
    </row>
    <row r="135" spans="1:8" ht="16.2" thickBot="1" x14ac:dyDescent="0.35">
      <c r="A135" s="6" t="s">
        <v>23</v>
      </c>
      <c r="B135" s="34">
        <f t="shared" ref="B135:G135" si="18">B133+B117+B109+B74+B62+B48+B43</f>
        <v>1724661.8900000001</v>
      </c>
      <c r="C135" s="34">
        <f t="shared" si="18"/>
        <v>431165.47250000003</v>
      </c>
      <c r="D135" s="34">
        <f t="shared" si="18"/>
        <v>431165.47250000003</v>
      </c>
      <c r="E135" s="34">
        <f t="shared" si="18"/>
        <v>431165.47250000003</v>
      </c>
      <c r="F135" s="34">
        <f t="shared" si="18"/>
        <v>431165.47250000003</v>
      </c>
      <c r="G135" s="34">
        <f t="shared" si="18"/>
        <v>1724661.8900000001</v>
      </c>
    </row>
    <row r="136" spans="1:8" s="1" customFormat="1" x14ac:dyDescent="0.25">
      <c r="A136" s="11"/>
      <c r="B136" s="40"/>
      <c r="C136" s="20"/>
      <c r="D136" s="20"/>
      <c r="E136" s="20"/>
      <c r="F136" s="20"/>
      <c r="G136" s="20"/>
      <c r="H136" s="20"/>
    </row>
    <row r="137" spans="1:8" ht="17.399999999999999" x14ac:dyDescent="0.3">
      <c r="A137" s="18" t="s">
        <v>259</v>
      </c>
      <c r="B137" s="45">
        <f t="shared" ref="B137:G137" si="19">B135+B31</f>
        <v>4060221.0000000005</v>
      </c>
      <c r="C137" s="45">
        <f t="shared" si="19"/>
        <v>1015055.2500000001</v>
      </c>
      <c r="D137" s="45">
        <f t="shared" si="19"/>
        <v>1015055.2500000001</v>
      </c>
      <c r="E137" s="45">
        <f t="shared" si="19"/>
        <v>1015055.2500000001</v>
      </c>
      <c r="F137" s="45">
        <f t="shared" si="19"/>
        <v>1015055.2500000001</v>
      </c>
      <c r="G137" s="46">
        <f t="shared" si="19"/>
        <v>4060221.0000000005</v>
      </c>
    </row>
    <row r="141" spans="1:8" x14ac:dyDescent="0.25">
      <c r="A141" s="11"/>
      <c r="B141" s="40"/>
    </row>
  </sheetData>
  <printOptions horizontalCentered="1" gridLines="1"/>
  <pageMargins left="0.27" right="0.25" top="0.6" bottom="0.56000000000000005" header="0.27" footer="0.21"/>
  <pageSetup scale="90" orientation="landscape" r:id="rId1"/>
  <headerFooter alignWithMargins="0">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3"/>
  <sheetViews>
    <sheetView zoomScaleNormal="100" workbookViewId="0">
      <pane xSplit="1" ySplit="4" topLeftCell="B194" activePane="bottomRight" state="frozen"/>
      <selection activeCell="A118" sqref="A118"/>
      <selection pane="topRight" activeCell="A118" sqref="A118"/>
      <selection pane="bottomLeft" activeCell="A118" sqref="A118"/>
      <selection pane="bottomRight"/>
    </sheetView>
  </sheetViews>
  <sheetFormatPr defaultColWidth="9.109375" defaultRowHeight="13.2" x14ac:dyDescent="0.25"/>
  <cols>
    <col min="1" max="1" width="62.88671875" style="2" bestFit="1" customWidth="1"/>
    <col min="2" max="2" width="20.6640625" style="22" bestFit="1" customWidth="1"/>
    <col min="3" max="5" width="17.109375" style="21" bestFit="1" customWidth="1"/>
    <col min="6" max="6" width="17.109375" style="22" bestFit="1" customWidth="1"/>
    <col min="7" max="7" width="18.88671875" style="22" bestFit="1" customWidth="1"/>
    <col min="8" max="8" width="12.109375" style="22" customWidth="1"/>
    <col min="9" max="16384" width="9.109375" style="2"/>
  </cols>
  <sheetData>
    <row r="1" spans="1:8" x14ac:dyDescent="0.25">
      <c r="A1" s="85" t="s">
        <v>255</v>
      </c>
      <c r="B1" s="20"/>
    </row>
    <row r="2" spans="1:8" x14ac:dyDescent="0.25">
      <c r="A2" s="1"/>
      <c r="B2" s="20"/>
    </row>
    <row r="3" spans="1:8" s="4" customFormat="1" ht="20.25" customHeight="1" thickBot="1" x14ac:dyDescent="0.35">
      <c r="A3" s="3" t="s">
        <v>30</v>
      </c>
      <c r="B3" s="23"/>
      <c r="C3" s="24"/>
      <c r="D3" s="24"/>
      <c r="E3" s="24"/>
      <c r="F3" s="25"/>
      <c r="G3" s="25"/>
      <c r="H3" s="25"/>
    </row>
    <row r="4" spans="1:8" s="5" customFormat="1" ht="27" thickBot="1" x14ac:dyDescent="0.3">
      <c r="B4" s="26" t="s">
        <v>24</v>
      </c>
      <c r="C4" s="27" t="s">
        <v>15</v>
      </c>
      <c r="D4" s="28" t="s">
        <v>16</v>
      </c>
      <c r="E4" s="28" t="s">
        <v>17</v>
      </c>
      <c r="F4" s="29" t="s">
        <v>18</v>
      </c>
      <c r="G4" s="29" t="s">
        <v>19</v>
      </c>
      <c r="H4" s="30"/>
    </row>
    <row r="5" spans="1:8" s="5" customFormat="1" ht="13.8" thickBot="1" x14ac:dyDescent="0.3">
      <c r="B5" s="31"/>
      <c r="C5" s="32"/>
      <c r="D5" s="32"/>
      <c r="E5" s="32"/>
      <c r="F5" s="32"/>
      <c r="G5" s="32"/>
      <c r="H5" s="30"/>
    </row>
    <row r="6" spans="1:8" s="5" customFormat="1" ht="16.2" thickBot="1" x14ac:dyDescent="0.35">
      <c r="A6" s="6" t="s">
        <v>6</v>
      </c>
      <c r="B6" s="33"/>
      <c r="C6" s="34"/>
      <c r="D6" s="34"/>
      <c r="E6" s="34"/>
      <c r="F6" s="30"/>
      <c r="G6" s="30"/>
      <c r="H6" s="30"/>
    </row>
    <row r="7" spans="1:8" s="5" customFormat="1" ht="16.2" thickBot="1" x14ac:dyDescent="0.35">
      <c r="A7" s="7"/>
      <c r="B7" s="30"/>
      <c r="C7" s="30"/>
      <c r="D7" s="30"/>
      <c r="E7" s="30"/>
      <c r="F7" s="30"/>
      <c r="G7" s="30"/>
      <c r="H7" s="30"/>
    </row>
    <row r="8" spans="1:8" s="9" customFormat="1" ht="13.8" thickBot="1" x14ac:dyDescent="0.3">
      <c r="A8" s="8" t="s">
        <v>0</v>
      </c>
      <c r="B8" s="35"/>
      <c r="C8" s="21"/>
      <c r="D8" s="21"/>
      <c r="E8" s="21"/>
      <c r="F8" s="36"/>
      <c r="G8" s="36"/>
      <c r="H8" s="36"/>
    </row>
    <row r="9" spans="1:8" x14ac:dyDescent="0.25">
      <c r="B9" s="21">
        <v>6302079.8600000003</v>
      </c>
      <c r="C9" s="21">
        <f>$B$9/4</f>
        <v>1575519.9650000001</v>
      </c>
      <c r="D9" s="21">
        <f>$B$9/4</f>
        <v>1575519.9650000001</v>
      </c>
      <c r="E9" s="21">
        <f>$B$9/4</f>
        <v>1575519.9650000001</v>
      </c>
      <c r="F9" s="21">
        <f>$B$9/4</f>
        <v>1575519.9650000001</v>
      </c>
      <c r="G9" s="22">
        <f>SUM(C9:F9)</f>
        <v>6302079.8600000003</v>
      </c>
    </row>
    <row r="10" spans="1:8" x14ac:dyDescent="0.25">
      <c r="B10" s="37"/>
      <c r="D10" s="38"/>
      <c r="G10" s="22">
        <f>SUM(C10:F10)</f>
        <v>0</v>
      </c>
    </row>
    <row r="11" spans="1:8" x14ac:dyDescent="0.25">
      <c r="A11" s="11"/>
      <c r="B11" s="39"/>
      <c r="C11" s="40"/>
      <c r="D11" s="39"/>
      <c r="G11" s="22">
        <f>SUM(C11:F11)</f>
        <v>0</v>
      </c>
    </row>
    <row r="12" spans="1:8" s="1" customFormat="1" x14ac:dyDescent="0.25">
      <c r="A12" s="11" t="s">
        <v>21</v>
      </c>
      <c r="B12" s="20">
        <f t="shared" ref="B12:G12" si="0">SUM(B9:B11)</f>
        <v>6302079.8600000003</v>
      </c>
      <c r="C12" s="20">
        <f t="shared" si="0"/>
        <v>1575519.9650000001</v>
      </c>
      <c r="D12" s="20">
        <f t="shared" si="0"/>
        <v>1575519.9650000001</v>
      </c>
      <c r="E12" s="20">
        <f t="shared" si="0"/>
        <v>1575519.9650000001</v>
      </c>
      <c r="F12" s="20">
        <f t="shared" si="0"/>
        <v>1575519.9650000001</v>
      </c>
      <c r="G12" s="20">
        <f t="shared" si="0"/>
        <v>6302079.8600000003</v>
      </c>
      <c r="H12" s="20"/>
    </row>
    <row r="13" spans="1:8" x14ac:dyDescent="0.25">
      <c r="A13" s="13" t="s">
        <v>1</v>
      </c>
      <c r="B13" s="35"/>
      <c r="D13" s="38"/>
    </row>
    <row r="14" spans="1:8" x14ac:dyDescent="0.25">
      <c r="B14" s="21">
        <v>1238618.3899999999</v>
      </c>
      <c r="C14" s="21">
        <f>$B$14/4</f>
        <v>309654.59749999997</v>
      </c>
      <c r="D14" s="21">
        <f>$B$14/4</f>
        <v>309654.59749999997</v>
      </c>
      <c r="E14" s="21">
        <f>$B$14/4</f>
        <v>309654.59749999997</v>
      </c>
      <c r="F14" s="21">
        <f>$B$14/4</f>
        <v>309654.59749999997</v>
      </c>
      <c r="G14" s="22">
        <f>SUM(C14:F14)</f>
        <v>1238618.3899999999</v>
      </c>
    </row>
    <row r="15" spans="1:8" x14ac:dyDescent="0.25">
      <c r="A15" s="11"/>
      <c r="B15" s="39"/>
      <c r="C15" s="40"/>
      <c r="D15" s="38"/>
      <c r="G15" s="22">
        <f>SUM(C15:F15)</f>
        <v>0</v>
      </c>
    </row>
    <row r="16" spans="1:8" x14ac:dyDescent="0.25">
      <c r="B16" s="37"/>
      <c r="D16" s="38"/>
      <c r="G16" s="22">
        <f>SUM(C16:F16)</f>
        <v>0</v>
      </c>
    </row>
    <row r="17" spans="1:8" s="1" customFormat="1" x14ac:dyDescent="0.25">
      <c r="A17" s="11" t="s">
        <v>21</v>
      </c>
      <c r="B17" s="39">
        <f t="shared" ref="B17:G17" si="1">SUM(B14:B16)</f>
        <v>1238618.3899999999</v>
      </c>
      <c r="C17" s="39">
        <f t="shared" si="1"/>
        <v>309654.59749999997</v>
      </c>
      <c r="D17" s="39">
        <f t="shared" si="1"/>
        <v>309654.59749999997</v>
      </c>
      <c r="E17" s="39">
        <f t="shared" si="1"/>
        <v>309654.59749999997</v>
      </c>
      <c r="F17" s="39">
        <f t="shared" si="1"/>
        <v>309654.59749999997</v>
      </c>
      <c r="G17" s="20">
        <f t="shared" si="1"/>
        <v>1238618.3899999999</v>
      </c>
      <c r="H17" s="20"/>
    </row>
    <row r="18" spans="1:8" x14ac:dyDescent="0.25">
      <c r="A18" s="13" t="s">
        <v>2</v>
      </c>
      <c r="B18" s="35"/>
      <c r="D18" s="38"/>
    </row>
    <row r="19" spans="1:8" x14ac:dyDescent="0.25">
      <c r="B19" s="37"/>
      <c r="F19" s="21"/>
      <c r="G19" s="22">
        <f>SUM(C19:F19)</f>
        <v>0</v>
      </c>
    </row>
    <row r="20" spans="1:8" x14ac:dyDescent="0.25">
      <c r="A20" s="11"/>
      <c r="B20" s="37"/>
      <c r="C20" s="47">
        <f>$B$20/4</f>
        <v>0</v>
      </c>
      <c r="D20" s="47">
        <f>$B$20/4</f>
        <v>0</v>
      </c>
      <c r="E20" s="47">
        <f>$B$20/4</f>
        <v>0</v>
      </c>
      <c r="F20" s="47">
        <f>$B$20/4</f>
        <v>0</v>
      </c>
      <c r="G20" s="22">
        <f>SUM(C20:F20)</f>
        <v>0</v>
      </c>
    </row>
    <row r="21" spans="1:8" x14ac:dyDescent="0.25">
      <c r="B21" s="37"/>
      <c r="D21" s="38"/>
      <c r="G21" s="22">
        <f>SUM(C21:F21)</f>
        <v>0</v>
      </c>
    </row>
    <row r="22" spans="1:8" x14ac:dyDescent="0.25">
      <c r="A22" s="11"/>
      <c r="B22" s="39"/>
      <c r="C22" s="34"/>
      <c r="D22" s="38"/>
      <c r="G22" s="22">
        <f>SUM(C22:F22)</f>
        <v>0</v>
      </c>
    </row>
    <row r="23" spans="1:8" s="1" customFormat="1" ht="13.8" thickBot="1" x14ac:dyDescent="0.3">
      <c r="A23" s="11" t="s">
        <v>21</v>
      </c>
      <c r="B23" s="20">
        <f t="shared" ref="B23:G23" si="2">SUM(B20:B22)</f>
        <v>0</v>
      </c>
      <c r="C23" s="20">
        <f t="shared" si="2"/>
        <v>0</v>
      </c>
      <c r="D23" s="20">
        <f t="shared" si="2"/>
        <v>0</v>
      </c>
      <c r="E23" s="20">
        <f t="shared" si="2"/>
        <v>0</v>
      </c>
      <c r="F23" s="20">
        <f t="shared" si="2"/>
        <v>0</v>
      </c>
      <c r="G23" s="20">
        <f t="shared" si="2"/>
        <v>0</v>
      </c>
      <c r="H23" s="20"/>
    </row>
    <row r="24" spans="1:8" s="1" customFormat="1" ht="13.8" thickBot="1" x14ac:dyDescent="0.3">
      <c r="A24" s="14" t="s">
        <v>4</v>
      </c>
      <c r="B24" s="41"/>
      <c r="C24" s="21"/>
      <c r="D24" s="21"/>
      <c r="E24" s="40"/>
      <c r="F24" s="20"/>
      <c r="G24" s="20"/>
      <c r="H24" s="20"/>
    </row>
    <row r="25" spans="1:8" s="1" customFormat="1" x14ac:dyDescent="0.25">
      <c r="A25" s="2"/>
      <c r="B25" s="21">
        <v>1824844.35</v>
      </c>
      <c r="C25" s="21">
        <f>$B$25/4</f>
        <v>456211.08750000002</v>
      </c>
      <c r="D25" s="21">
        <f>$B$25/4</f>
        <v>456211.08750000002</v>
      </c>
      <c r="E25" s="21">
        <f>$B$25/4</f>
        <v>456211.08750000002</v>
      </c>
      <c r="F25" s="21">
        <f>$B$25/4</f>
        <v>456211.08750000002</v>
      </c>
      <c r="G25" s="22">
        <f>SUM(C25:F25)</f>
        <v>1824844.35</v>
      </c>
      <c r="H25" s="20"/>
    </row>
    <row r="26" spans="1:8" s="1" customFormat="1" x14ac:dyDescent="0.25">
      <c r="A26" s="11" t="s">
        <v>21</v>
      </c>
      <c r="B26" s="20">
        <f>SUM(B24:B25)</f>
        <v>1824844.35</v>
      </c>
      <c r="C26" s="20">
        <f>SUM(C24:C25)</f>
        <v>456211.08750000002</v>
      </c>
      <c r="D26" s="20">
        <f>SUM(D24:D25)</f>
        <v>456211.08750000002</v>
      </c>
      <c r="E26" s="20">
        <f>SUM(E24:E25)</f>
        <v>456211.08750000002</v>
      </c>
      <c r="F26" s="20">
        <f>SUM(F24:F25)</f>
        <v>456211.08750000002</v>
      </c>
      <c r="G26" s="20">
        <f>SUM(C26:F26)</f>
        <v>1824844.35</v>
      </c>
      <c r="H26" s="20"/>
    </row>
    <row r="27" spans="1:8" s="1" customFormat="1" x14ac:dyDescent="0.25">
      <c r="A27" s="13" t="s">
        <v>3</v>
      </c>
      <c r="B27" s="35"/>
      <c r="C27" s="42"/>
      <c r="D27" s="21"/>
      <c r="E27" s="40"/>
      <c r="F27" s="20"/>
      <c r="G27" s="20"/>
      <c r="H27" s="20"/>
    </row>
    <row r="28" spans="1:8" x14ac:dyDescent="0.25">
      <c r="B28" s="37"/>
      <c r="C28" s="22"/>
      <c r="D28" s="22"/>
    </row>
    <row r="29" spans="1:8" x14ac:dyDescent="0.25">
      <c r="A29" s="11" t="s">
        <v>21</v>
      </c>
      <c r="B29" s="39"/>
      <c r="C29" s="22">
        <f>SUM(C27:C28)</f>
        <v>0</v>
      </c>
      <c r="D29" s="22">
        <f>SUM(D27:D28)</f>
        <v>0</v>
      </c>
      <c r="E29" s="22">
        <f>SUM(E27:E28)</f>
        <v>0</v>
      </c>
      <c r="F29" s="22">
        <f>SUM(F27:F28)</f>
        <v>0</v>
      </c>
      <c r="G29" s="22">
        <f>SUM(C29:F29)</f>
        <v>0</v>
      </c>
    </row>
    <row r="30" spans="1:8" ht="13.8" thickBot="1" x14ac:dyDescent="0.3">
      <c r="A30" s="11"/>
      <c r="B30" s="39"/>
      <c r="C30" s="22"/>
      <c r="D30" s="22"/>
      <c r="E30" s="22"/>
    </row>
    <row r="31" spans="1:8" s="1" customFormat="1" ht="16.2" thickBot="1" x14ac:dyDescent="0.35">
      <c r="A31" s="6" t="s">
        <v>22</v>
      </c>
      <c r="B31" s="34">
        <f t="shared" ref="B31:G31" si="3">B29+B26+B23+B17+B12</f>
        <v>9365542.6000000015</v>
      </c>
      <c r="C31" s="34">
        <f t="shared" si="3"/>
        <v>2341385.6500000004</v>
      </c>
      <c r="D31" s="34">
        <f t="shared" si="3"/>
        <v>2341385.6500000004</v>
      </c>
      <c r="E31" s="34">
        <f t="shared" si="3"/>
        <v>2341385.6500000004</v>
      </c>
      <c r="F31" s="34">
        <f t="shared" si="3"/>
        <v>2341385.6500000004</v>
      </c>
      <c r="G31" s="34">
        <f t="shared" si="3"/>
        <v>9365542.6000000015</v>
      </c>
      <c r="H31" s="20">
        <f>SUM(C31:F31)</f>
        <v>9365542.6000000015</v>
      </c>
    </row>
    <row r="32" spans="1:8" ht="13.8" thickBot="1" x14ac:dyDescent="0.3">
      <c r="A32" s="11"/>
      <c r="B32" s="39"/>
      <c r="C32" s="22"/>
      <c r="D32" s="22"/>
      <c r="E32" s="22"/>
    </row>
    <row r="33" spans="1:8" ht="16.2" thickBot="1" x14ac:dyDescent="0.35">
      <c r="A33" s="6" t="s">
        <v>5</v>
      </c>
      <c r="B33" s="33"/>
      <c r="C33" s="22"/>
      <c r="D33" s="22"/>
      <c r="E33" s="22"/>
    </row>
    <row r="34" spans="1:8" ht="16.2" thickBot="1" x14ac:dyDescent="0.35">
      <c r="A34" s="16"/>
      <c r="B34" s="33"/>
      <c r="C34" s="42"/>
    </row>
    <row r="35" spans="1:8" ht="13.8" thickBot="1" x14ac:dyDescent="0.3">
      <c r="A35" s="14" t="s">
        <v>7</v>
      </c>
      <c r="B35" s="41"/>
    </row>
    <row r="36" spans="1:8" x14ac:dyDescent="0.25">
      <c r="A36" s="15" t="s">
        <v>20</v>
      </c>
      <c r="B36" s="41"/>
    </row>
    <row r="37" spans="1:8" x14ac:dyDescent="0.25">
      <c r="B37" s="22">
        <v>114369.23</v>
      </c>
      <c r="C37" s="47">
        <f>$B$37/4</f>
        <v>28592.307499999999</v>
      </c>
      <c r="D37" s="47">
        <f>$B$37/4</f>
        <v>28592.307499999999</v>
      </c>
      <c r="E37" s="47">
        <f>$B$37/4</f>
        <v>28592.307499999999</v>
      </c>
      <c r="F37" s="47">
        <f>$B$37/4</f>
        <v>28592.307499999999</v>
      </c>
      <c r="G37" s="22">
        <f t="shared" ref="G37:G42" si="4">SUM(C37:F37)</f>
        <v>114369.23</v>
      </c>
    </row>
    <row r="38" spans="1:8" x14ac:dyDescent="0.25">
      <c r="G38" s="22">
        <f t="shared" si="4"/>
        <v>0</v>
      </c>
    </row>
    <row r="39" spans="1:8" x14ac:dyDescent="0.25">
      <c r="G39" s="22">
        <f t="shared" si="4"/>
        <v>0</v>
      </c>
    </row>
    <row r="40" spans="1:8" x14ac:dyDescent="0.25">
      <c r="G40" s="22">
        <f t="shared" si="4"/>
        <v>0</v>
      </c>
    </row>
    <row r="41" spans="1:8" x14ac:dyDescent="0.25">
      <c r="A41" s="11"/>
      <c r="B41" s="40"/>
      <c r="C41" s="42"/>
      <c r="G41" s="22">
        <f t="shared" si="4"/>
        <v>0</v>
      </c>
    </row>
    <row r="42" spans="1:8" x14ac:dyDescent="0.25">
      <c r="A42" s="11"/>
      <c r="B42" s="40"/>
      <c r="C42" s="43"/>
      <c r="G42" s="22">
        <f t="shared" si="4"/>
        <v>0</v>
      </c>
    </row>
    <row r="43" spans="1:8" ht="13.8" thickBot="1" x14ac:dyDescent="0.3">
      <c r="A43" s="11" t="s">
        <v>21</v>
      </c>
      <c r="B43" s="20">
        <f t="shared" ref="B43:G43" si="5">SUM(B37:B42)</f>
        <v>114369.23</v>
      </c>
      <c r="C43" s="22">
        <f t="shared" si="5"/>
        <v>28592.307499999999</v>
      </c>
      <c r="D43" s="22">
        <f t="shared" si="5"/>
        <v>28592.307499999999</v>
      </c>
      <c r="E43" s="22">
        <f t="shared" si="5"/>
        <v>28592.307499999999</v>
      </c>
      <c r="F43" s="22">
        <f t="shared" si="5"/>
        <v>28592.307499999999</v>
      </c>
      <c r="G43" s="22">
        <f t="shared" si="5"/>
        <v>114369.23</v>
      </c>
      <c r="H43" s="22">
        <f>SUM(C43:F43)</f>
        <v>114369.23</v>
      </c>
    </row>
    <row r="44" spans="1:8" ht="13.8" thickBot="1" x14ac:dyDescent="0.3">
      <c r="A44" s="14" t="s">
        <v>9</v>
      </c>
      <c r="B44" s="41"/>
    </row>
    <row r="45" spans="1:8" x14ac:dyDescent="0.25">
      <c r="A45" s="15" t="s">
        <v>20</v>
      </c>
      <c r="B45" s="41"/>
      <c r="G45" s="22">
        <f>SUM(C45:F45)</f>
        <v>0</v>
      </c>
    </row>
    <row r="46" spans="1:8" x14ac:dyDescent="0.25">
      <c r="A46" s="11"/>
      <c r="B46" s="21"/>
      <c r="C46" s="21">
        <f>$B$46/4</f>
        <v>0</v>
      </c>
      <c r="D46" s="21">
        <f>$B$46/4</f>
        <v>0</v>
      </c>
      <c r="E46" s="21">
        <f>$B$46/4</f>
        <v>0</v>
      </c>
      <c r="F46" s="21">
        <f>$B$46/4</f>
        <v>0</v>
      </c>
      <c r="G46" s="22">
        <f>SUM(C46:F46)</f>
        <v>0</v>
      </c>
    </row>
    <row r="47" spans="1:8" x14ac:dyDescent="0.25">
      <c r="A47" s="11"/>
      <c r="B47" s="40"/>
      <c r="C47" s="40"/>
      <c r="G47" s="22">
        <f>SUM(C47:F47)</f>
        <v>0</v>
      </c>
    </row>
    <row r="48" spans="1:8" ht="13.8" thickBot="1" x14ac:dyDescent="0.3">
      <c r="A48" s="11" t="s">
        <v>21</v>
      </c>
      <c r="B48" s="20">
        <f t="shared" ref="B48:G48" si="6">SUM(B45:B47)</f>
        <v>0</v>
      </c>
      <c r="C48" s="22">
        <f t="shared" si="6"/>
        <v>0</v>
      </c>
      <c r="D48" s="22">
        <f t="shared" si="6"/>
        <v>0</v>
      </c>
      <c r="E48" s="22">
        <f t="shared" si="6"/>
        <v>0</v>
      </c>
      <c r="F48" s="22">
        <f t="shared" si="6"/>
        <v>0</v>
      </c>
      <c r="G48" s="22">
        <f t="shared" si="6"/>
        <v>0</v>
      </c>
      <c r="H48" s="22">
        <f>SUM(C48:F48)</f>
        <v>0</v>
      </c>
    </row>
    <row r="49" spans="1:7" ht="13.8" thickBot="1" x14ac:dyDescent="0.3">
      <c r="A49" s="14" t="s">
        <v>8</v>
      </c>
      <c r="B49" s="41"/>
    </row>
    <row r="50" spans="1:7" x14ac:dyDescent="0.25">
      <c r="A50" s="15" t="s">
        <v>20</v>
      </c>
      <c r="B50" s="41"/>
      <c r="G50" s="22">
        <f t="shared" ref="G50:G61" si="7">SUM(C50:F50)</f>
        <v>0</v>
      </c>
    </row>
    <row r="51" spans="1:7" x14ac:dyDescent="0.25">
      <c r="A51" s="11"/>
      <c r="B51" s="40"/>
      <c r="G51" s="22">
        <f t="shared" si="7"/>
        <v>0</v>
      </c>
    </row>
    <row r="52" spans="1:7" x14ac:dyDescent="0.25">
      <c r="A52" s="11"/>
      <c r="B52" s="21"/>
      <c r="C52" s="21">
        <f>$B$52/4</f>
        <v>0</v>
      </c>
      <c r="D52" s="21">
        <f>$B$52/4</f>
        <v>0</v>
      </c>
      <c r="E52" s="21">
        <f>$B$52/4</f>
        <v>0</v>
      </c>
      <c r="F52" s="21">
        <f>$B$52/4</f>
        <v>0</v>
      </c>
      <c r="G52" s="22">
        <f t="shared" si="7"/>
        <v>0</v>
      </c>
    </row>
    <row r="53" spans="1:7" x14ac:dyDescent="0.25">
      <c r="A53" s="11"/>
      <c r="B53" s="40"/>
      <c r="G53" s="22">
        <f t="shared" si="7"/>
        <v>0</v>
      </c>
    </row>
    <row r="54" spans="1:7" x14ac:dyDescent="0.25">
      <c r="A54" s="11"/>
      <c r="B54" s="40"/>
      <c r="G54" s="22">
        <f t="shared" si="7"/>
        <v>0</v>
      </c>
    </row>
    <row r="55" spans="1:7" x14ac:dyDescent="0.25">
      <c r="A55" s="11"/>
      <c r="B55" s="40"/>
      <c r="G55" s="22">
        <f t="shared" si="7"/>
        <v>0</v>
      </c>
    </row>
    <row r="56" spans="1:7" x14ac:dyDescent="0.25">
      <c r="A56" s="11"/>
      <c r="B56" s="40"/>
      <c r="G56" s="22">
        <f t="shared" si="7"/>
        <v>0</v>
      </c>
    </row>
    <row r="57" spans="1:7" x14ac:dyDescent="0.25">
      <c r="A57" s="11"/>
      <c r="B57" s="40"/>
      <c r="G57" s="22">
        <f t="shared" si="7"/>
        <v>0</v>
      </c>
    </row>
    <row r="58" spans="1:7" x14ac:dyDescent="0.25">
      <c r="A58" s="11"/>
      <c r="B58" s="40"/>
      <c r="G58" s="22">
        <f t="shared" si="7"/>
        <v>0</v>
      </c>
    </row>
    <row r="59" spans="1:7" x14ac:dyDescent="0.25">
      <c r="A59" s="11"/>
      <c r="B59" s="40"/>
      <c r="G59" s="22">
        <f t="shared" si="7"/>
        <v>0</v>
      </c>
    </row>
    <row r="60" spans="1:7" x14ac:dyDescent="0.25">
      <c r="A60" s="11"/>
      <c r="B60" s="40"/>
      <c r="G60" s="22">
        <f t="shared" si="7"/>
        <v>0</v>
      </c>
    </row>
    <row r="61" spans="1:7" x14ac:dyDescent="0.25">
      <c r="A61" s="11"/>
      <c r="B61" s="40"/>
      <c r="C61" s="40"/>
      <c r="G61" s="22">
        <f t="shared" si="7"/>
        <v>0</v>
      </c>
    </row>
    <row r="62" spans="1:7" s="20" customFormat="1" ht="13.8" thickBot="1" x14ac:dyDescent="0.3">
      <c r="A62" s="11" t="s">
        <v>21</v>
      </c>
      <c r="B62" s="20">
        <f t="shared" ref="B62:G62" si="8">SUM(B50:B61)</f>
        <v>0</v>
      </c>
      <c r="C62" s="20">
        <f t="shared" si="8"/>
        <v>0</v>
      </c>
      <c r="D62" s="20">
        <f t="shared" si="8"/>
        <v>0</v>
      </c>
      <c r="E62" s="20">
        <f t="shared" si="8"/>
        <v>0</v>
      </c>
      <c r="F62" s="20">
        <f t="shared" si="8"/>
        <v>0</v>
      </c>
      <c r="G62" s="20">
        <f t="shared" si="8"/>
        <v>0</v>
      </c>
    </row>
    <row r="63" spans="1:7" ht="13.8" thickBot="1" x14ac:dyDescent="0.3">
      <c r="A63" s="14" t="s">
        <v>10</v>
      </c>
      <c r="B63" s="41"/>
    </row>
    <row r="64" spans="1:7" x14ac:dyDescent="0.25">
      <c r="A64" s="15" t="s">
        <v>20</v>
      </c>
      <c r="B64" s="41"/>
    </row>
    <row r="65" spans="1:7" x14ac:dyDescent="0.25">
      <c r="A65" s="15"/>
      <c r="B65" s="41"/>
      <c r="C65" s="21">
        <f>$B$65/4</f>
        <v>0</v>
      </c>
      <c r="D65" s="21">
        <f>$B$65/4</f>
        <v>0</v>
      </c>
      <c r="E65" s="21">
        <f>$B$65/4</f>
        <v>0</v>
      </c>
      <c r="F65" s="21">
        <f>$B$65/4</f>
        <v>0</v>
      </c>
      <c r="G65" s="22">
        <f>SUM(C65:F65)</f>
        <v>0</v>
      </c>
    </row>
    <row r="66" spans="1:7" x14ac:dyDescent="0.25">
      <c r="A66" s="15"/>
      <c r="B66" s="41"/>
      <c r="G66" s="22">
        <f t="shared" ref="G66:G90" si="9">SUM(C66:F66)</f>
        <v>0</v>
      </c>
    </row>
    <row r="67" spans="1:7" x14ac:dyDescent="0.25">
      <c r="A67" s="53" t="s">
        <v>97</v>
      </c>
      <c r="B67" s="41">
        <v>3032</v>
      </c>
      <c r="C67" s="21">
        <f>$B$67/4</f>
        <v>758</v>
      </c>
      <c r="D67" s="21">
        <f t="shared" ref="D67:F67" si="10">$B$67/4</f>
        <v>758</v>
      </c>
      <c r="E67" s="21">
        <f t="shared" si="10"/>
        <v>758</v>
      </c>
      <c r="F67" s="21">
        <f t="shared" si="10"/>
        <v>758</v>
      </c>
      <c r="G67" s="22">
        <f t="shared" si="9"/>
        <v>3032</v>
      </c>
    </row>
    <row r="68" spans="1:7" x14ac:dyDescent="0.25">
      <c r="A68" s="53" t="s">
        <v>97</v>
      </c>
      <c r="B68" s="41">
        <v>6000</v>
      </c>
      <c r="C68" s="21">
        <f>$B$68/4</f>
        <v>1500</v>
      </c>
      <c r="D68" s="21">
        <f t="shared" ref="D68:F68" si="11">$B$68/4</f>
        <v>1500</v>
      </c>
      <c r="E68" s="21">
        <f t="shared" si="11"/>
        <v>1500</v>
      </c>
      <c r="F68" s="21">
        <f t="shared" si="11"/>
        <v>1500</v>
      </c>
      <c r="G68" s="22">
        <f t="shared" si="9"/>
        <v>6000</v>
      </c>
    </row>
    <row r="69" spans="1:7" x14ac:dyDescent="0.25">
      <c r="A69" s="53" t="s">
        <v>112</v>
      </c>
      <c r="B69" s="41">
        <v>1500</v>
      </c>
      <c r="C69" s="21">
        <f>$B$69/4</f>
        <v>375</v>
      </c>
      <c r="D69" s="21">
        <f t="shared" ref="D69:F69" si="12">$B$69/4</f>
        <v>375</v>
      </c>
      <c r="E69" s="21">
        <f t="shared" si="12"/>
        <v>375</v>
      </c>
      <c r="F69" s="21">
        <f t="shared" si="12"/>
        <v>375</v>
      </c>
      <c r="G69" s="22">
        <f t="shared" si="9"/>
        <v>1500</v>
      </c>
    </row>
    <row r="70" spans="1:7" x14ac:dyDescent="0.25">
      <c r="A70" s="53" t="s">
        <v>113</v>
      </c>
      <c r="B70" s="41">
        <v>800</v>
      </c>
      <c r="C70" s="21">
        <f>$B$70/4</f>
        <v>200</v>
      </c>
      <c r="D70" s="21">
        <f t="shared" ref="D70:F70" si="13">$B$70/4</f>
        <v>200</v>
      </c>
      <c r="E70" s="21">
        <f t="shared" si="13"/>
        <v>200</v>
      </c>
      <c r="F70" s="21">
        <f t="shared" si="13"/>
        <v>200</v>
      </c>
      <c r="G70" s="22">
        <f t="shared" si="9"/>
        <v>800</v>
      </c>
    </row>
    <row r="71" spans="1:7" x14ac:dyDescent="0.25">
      <c r="A71" s="53" t="s">
        <v>113</v>
      </c>
      <c r="B71" s="41">
        <v>5000</v>
      </c>
      <c r="C71" s="21">
        <f>$B$71/4</f>
        <v>1250</v>
      </c>
      <c r="D71" s="21">
        <f t="shared" ref="D71:F71" si="14">$B$71/4</f>
        <v>1250</v>
      </c>
      <c r="E71" s="21">
        <f t="shared" si="14"/>
        <v>1250</v>
      </c>
      <c r="F71" s="21">
        <f t="shared" si="14"/>
        <v>1250</v>
      </c>
      <c r="G71" s="22">
        <f t="shared" si="9"/>
        <v>5000</v>
      </c>
    </row>
    <row r="72" spans="1:7" x14ac:dyDescent="0.25">
      <c r="A72" s="53" t="s">
        <v>114</v>
      </c>
      <c r="B72" s="41">
        <f>500+4500+5000</f>
        <v>10000</v>
      </c>
      <c r="C72" s="21">
        <f>$B$72/4</f>
        <v>2500</v>
      </c>
      <c r="D72" s="21">
        <f t="shared" ref="D72:F72" si="15">$B$72/4</f>
        <v>2500</v>
      </c>
      <c r="E72" s="21">
        <f t="shared" si="15"/>
        <v>2500</v>
      </c>
      <c r="F72" s="21">
        <f t="shared" si="15"/>
        <v>2500</v>
      </c>
      <c r="G72" s="22">
        <f t="shared" si="9"/>
        <v>10000</v>
      </c>
    </row>
    <row r="73" spans="1:7" x14ac:dyDescent="0.25">
      <c r="A73" s="15"/>
      <c r="B73" s="41"/>
      <c r="F73" s="21"/>
      <c r="G73" s="22">
        <f t="shared" si="9"/>
        <v>0</v>
      </c>
    </row>
    <row r="74" spans="1:7" x14ac:dyDescent="0.25">
      <c r="A74" s="56" t="s">
        <v>127</v>
      </c>
      <c r="B74" s="41">
        <v>54220.29</v>
      </c>
      <c r="C74" s="47">
        <f>$B$74/4</f>
        <v>13555.0725</v>
      </c>
      <c r="D74" s="47">
        <f t="shared" ref="D74:F74" si="16">$B$74/4</f>
        <v>13555.0725</v>
      </c>
      <c r="E74" s="47">
        <f t="shared" si="16"/>
        <v>13555.0725</v>
      </c>
      <c r="F74" s="47">
        <f t="shared" si="16"/>
        <v>13555.0725</v>
      </c>
      <c r="G74" s="22">
        <f t="shared" si="9"/>
        <v>54220.29</v>
      </c>
    </row>
    <row r="75" spans="1:7" x14ac:dyDescent="0.25">
      <c r="A75" s="53" t="s">
        <v>129</v>
      </c>
      <c r="B75" s="41">
        <v>21465.74</v>
      </c>
      <c r="C75" s="47">
        <f>$B$75/4</f>
        <v>5366.4350000000004</v>
      </c>
      <c r="D75" s="47">
        <f t="shared" ref="D75:F75" si="17">$B$75/4</f>
        <v>5366.4350000000004</v>
      </c>
      <c r="E75" s="47">
        <f t="shared" si="17"/>
        <v>5366.4350000000004</v>
      </c>
      <c r="F75" s="47">
        <f t="shared" si="17"/>
        <v>5366.4350000000004</v>
      </c>
      <c r="G75" s="22">
        <f t="shared" si="9"/>
        <v>21465.74</v>
      </c>
    </row>
    <row r="76" spans="1:7" x14ac:dyDescent="0.25">
      <c r="A76" s="53" t="s">
        <v>130</v>
      </c>
      <c r="B76" s="41">
        <v>3584.74</v>
      </c>
      <c r="C76" s="47">
        <f>$B$76/4</f>
        <v>896.18499999999995</v>
      </c>
      <c r="D76" s="47">
        <f t="shared" ref="D76:F76" si="18">$B$76/4</f>
        <v>896.18499999999995</v>
      </c>
      <c r="E76" s="47">
        <f t="shared" si="18"/>
        <v>896.18499999999995</v>
      </c>
      <c r="F76" s="47">
        <f t="shared" si="18"/>
        <v>896.18499999999995</v>
      </c>
      <c r="G76" s="22">
        <f t="shared" si="9"/>
        <v>3584.74</v>
      </c>
    </row>
    <row r="77" spans="1:7" x14ac:dyDescent="0.25">
      <c r="A77" s="53" t="s">
        <v>157</v>
      </c>
      <c r="B77" s="41">
        <v>113222</v>
      </c>
      <c r="C77" s="47">
        <f>$B$77/4</f>
        <v>28305.5</v>
      </c>
      <c r="D77" s="47">
        <f t="shared" ref="D77:F77" si="19">$B$77/4</f>
        <v>28305.5</v>
      </c>
      <c r="E77" s="47">
        <f t="shared" si="19"/>
        <v>28305.5</v>
      </c>
      <c r="F77" s="47">
        <f t="shared" si="19"/>
        <v>28305.5</v>
      </c>
      <c r="G77" s="22">
        <f t="shared" si="9"/>
        <v>113222</v>
      </c>
    </row>
    <row r="78" spans="1:7" x14ac:dyDescent="0.25">
      <c r="A78" s="53" t="s">
        <v>131</v>
      </c>
      <c r="B78" s="41">
        <v>2394.4</v>
      </c>
      <c r="C78" s="47">
        <f>$B$78/4</f>
        <v>598.6</v>
      </c>
      <c r="D78" s="47">
        <f t="shared" ref="D78:F78" si="20">$B$78/4</f>
        <v>598.6</v>
      </c>
      <c r="E78" s="47">
        <f t="shared" si="20"/>
        <v>598.6</v>
      </c>
      <c r="F78" s="47">
        <f t="shared" si="20"/>
        <v>598.6</v>
      </c>
      <c r="G78" s="22">
        <f t="shared" si="9"/>
        <v>2394.4</v>
      </c>
    </row>
    <row r="79" spans="1:7" x14ac:dyDescent="0.25">
      <c r="A79" s="55" t="s">
        <v>158</v>
      </c>
      <c r="B79" s="41">
        <v>8000</v>
      </c>
      <c r="C79" s="21">
        <f>$B$79/4</f>
        <v>2000</v>
      </c>
      <c r="D79" s="21">
        <f t="shared" ref="D79:F79" si="21">$B$79/4</f>
        <v>2000</v>
      </c>
      <c r="E79" s="21">
        <f t="shared" si="21"/>
        <v>2000</v>
      </c>
      <c r="F79" s="21">
        <f t="shared" si="21"/>
        <v>2000</v>
      </c>
      <c r="G79" s="22">
        <f t="shared" si="9"/>
        <v>8000</v>
      </c>
    </row>
    <row r="80" spans="1:7" x14ac:dyDescent="0.25">
      <c r="A80" s="55" t="s">
        <v>159</v>
      </c>
      <c r="B80" s="41">
        <v>8000</v>
      </c>
      <c r="C80" s="21">
        <f>$B$80/4</f>
        <v>2000</v>
      </c>
      <c r="D80" s="21">
        <f t="shared" ref="D80:F80" si="22">$B$80/4</f>
        <v>2000</v>
      </c>
      <c r="E80" s="21">
        <f t="shared" si="22"/>
        <v>2000</v>
      </c>
      <c r="F80" s="21">
        <f t="shared" si="22"/>
        <v>2000</v>
      </c>
      <c r="G80" s="22">
        <f t="shared" si="9"/>
        <v>8000</v>
      </c>
    </row>
    <row r="81" spans="1:8" ht="52.8" x14ac:dyDescent="0.25">
      <c r="A81" s="55" t="s">
        <v>160</v>
      </c>
      <c r="B81" s="41">
        <v>9000</v>
      </c>
      <c r="C81" s="21">
        <f>$B$81/4</f>
        <v>2250</v>
      </c>
      <c r="D81" s="21">
        <f t="shared" ref="D81:F81" si="23">$B$81/4</f>
        <v>2250</v>
      </c>
      <c r="E81" s="21">
        <f t="shared" si="23"/>
        <v>2250</v>
      </c>
      <c r="F81" s="21">
        <f t="shared" si="23"/>
        <v>2250</v>
      </c>
      <c r="G81" s="22">
        <f t="shared" si="9"/>
        <v>9000</v>
      </c>
    </row>
    <row r="82" spans="1:8" ht="26.4" x14ac:dyDescent="0.25">
      <c r="A82" s="55" t="s">
        <v>161</v>
      </c>
      <c r="B82" s="41">
        <v>7000</v>
      </c>
      <c r="C82" s="21">
        <f>$B$82/4</f>
        <v>1750</v>
      </c>
      <c r="D82" s="21">
        <f t="shared" ref="D82:F82" si="24">$B$82/4</f>
        <v>1750</v>
      </c>
      <c r="E82" s="21">
        <f t="shared" si="24"/>
        <v>1750</v>
      </c>
      <c r="F82" s="21">
        <f t="shared" si="24"/>
        <v>1750</v>
      </c>
      <c r="G82" s="22">
        <f t="shared" si="9"/>
        <v>7000</v>
      </c>
    </row>
    <row r="83" spans="1:8" x14ac:dyDescent="0.25">
      <c r="A83" s="56" t="s">
        <v>136</v>
      </c>
      <c r="B83" s="41">
        <v>4038256.37</v>
      </c>
      <c r="C83" s="47">
        <f>$B$83/4</f>
        <v>1009564.0925</v>
      </c>
      <c r="D83" s="47">
        <f t="shared" ref="D83:F83" si="25">$B$83/4</f>
        <v>1009564.0925</v>
      </c>
      <c r="E83" s="47">
        <f t="shared" si="25"/>
        <v>1009564.0925</v>
      </c>
      <c r="F83" s="47">
        <f t="shared" si="25"/>
        <v>1009564.0925</v>
      </c>
      <c r="G83" s="22">
        <f t="shared" si="9"/>
        <v>4038256.37</v>
      </c>
    </row>
    <row r="84" spans="1:8" x14ac:dyDescent="0.25">
      <c r="A84" s="56" t="s">
        <v>138</v>
      </c>
      <c r="B84" s="41">
        <v>5500</v>
      </c>
      <c r="C84" s="21">
        <f>$B$84/4</f>
        <v>1375</v>
      </c>
      <c r="D84" s="21">
        <f t="shared" ref="D84:F84" si="26">$B$84/4</f>
        <v>1375</v>
      </c>
      <c r="E84" s="21">
        <f t="shared" si="26"/>
        <v>1375</v>
      </c>
      <c r="F84" s="21">
        <f t="shared" si="26"/>
        <v>1375</v>
      </c>
      <c r="G84" s="22">
        <f t="shared" si="9"/>
        <v>5500</v>
      </c>
    </row>
    <row r="85" spans="1:8" x14ac:dyDescent="0.25">
      <c r="A85" s="56" t="s">
        <v>139</v>
      </c>
      <c r="B85" s="41">
        <v>199106.67</v>
      </c>
      <c r="C85" s="47">
        <f>$B$85/4</f>
        <v>49776.667500000003</v>
      </c>
      <c r="D85" s="47">
        <f t="shared" ref="D85:F85" si="27">$B$85/4</f>
        <v>49776.667500000003</v>
      </c>
      <c r="E85" s="47">
        <f t="shared" si="27"/>
        <v>49776.667500000003</v>
      </c>
      <c r="F85" s="47">
        <f t="shared" si="27"/>
        <v>49776.667500000003</v>
      </c>
      <c r="G85" s="22">
        <f t="shared" si="9"/>
        <v>199106.67</v>
      </c>
    </row>
    <row r="86" spans="1:8" x14ac:dyDescent="0.25">
      <c r="A86" s="56" t="s">
        <v>140</v>
      </c>
      <c r="B86" s="41">
        <v>1400</v>
      </c>
      <c r="C86" s="21">
        <f>$B$86/4</f>
        <v>350</v>
      </c>
      <c r="D86" s="21">
        <f t="shared" ref="D86:F86" si="28">$B$86/4</f>
        <v>350</v>
      </c>
      <c r="E86" s="21">
        <f t="shared" si="28"/>
        <v>350</v>
      </c>
      <c r="F86" s="21">
        <f t="shared" si="28"/>
        <v>350</v>
      </c>
      <c r="G86" s="22">
        <f t="shared" si="9"/>
        <v>1400</v>
      </c>
    </row>
    <row r="87" spans="1:8" x14ac:dyDescent="0.25">
      <c r="A87" s="56" t="s">
        <v>141</v>
      </c>
      <c r="B87" s="41">
        <v>11680</v>
      </c>
      <c r="C87" s="21">
        <f>$B$87/4</f>
        <v>2920</v>
      </c>
      <c r="D87" s="21">
        <f t="shared" ref="D87:F87" si="29">$B$87/4</f>
        <v>2920</v>
      </c>
      <c r="E87" s="21">
        <f t="shared" si="29"/>
        <v>2920</v>
      </c>
      <c r="F87" s="21">
        <f t="shared" si="29"/>
        <v>2920</v>
      </c>
      <c r="G87" s="22">
        <f t="shared" si="9"/>
        <v>11680</v>
      </c>
    </row>
    <row r="88" spans="1:8" x14ac:dyDescent="0.25">
      <c r="A88" s="56" t="s">
        <v>142</v>
      </c>
      <c r="B88" s="41">
        <v>5000</v>
      </c>
      <c r="C88" s="21">
        <f>$B$88/4</f>
        <v>1250</v>
      </c>
      <c r="D88" s="21">
        <f t="shared" ref="D88:F88" si="30">$B$88/4</f>
        <v>1250</v>
      </c>
      <c r="E88" s="21">
        <f t="shared" si="30"/>
        <v>1250</v>
      </c>
      <c r="F88" s="21">
        <f t="shared" si="30"/>
        <v>1250</v>
      </c>
      <c r="G88" s="22">
        <f t="shared" si="9"/>
        <v>5000</v>
      </c>
    </row>
    <row r="89" spans="1:8" x14ac:dyDescent="0.25">
      <c r="A89" s="56" t="s">
        <v>162</v>
      </c>
      <c r="B89" s="41">
        <f>5153048-4514162</f>
        <v>638886</v>
      </c>
      <c r="C89" s="47">
        <f>$B$89/4</f>
        <v>159721.5</v>
      </c>
      <c r="D89" s="47">
        <f t="shared" ref="D89:F89" si="31">$B$89/4</f>
        <v>159721.5</v>
      </c>
      <c r="E89" s="47">
        <f t="shared" si="31"/>
        <v>159721.5</v>
      </c>
      <c r="F89" s="47">
        <f t="shared" si="31"/>
        <v>159721.5</v>
      </c>
      <c r="G89" s="22">
        <f t="shared" si="9"/>
        <v>638886</v>
      </c>
    </row>
    <row r="90" spans="1:8" x14ac:dyDescent="0.25">
      <c r="A90" s="15"/>
      <c r="B90" s="41"/>
      <c r="G90" s="22">
        <f t="shared" si="9"/>
        <v>0</v>
      </c>
    </row>
    <row r="91" spans="1:8" x14ac:dyDescent="0.25">
      <c r="A91" s="11"/>
      <c r="B91" s="40"/>
      <c r="G91" s="22">
        <f t="shared" ref="G91:G92" si="32">SUM(C91:F91)</f>
        <v>0</v>
      </c>
    </row>
    <row r="92" spans="1:8" x14ac:dyDescent="0.25">
      <c r="G92" s="22">
        <f t="shared" si="32"/>
        <v>0</v>
      </c>
    </row>
    <row r="93" spans="1:8" ht="13.8" thickBot="1" x14ac:dyDescent="0.3">
      <c r="A93" s="11" t="s">
        <v>21</v>
      </c>
      <c r="B93" s="20">
        <f t="shared" ref="B93:G93" si="33">SUM(B65:B92)</f>
        <v>5153048.21</v>
      </c>
      <c r="C93" s="22">
        <f t="shared" si="33"/>
        <v>1288262.0525</v>
      </c>
      <c r="D93" s="22">
        <f t="shared" si="33"/>
        <v>1288262.0525</v>
      </c>
      <c r="E93" s="22">
        <f t="shared" si="33"/>
        <v>1288262.0525</v>
      </c>
      <c r="F93" s="22">
        <f t="shared" si="33"/>
        <v>1288262.0525</v>
      </c>
      <c r="G93" s="22">
        <f t="shared" si="33"/>
        <v>5153048.21</v>
      </c>
      <c r="H93" s="22">
        <f>SUM(C93:F93)</f>
        <v>5153048.21</v>
      </c>
    </row>
    <row r="94" spans="1:8" ht="13.8" thickBot="1" x14ac:dyDescent="0.3">
      <c r="A94" s="14" t="s">
        <v>11</v>
      </c>
      <c r="B94" s="41"/>
    </row>
    <row r="95" spans="1:8" x14ac:dyDescent="0.25">
      <c r="A95" s="15" t="s">
        <v>20</v>
      </c>
      <c r="B95" s="41"/>
    </row>
    <row r="96" spans="1:8" x14ac:dyDescent="0.25">
      <c r="A96" s="15"/>
      <c r="B96" s="41"/>
      <c r="C96" s="21">
        <f>$B$96/4</f>
        <v>0</v>
      </c>
      <c r="D96" s="21">
        <f>$B$96/4</f>
        <v>0</v>
      </c>
      <c r="E96" s="21">
        <f>$B$96/4</f>
        <v>0</v>
      </c>
      <c r="F96" s="21">
        <f>$B$96/4</f>
        <v>0</v>
      </c>
      <c r="G96" s="22">
        <f>SUM(C96:F96)</f>
        <v>0</v>
      </c>
    </row>
    <row r="97" spans="1:7" x14ac:dyDescent="0.25">
      <c r="A97" s="15"/>
      <c r="B97" s="41"/>
      <c r="G97" s="22">
        <f t="shared" ref="G97:G119" si="34">SUM(C97:F97)</f>
        <v>0</v>
      </c>
    </row>
    <row r="98" spans="1:7" x14ac:dyDescent="0.25">
      <c r="A98" s="53" t="s">
        <v>112</v>
      </c>
      <c r="B98" s="41">
        <v>15791.7</v>
      </c>
      <c r="C98" s="47">
        <f>$B$98/4</f>
        <v>3947.9250000000002</v>
      </c>
      <c r="D98" s="47">
        <f t="shared" ref="D98:F98" si="35">$B$98/4</f>
        <v>3947.9250000000002</v>
      </c>
      <c r="E98" s="47">
        <f t="shared" si="35"/>
        <v>3947.9250000000002</v>
      </c>
      <c r="F98" s="47">
        <f t="shared" si="35"/>
        <v>3947.9250000000002</v>
      </c>
      <c r="G98" s="22">
        <f t="shared" si="34"/>
        <v>15791.7</v>
      </c>
    </row>
    <row r="99" spans="1:7" x14ac:dyDescent="0.25">
      <c r="A99" s="53" t="s">
        <v>113</v>
      </c>
      <c r="B99" s="41">
        <v>52639</v>
      </c>
      <c r="C99" s="47">
        <f>$B$99/4</f>
        <v>13159.75</v>
      </c>
      <c r="D99" s="47">
        <f t="shared" ref="D99:F99" si="36">$B$99/4</f>
        <v>13159.75</v>
      </c>
      <c r="E99" s="47">
        <f t="shared" si="36"/>
        <v>13159.75</v>
      </c>
      <c r="F99" s="47">
        <f t="shared" si="36"/>
        <v>13159.75</v>
      </c>
      <c r="G99" s="22">
        <f t="shared" si="34"/>
        <v>52639</v>
      </c>
    </row>
    <row r="100" spans="1:7" x14ac:dyDescent="0.25">
      <c r="A100" s="15" t="s">
        <v>110</v>
      </c>
      <c r="B100" s="41">
        <v>1550000</v>
      </c>
      <c r="C100" s="21">
        <f>$B$100/4</f>
        <v>387500</v>
      </c>
      <c r="D100" s="21">
        <f t="shared" ref="D100:F100" si="37">$B$100/4</f>
        <v>387500</v>
      </c>
      <c r="E100" s="21">
        <f t="shared" si="37"/>
        <v>387500</v>
      </c>
      <c r="F100" s="21">
        <f t="shared" si="37"/>
        <v>387500</v>
      </c>
      <c r="G100" s="22">
        <f t="shared" si="34"/>
        <v>1550000</v>
      </c>
    </row>
    <row r="101" spans="1:7" x14ac:dyDescent="0.25">
      <c r="A101" s="15" t="s">
        <v>111</v>
      </c>
      <c r="B101" s="41">
        <v>21045.68</v>
      </c>
      <c r="C101" s="47">
        <f>$B$101/4</f>
        <v>5261.42</v>
      </c>
      <c r="D101" s="47">
        <f t="shared" ref="D101:F101" si="38">$B$101/4</f>
        <v>5261.42</v>
      </c>
      <c r="E101" s="47">
        <f t="shared" si="38"/>
        <v>5261.42</v>
      </c>
      <c r="F101" s="47">
        <f t="shared" si="38"/>
        <v>5261.42</v>
      </c>
      <c r="G101" s="22">
        <f t="shared" si="34"/>
        <v>21045.68</v>
      </c>
    </row>
    <row r="102" spans="1:7" x14ac:dyDescent="0.25">
      <c r="A102" s="15"/>
      <c r="B102" s="41"/>
      <c r="F102" s="21"/>
      <c r="G102" s="22">
        <f t="shared" si="34"/>
        <v>0</v>
      </c>
    </row>
    <row r="103" spans="1:7" x14ac:dyDescent="0.25">
      <c r="A103" s="15" t="s">
        <v>144</v>
      </c>
      <c r="B103" s="41">
        <v>1533995.38</v>
      </c>
      <c r="C103" s="47">
        <f>$B$103/4</f>
        <v>383498.84499999997</v>
      </c>
      <c r="D103" s="47">
        <f t="shared" ref="D103:F103" si="39">$B$103/4</f>
        <v>383498.84499999997</v>
      </c>
      <c r="E103" s="47">
        <f t="shared" si="39"/>
        <v>383498.84499999997</v>
      </c>
      <c r="F103" s="47">
        <f t="shared" si="39"/>
        <v>383498.84499999997</v>
      </c>
      <c r="G103" s="22">
        <f t="shared" si="34"/>
        <v>1533995.38</v>
      </c>
    </row>
    <row r="104" spans="1:7" x14ac:dyDescent="0.25">
      <c r="A104" s="15" t="s">
        <v>145</v>
      </c>
      <c r="B104" s="41">
        <v>100052</v>
      </c>
      <c r="C104" s="21">
        <f>$B$104/4</f>
        <v>25013</v>
      </c>
      <c r="D104" s="21">
        <f t="shared" ref="D104:F104" si="40">$B$104/4</f>
        <v>25013</v>
      </c>
      <c r="E104" s="21">
        <f t="shared" si="40"/>
        <v>25013</v>
      </c>
      <c r="F104" s="21">
        <f t="shared" si="40"/>
        <v>25013</v>
      </c>
      <c r="G104" s="22">
        <f t="shared" si="34"/>
        <v>100052</v>
      </c>
    </row>
    <row r="105" spans="1:7" x14ac:dyDescent="0.25">
      <c r="A105" s="15" t="s">
        <v>146</v>
      </c>
      <c r="B105" s="41">
        <v>108000</v>
      </c>
      <c r="C105" s="21">
        <f>$B$105/4</f>
        <v>27000</v>
      </c>
      <c r="D105" s="21">
        <f t="shared" ref="D105:F105" si="41">$B$105/4</f>
        <v>27000</v>
      </c>
      <c r="E105" s="21">
        <f t="shared" si="41"/>
        <v>27000</v>
      </c>
      <c r="F105" s="21">
        <f t="shared" si="41"/>
        <v>27000</v>
      </c>
      <c r="G105" s="22">
        <f t="shared" si="34"/>
        <v>108000</v>
      </c>
    </row>
    <row r="106" spans="1:7" ht="26.4" x14ac:dyDescent="0.25">
      <c r="A106" s="55" t="s">
        <v>147</v>
      </c>
      <c r="B106" s="41">
        <v>86182.01</v>
      </c>
      <c r="C106" s="47">
        <f>$B$106/4</f>
        <v>21545.502499999999</v>
      </c>
      <c r="D106" s="47">
        <f t="shared" ref="D106:F106" si="42">$B$106/4</f>
        <v>21545.502499999999</v>
      </c>
      <c r="E106" s="47">
        <f t="shared" si="42"/>
        <v>21545.502499999999</v>
      </c>
      <c r="F106" s="47">
        <f t="shared" si="42"/>
        <v>21545.502499999999</v>
      </c>
      <c r="G106" s="22">
        <f t="shared" si="34"/>
        <v>86182.01</v>
      </c>
    </row>
    <row r="107" spans="1:7" ht="26.4" x14ac:dyDescent="0.25">
      <c r="A107" s="55" t="s">
        <v>148</v>
      </c>
      <c r="B107" s="41">
        <v>819957</v>
      </c>
      <c r="C107" s="47">
        <f>$B$107/4</f>
        <v>204989.25</v>
      </c>
      <c r="D107" s="47">
        <f t="shared" ref="D107:F107" si="43">$B$107/4</f>
        <v>204989.25</v>
      </c>
      <c r="E107" s="47">
        <f t="shared" si="43"/>
        <v>204989.25</v>
      </c>
      <c r="F107" s="47">
        <f t="shared" si="43"/>
        <v>204989.25</v>
      </c>
      <c r="G107" s="22">
        <f t="shared" si="34"/>
        <v>819957</v>
      </c>
    </row>
    <row r="108" spans="1:7" ht="26.4" x14ac:dyDescent="0.25">
      <c r="A108" s="55" t="s">
        <v>149</v>
      </c>
      <c r="B108" s="41">
        <v>3010882.1</v>
      </c>
      <c r="C108" s="47">
        <f>$B$108/4</f>
        <v>752720.52500000002</v>
      </c>
      <c r="D108" s="47">
        <f t="shared" ref="D108:F108" si="44">$B$108/4</f>
        <v>752720.52500000002</v>
      </c>
      <c r="E108" s="47">
        <f t="shared" si="44"/>
        <v>752720.52500000002</v>
      </c>
      <c r="F108" s="47">
        <f t="shared" si="44"/>
        <v>752720.52500000002</v>
      </c>
      <c r="G108" s="22">
        <f t="shared" si="34"/>
        <v>3010882.1</v>
      </c>
    </row>
    <row r="109" spans="1:7" ht="26.4" x14ac:dyDescent="0.25">
      <c r="A109" s="55" t="s">
        <v>150</v>
      </c>
      <c r="B109" s="41">
        <v>752720.53</v>
      </c>
      <c r="C109" s="47">
        <f>$B$109/4</f>
        <v>188180.13250000001</v>
      </c>
      <c r="D109" s="47">
        <f t="shared" ref="D109:F109" si="45">$B$109/4</f>
        <v>188180.13250000001</v>
      </c>
      <c r="E109" s="47">
        <f t="shared" si="45"/>
        <v>188180.13250000001</v>
      </c>
      <c r="F109" s="47">
        <f t="shared" si="45"/>
        <v>188180.13250000001</v>
      </c>
      <c r="G109" s="22">
        <f t="shared" si="34"/>
        <v>752720.53</v>
      </c>
    </row>
    <row r="110" spans="1:7" x14ac:dyDescent="0.25">
      <c r="A110" s="55" t="s">
        <v>151</v>
      </c>
      <c r="B110" s="41">
        <v>7500</v>
      </c>
      <c r="C110" s="21">
        <f>$B$110/4</f>
        <v>1875</v>
      </c>
      <c r="D110" s="21">
        <f t="shared" ref="D110:F110" si="46">$B$110/4</f>
        <v>1875</v>
      </c>
      <c r="E110" s="21">
        <f t="shared" si="46"/>
        <v>1875</v>
      </c>
      <c r="F110" s="21">
        <f t="shared" si="46"/>
        <v>1875</v>
      </c>
      <c r="G110" s="22">
        <f t="shared" si="34"/>
        <v>7500</v>
      </c>
    </row>
    <row r="111" spans="1:7" ht="26.4" x14ac:dyDescent="0.25">
      <c r="A111" s="55" t="s">
        <v>152</v>
      </c>
      <c r="B111" s="41">
        <v>1250</v>
      </c>
      <c r="C111" s="47">
        <f>$B$111/4</f>
        <v>312.5</v>
      </c>
      <c r="D111" s="47">
        <f t="shared" ref="D111:F111" si="47">$B$111/4</f>
        <v>312.5</v>
      </c>
      <c r="E111" s="47">
        <f t="shared" si="47"/>
        <v>312.5</v>
      </c>
      <c r="F111" s="47">
        <f t="shared" si="47"/>
        <v>312.5</v>
      </c>
      <c r="G111" s="22">
        <f t="shared" si="34"/>
        <v>1250</v>
      </c>
    </row>
    <row r="112" spans="1:7" ht="39.6" x14ac:dyDescent="0.25">
      <c r="A112" s="55" t="s">
        <v>153</v>
      </c>
      <c r="B112" s="41">
        <v>15000</v>
      </c>
      <c r="C112" s="21">
        <f>$B$112/4</f>
        <v>3750</v>
      </c>
      <c r="D112" s="21">
        <f t="shared" ref="D112:F112" si="48">$B$112/4</f>
        <v>3750</v>
      </c>
      <c r="E112" s="21">
        <f t="shared" si="48"/>
        <v>3750</v>
      </c>
      <c r="F112" s="21">
        <f t="shared" si="48"/>
        <v>3750</v>
      </c>
      <c r="G112" s="22">
        <f t="shared" si="34"/>
        <v>15000</v>
      </c>
    </row>
    <row r="113" spans="1:8" ht="26.4" x14ac:dyDescent="0.25">
      <c r="A113" s="55" t="s">
        <v>154</v>
      </c>
      <c r="B113" s="41">
        <v>4590</v>
      </c>
      <c r="C113" s="47">
        <f>$B$113/4</f>
        <v>1147.5</v>
      </c>
      <c r="D113" s="47">
        <f t="shared" ref="D113:F113" si="49">$B$113/4</f>
        <v>1147.5</v>
      </c>
      <c r="E113" s="47">
        <f t="shared" si="49"/>
        <v>1147.5</v>
      </c>
      <c r="F113" s="47">
        <f t="shared" si="49"/>
        <v>1147.5</v>
      </c>
      <c r="G113" s="22">
        <f t="shared" si="34"/>
        <v>4590</v>
      </c>
    </row>
    <row r="114" spans="1:8" ht="39.6" x14ac:dyDescent="0.25">
      <c r="A114" s="55" t="s">
        <v>155</v>
      </c>
      <c r="B114" s="41">
        <v>55080</v>
      </c>
      <c r="C114" s="21">
        <f>$B$114/4</f>
        <v>13770</v>
      </c>
      <c r="D114" s="21">
        <f t="shared" ref="D114:F114" si="50">$B$114/4</f>
        <v>13770</v>
      </c>
      <c r="E114" s="21">
        <f t="shared" si="50"/>
        <v>13770</v>
      </c>
      <c r="F114" s="21">
        <f t="shared" si="50"/>
        <v>13770</v>
      </c>
      <c r="G114" s="22">
        <f t="shared" si="34"/>
        <v>55080</v>
      </c>
    </row>
    <row r="115" spans="1:8" ht="26.4" x14ac:dyDescent="0.25">
      <c r="A115" s="55" t="s">
        <v>156</v>
      </c>
      <c r="B115" s="41">
        <v>50000</v>
      </c>
      <c r="C115" s="21">
        <f>$B$115/4</f>
        <v>12500</v>
      </c>
      <c r="D115" s="21">
        <f t="shared" ref="D115:F115" si="51">$B$115/4</f>
        <v>12500</v>
      </c>
      <c r="E115" s="21">
        <f t="shared" si="51"/>
        <v>12500</v>
      </c>
      <c r="F115" s="21">
        <f t="shared" si="51"/>
        <v>12500</v>
      </c>
      <c r="G115" s="22">
        <f t="shared" si="34"/>
        <v>50000</v>
      </c>
    </row>
    <row r="116" spans="1:8" x14ac:dyDescent="0.25">
      <c r="A116" s="53" t="s">
        <v>143</v>
      </c>
      <c r="B116" s="41">
        <f>8351745-8184685</f>
        <v>167060</v>
      </c>
      <c r="C116" s="21">
        <f>$B$116/4</f>
        <v>41765</v>
      </c>
      <c r="D116" s="21">
        <f t="shared" ref="D116:F116" si="52">$B$116/4</f>
        <v>41765</v>
      </c>
      <c r="E116" s="21">
        <f t="shared" si="52"/>
        <v>41765</v>
      </c>
      <c r="F116" s="21">
        <f t="shared" si="52"/>
        <v>41765</v>
      </c>
      <c r="G116" s="22">
        <f t="shared" si="34"/>
        <v>167060</v>
      </c>
    </row>
    <row r="117" spans="1:8" x14ac:dyDescent="0.25">
      <c r="A117" s="15"/>
      <c r="B117" s="41"/>
      <c r="G117" s="22">
        <f t="shared" si="34"/>
        <v>0</v>
      </c>
    </row>
    <row r="118" spans="1:8" x14ac:dyDescent="0.25">
      <c r="A118" s="15"/>
      <c r="B118" s="41"/>
      <c r="G118" s="22">
        <f t="shared" si="34"/>
        <v>0</v>
      </c>
    </row>
    <row r="119" spans="1:8" x14ac:dyDescent="0.25">
      <c r="A119" s="11" t="s">
        <v>14</v>
      </c>
      <c r="B119" s="40"/>
      <c r="C119" s="43"/>
      <c r="G119" s="22">
        <f t="shared" si="34"/>
        <v>0</v>
      </c>
    </row>
    <row r="120" spans="1:8" x14ac:dyDescent="0.25">
      <c r="A120" s="11" t="s">
        <v>21</v>
      </c>
      <c r="B120" s="20">
        <f t="shared" ref="B120:G120" si="53">SUM(B96:B119)</f>
        <v>8351745.3999999994</v>
      </c>
      <c r="C120" s="20">
        <f t="shared" si="53"/>
        <v>2087936.3499999999</v>
      </c>
      <c r="D120" s="20">
        <f t="shared" si="53"/>
        <v>2087936.3499999999</v>
      </c>
      <c r="E120" s="20">
        <f t="shared" si="53"/>
        <v>2087936.3499999999</v>
      </c>
      <c r="F120" s="20">
        <f t="shared" si="53"/>
        <v>2087936.3499999999</v>
      </c>
      <c r="G120" s="20">
        <f t="shared" si="53"/>
        <v>8351745.3999999994</v>
      </c>
      <c r="H120" s="22">
        <f>SUM(C120:F120)</f>
        <v>8351745.3999999994</v>
      </c>
    </row>
    <row r="121" spans="1:8" x14ac:dyDescent="0.25">
      <c r="A121" s="13" t="s">
        <v>12</v>
      </c>
      <c r="B121" s="35"/>
      <c r="C121" s="43"/>
    </row>
    <row r="122" spans="1:8" x14ac:dyDescent="0.25">
      <c r="A122" s="15"/>
      <c r="B122" s="41"/>
    </row>
    <row r="123" spans="1:8" x14ac:dyDescent="0.25">
      <c r="A123" s="11"/>
      <c r="B123" s="21"/>
      <c r="C123" s="21">
        <f>$B$123/4</f>
        <v>0</v>
      </c>
      <c r="D123" s="21">
        <f>$B$123/4</f>
        <v>0</v>
      </c>
      <c r="E123" s="21">
        <f>$B$123/4</f>
        <v>0</v>
      </c>
      <c r="F123" s="21">
        <f>$B$123/4</f>
        <v>0</v>
      </c>
      <c r="G123" s="22">
        <f>SUM(C123:F123)</f>
        <v>0</v>
      </c>
    </row>
    <row r="124" spans="1:8" x14ac:dyDescent="0.25">
      <c r="A124" s="11"/>
      <c r="B124" s="40"/>
      <c r="G124" s="22">
        <f>SUM(C124:F124)</f>
        <v>0</v>
      </c>
    </row>
    <row r="125" spans="1:8" x14ac:dyDescent="0.25">
      <c r="A125" s="50" t="s">
        <v>95</v>
      </c>
      <c r="B125" s="49">
        <v>531000</v>
      </c>
      <c r="C125" s="21">
        <f>$B$125/4</f>
        <v>132750</v>
      </c>
      <c r="D125" s="21">
        <f>$B$125/4</f>
        <v>132750</v>
      </c>
      <c r="E125" s="21">
        <f>$B$125/4</f>
        <v>132750</v>
      </c>
      <c r="F125" s="21">
        <f>$B$125/4</f>
        <v>132750</v>
      </c>
      <c r="G125" s="22">
        <f t="shared" ref="G125:G160" si="54">SUM(C125:F125)</f>
        <v>531000</v>
      </c>
    </row>
    <row r="126" spans="1:8" x14ac:dyDescent="0.25">
      <c r="A126" s="50" t="s">
        <v>97</v>
      </c>
      <c r="B126" s="49">
        <v>131850</v>
      </c>
      <c r="C126" s="47">
        <f>$B$126/4</f>
        <v>32962.5</v>
      </c>
      <c r="D126" s="47">
        <f>$B$126/4</f>
        <v>32962.5</v>
      </c>
      <c r="E126" s="47">
        <f>$B$126/4</f>
        <v>32962.5</v>
      </c>
      <c r="F126" s="47">
        <f>$B$126/4</f>
        <v>32962.5</v>
      </c>
      <c r="G126" s="22">
        <f t="shared" si="54"/>
        <v>131850</v>
      </c>
    </row>
    <row r="127" spans="1:8" x14ac:dyDescent="0.25">
      <c r="A127" s="50" t="s">
        <v>98</v>
      </c>
      <c r="B127" s="49">
        <v>545363</v>
      </c>
      <c r="C127" s="47">
        <f>$B$127/4</f>
        <v>136340.75</v>
      </c>
      <c r="D127" s="47">
        <f>$B$127/4</f>
        <v>136340.75</v>
      </c>
      <c r="E127" s="47">
        <f>$B$127/4</f>
        <v>136340.75</v>
      </c>
      <c r="F127" s="47">
        <f>$B$127/4</f>
        <v>136340.75</v>
      </c>
      <c r="G127" s="22">
        <f t="shared" si="54"/>
        <v>545363</v>
      </c>
    </row>
    <row r="128" spans="1:8" x14ac:dyDescent="0.25">
      <c r="A128" s="50" t="s">
        <v>99</v>
      </c>
      <c r="B128" s="49">
        <v>14365</v>
      </c>
      <c r="C128" s="47">
        <f>$B$128/4</f>
        <v>3591.25</v>
      </c>
      <c r="D128" s="47">
        <f>$B$128/4</f>
        <v>3591.25</v>
      </c>
      <c r="E128" s="47">
        <f>$B$128/4</f>
        <v>3591.25</v>
      </c>
      <c r="F128" s="47">
        <f>$B$128/4</f>
        <v>3591.25</v>
      </c>
      <c r="G128" s="22">
        <f t="shared" si="54"/>
        <v>14365</v>
      </c>
    </row>
    <row r="129" spans="1:7" x14ac:dyDescent="0.25">
      <c r="A129" s="50" t="s">
        <v>100</v>
      </c>
      <c r="B129" s="49">
        <v>8350556.3499999996</v>
      </c>
      <c r="C129" s="47">
        <f>$B$129/4</f>
        <v>2087639.0874999999</v>
      </c>
      <c r="D129" s="47">
        <f>$B$129/4</f>
        <v>2087639.0874999999</v>
      </c>
      <c r="E129" s="47">
        <f>$B$129/4</f>
        <v>2087639.0874999999</v>
      </c>
      <c r="F129" s="47">
        <f>$B$129/4</f>
        <v>2087639.0874999999</v>
      </c>
      <c r="G129" s="22">
        <f t="shared" si="54"/>
        <v>8350556.3499999996</v>
      </c>
    </row>
    <row r="130" spans="1:7" x14ac:dyDescent="0.25">
      <c r="A130" s="50" t="s">
        <v>101</v>
      </c>
      <c r="B130" s="49">
        <v>154969</v>
      </c>
      <c r="C130" s="47">
        <f>$B$130/4</f>
        <v>38742.25</v>
      </c>
      <c r="D130" s="47">
        <f>$B$130/4</f>
        <v>38742.25</v>
      </c>
      <c r="E130" s="47">
        <f>$B$130/4</f>
        <v>38742.25</v>
      </c>
      <c r="F130" s="47">
        <f>$B$130/4</f>
        <v>38742.25</v>
      </c>
      <c r="G130" s="22">
        <f t="shared" si="54"/>
        <v>154969</v>
      </c>
    </row>
    <row r="131" spans="1:7" x14ac:dyDescent="0.25">
      <c r="A131" s="50" t="s">
        <v>102</v>
      </c>
      <c r="B131" s="49">
        <v>1137569.24</v>
      </c>
      <c r="C131" s="47">
        <f>$B$131/4</f>
        <v>284392.31</v>
      </c>
      <c r="D131" s="47">
        <f>$B$131/4</f>
        <v>284392.31</v>
      </c>
      <c r="E131" s="47">
        <f>$B$131/4</f>
        <v>284392.31</v>
      </c>
      <c r="F131" s="47">
        <f>$B$131/4</f>
        <v>284392.31</v>
      </c>
      <c r="G131" s="22">
        <f t="shared" si="54"/>
        <v>1137569.24</v>
      </c>
    </row>
    <row r="132" spans="1:7" x14ac:dyDescent="0.25">
      <c r="A132" s="50" t="s">
        <v>103</v>
      </c>
      <c r="B132" s="49">
        <v>8615176</v>
      </c>
      <c r="C132" s="21">
        <f>$B$132/4</f>
        <v>2153794</v>
      </c>
      <c r="D132" s="21">
        <f>$B$132/4</f>
        <v>2153794</v>
      </c>
      <c r="E132" s="21">
        <f>$B$132/4</f>
        <v>2153794</v>
      </c>
      <c r="F132" s="21">
        <f>$B$132/4</f>
        <v>2153794</v>
      </c>
      <c r="G132" s="22">
        <f t="shared" si="54"/>
        <v>8615176</v>
      </c>
    </row>
    <row r="133" spans="1:7" x14ac:dyDescent="0.25">
      <c r="A133" s="50" t="s">
        <v>104</v>
      </c>
      <c r="B133" s="49">
        <v>21287765.100000001</v>
      </c>
      <c r="C133" s="47">
        <f>$B$133/4</f>
        <v>5321941.2750000004</v>
      </c>
      <c r="D133" s="47">
        <f>$B$133/4</f>
        <v>5321941.2750000004</v>
      </c>
      <c r="E133" s="47">
        <f>$B$133/4</f>
        <v>5321941.2750000004</v>
      </c>
      <c r="F133" s="47">
        <f>$B$133/4</f>
        <v>5321941.2750000004</v>
      </c>
      <c r="G133" s="22">
        <f t="shared" si="54"/>
        <v>21287765.100000001</v>
      </c>
    </row>
    <row r="134" spans="1:7" x14ac:dyDescent="0.25">
      <c r="A134" s="50" t="s">
        <v>105</v>
      </c>
      <c r="B134" s="49">
        <v>76279</v>
      </c>
      <c r="C134" s="47">
        <f>$B$134/4</f>
        <v>19069.75</v>
      </c>
      <c r="D134" s="47">
        <f>$B$134/4</f>
        <v>19069.75</v>
      </c>
      <c r="E134" s="47">
        <f>$B$134/4</f>
        <v>19069.75</v>
      </c>
      <c r="F134" s="47">
        <f>$B$134/4</f>
        <v>19069.75</v>
      </c>
      <c r="G134" s="22">
        <f t="shared" si="54"/>
        <v>76279</v>
      </c>
    </row>
    <row r="135" spans="1:7" x14ac:dyDescent="0.25">
      <c r="A135" s="50" t="s">
        <v>106</v>
      </c>
      <c r="B135" s="49">
        <v>21268</v>
      </c>
      <c r="C135" s="21">
        <f>$B$135/4</f>
        <v>5317</v>
      </c>
      <c r="D135" s="21">
        <f>$B$135/4</f>
        <v>5317</v>
      </c>
      <c r="E135" s="21">
        <f>$B$135/4</f>
        <v>5317</v>
      </c>
      <c r="F135" s="21">
        <f>$B$135/4</f>
        <v>5317</v>
      </c>
      <c r="G135" s="22">
        <f t="shared" si="54"/>
        <v>21268</v>
      </c>
    </row>
    <row r="136" spans="1:7" x14ac:dyDescent="0.25">
      <c r="A136" s="50" t="s">
        <v>107</v>
      </c>
      <c r="B136" s="49">
        <v>4017945</v>
      </c>
      <c r="C136" s="47">
        <f>$B$136/4</f>
        <v>1004486.25</v>
      </c>
      <c r="D136" s="47">
        <f>$B$136/4</f>
        <v>1004486.25</v>
      </c>
      <c r="E136" s="47">
        <f>$B$136/4</f>
        <v>1004486.25</v>
      </c>
      <c r="F136" s="47">
        <f>$B$136/4</f>
        <v>1004486.25</v>
      </c>
      <c r="G136" s="22">
        <f t="shared" si="54"/>
        <v>4017945</v>
      </c>
    </row>
    <row r="137" spans="1:7" x14ac:dyDescent="0.25">
      <c r="A137" s="50" t="s">
        <v>108</v>
      </c>
      <c r="B137" s="49">
        <v>70242</v>
      </c>
      <c r="C137" s="47">
        <f>$B$137/4</f>
        <v>17560.5</v>
      </c>
      <c r="D137" s="47">
        <f>$B$137/4</f>
        <v>17560.5</v>
      </c>
      <c r="E137" s="47">
        <f>$B$137/4</f>
        <v>17560.5</v>
      </c>
      <c r="F137" s="47">
        <f>$B$137/4</f>
        <v>17560.5</v>
      </c>
      <c r="G137" s="22">
        <f t="shared" si="54"/>
        <v>70242</v>
      </c>
    </row>
    <row r="138" spans="1:7" x14ac:dyDescent="0.25">
      <c r="A138" s="50" t="s">
        <v>109</v>
      </c>
      <c r="B138" s="49">
        <v>60000</v>
      </c>
      <c r="C138" s="21">
        <f>$B$138/4</f>
        <v>15000</v>
      </c>
      <c r="D138" s="21">
        <f>$B$138/4</f>
        <v>15000</v>
      </c>
      <c r="E138" s="21">
        <f>$B$138/4</f>
        <v>15000</v>
      </c>
      <c r="F138" s="21">
        <f>$B$138/4</f>
        <v>15000</v>
      </c>
      <c r="G138" s="22">
        <f t="shared" si="54"/>
        <v>60000</v>
      </c>
    </row>
    <row r="139" spans="1:7" x14ac:dyDescent="0.25">
      <c r="A139" s="50" t="s">
        <v>96</v>
      </c>
      <c r="B139" s="49">
        <v>2150565.09</v>
      </c>
      <c r="C139" s="47">
        <f>$B$139/4</f>
        <v>537641.27249999996</v>
      </c>
      <c r="D139" s="47">
        <f>$B$139/4</f>
        <v>537641.27249999996</v>
      </c>
      <c r="E139" s="47">
        <f>$B$139/4</f>
        <v>537641.27249999996</v>
      </c>
      <c r="F139" s="47">
        <f>$B$139/4</f>
        <v>537641.27249999996</v>
      </c>
      <c r="G139" s="22">
        <f t="shared" si="54"/>
        <v>2150565.09</v>
      </c>
    </row>
    <row r="140" spans="1:7" x14ac:dyDescent="0.25">
      <c r="A140" s="50"/>
      <c r="B140" s="49"/>
      <c r="C140" s="49"/>
      <c r="D140" s="49"/>
      <c r="E140" s="49"/>
      <c r="F140" s="49"/>
      <c r="G140" s="22">
        <f t="shared" si="54"/>
        <v>0</v>
      </c>
    </row>
    <row r="141" spans="1:7" x14ac:dyDescent="0.25">
      <c r="A141" s="54" t="s">
        <v>128</v>
      </c>
      <c r="B141" s="49">
        <v>7563615.4900000002</v>
      </c>
      <c r="C141" s="47">
        <f>$B$141/4</f>
        <v>1890903.8725000001</v>
      </c>
      <c r="D141" s="47">
        <f>$B$141/4</f>
        <v>1890903.8725000001</v>
      </c>
      <c r="E141" s="47">
        <f>$B$141/4</f>
        <v>1890903.8725000001</v>
      </c>
      <c r="F141" s="47">
        <f>$B$141/4</f>
        <v>1890903.8725000001</v>
      </c>
      <c r="G141" s="22">
        <f t="shared" si="54"/>
        <v>7563615.4900000002</v>
      </c>
    </row>
    <row r="142" spans="1:7" x14ac:dyDescent="0.25">
      <c r="A142" s="50" t="s">
        <v>129</v>
      </c>
      <c r="B142" s="49">
        <v>208175.5</v>
      </c>
      <c r="C142" s="47">
        <f>$B$142/4</f>
        <v>52043.875</v>
      </c>
      <c r="D142" s="47">
        <f>$B$142/4</f>
        <v>52043.875</v>
      </c>
      <c r="E142" s="47">
        <f>$B$142/4</f>
        <v>52043.875</v>
      </c>
      <c r="F142" s="47">
        <f>$B$142/4</f>
        <v>52043.875</v>
      </c>
      <c r="G142" s="22">
        <f t="shared" si="54"/>
        <v>208175.5</v>
      </c>
    </row>
    <row r="143" spans="1:7" x14ac:dyDescent="0.25">
      <c r="A143" s="50" t="s">
        <v>130</v>
      </c>
      <c r="B143" s="49">
        <v>999633.68</v>
      </c>
      <c r="C143" s="47">
        <f>$B$143/4</f>
        <v>249908.42</v>
      </c>
      <c r="D143" s="47">
        <f>$B$143/4</f>
        <v>249908.42</v>
      </c>
      <c r="E143" s="47">
        <f>$B$143/4</f>
        <v>249908.42</v>
      </c>
      <c r="F143" s="47">
        <f>$B$143/4</f>
        <v>249908.42</v>
      </c>
      <c r="G143" s="22">
        <f t="shared" si="54"/>
        <v>999633.68</v>
      </c>
    </row>
    <row r="144" spans="1:7" x14ac:dyDescent="0.25">
      <c r="A144" s="50" t="s">
        <v>131</v>
      </c>
      <c r="B144" s="49">
        <v>362711.3</v>
      </c>
      <c r="C144" s="47">
        <f>$B$144/4</f>
        <v>90677.824999999997</v>
      </c>
      <c r="D144" s="47">
        <f>$B$144/4</f>
        <v>90677.824999999997</v>
      </c>
      <c r="E144" s="47">
        <f>$B$144/4</f>
        <v>90677.824999999997</v>
      </c>
      <c r="F144" s="47">
        <f>$B$144/4</f>
        <v>90677.824999999997</v>
      </c>
      <c r="G144" s="22">
        <f t="shared" si="54"/>
        <v>362711.3</v>
      </c>
    </row>
    <row r="145" spans="1:7" ht="26.4" x14ac:dyDescent="0.25">
      <c r="A145" s="54" t="s">
        <v>132</v>
      </c>
      <c r="B145" s="49">
        <v>10000</v>
      </c>
      <c r="C145" s="47">
        <f>$B$145/4</f>
        <v>2500</v>
      </c>
      <c r="D145" s="47">
        <f t="shared" ref="D145:F145" si="55">$B$145/4</f>
        <v>2500</v>
      </c>
      <c r="E145" s="47">
        <f t="shared" si="55"/>
        <v>2500</v>
      </c>
      <c r="F145" s="47">
        <f t="shared" si="55"/>
        <v>2500</v>
      </c>
      <c r="G145" s="22">
        <f t="shared" si="54"/>
        <v>10000</v>
      </c>
    </row>
    <row r="146" spans="1:7" x14ac:dyDescent="0.25">
      <c r="A146" s="50" t="s">
        <v>135</v>
      </c>
      <c r="B146" s="49">
        <v>5651166.0499999998</v>
      </c>
      <c r="C146" s="47">
        <f>$B$146/4</f>
        <v>1412791.5125</v>
      </c>
      <c r="D146" s="47">
        <f t="shared" ref="D146:F146" si="56">$B$146/4</f>
        <v>1412791.5125</v>
      </c>
      <c r="E146" s="47">
        <f t="shared" si="56"/>
        <v>1412791.5125</v>
      </c>
      <c r="F146" s="47">
        <f t="shared" si="56"/>
        <v>1412791.5125</v>
      </c>
      <c r="G146" s="22">
        <f t="shared" si="54"/>
        <v>5651166.0499999998</v>
      </c>
    </row>
    <row r="147" spans="1:7" x14ac:dyDescent="0.25">
      <c r="A147" s="50" t="s">
        <v>133</v>
      </c>
      <c r="B147" s="49">
        <v>3008857</v>
      </c>
      <c r="C147" s="47">
        <f>$B$147/4</f>
        <v>752214.25</v>
      </c>
      <c r="D147" s="47">
        <f t="shared" ref="D147:F147" si="57">$B$147/4</f>
        <v>752214.25</v>
      </c>
      <c r="E147" s="47">
        <f t="shared" si="57"/>
        <v>752214.25</v>
      </c>
      <c r="F147" s="47">
        <f t="shared" si="57"/>
        <v>752214.25</v>
      </c>
      <c r="G147" s="22">
        <f t="shared" si="54"/>
        <v>3008857</v>
      </c>
    </row>
    <row r="148" spans="1:7" x14ac:dyDescent="0.25">
      <c r="A148" s="50" t="s">
        <v>135</v>
      </c>
      <c r="B148" s="49">
        <v>10538857</v>
      </c>
      <c r="C148" s="47">
        <f>$B$148/4</f>
        <v>2634714.25</v>
      </c>
      <c r="D148" s="47">
        <f t="shared" ref="D148:F148" si="58">$B$148/4</f>
        <v>2634714.25</v>
      </c>
      <c r="E148" s="47">
        <f t="shared" si="58"/>
        <v>2634714.25</v>
      </c>
      <c r="F148" s="47">
        <f t="shared" si="58"/>
        <v>2634714.25</v>
      </c>
      <c r="G148" s="22">
        <f t="shared" si="54"/>
        <v>10538857</v>
      </c>
    </row>
    <row r="149" spans="1:7" x14ac:dyDescent="0.25">
      <c r="A149" s="50" t="s">
        <v>135</v>
      </c>
      <c r="B149" s="49">
        <v>8790954.3200000003</v>
      </c>
      <c r="C149" s="47">
        <f>$B$149/4</f>
        <v>2197738.58</v>
      </c>
      <c r="D149" s="47">
        <f t="shared" ref="D149:F149" si="59">$B$149/4</f>
        <v>2197738.58</v>
      </c>
      <c r="E149" s="47">
        <f t="shared" si="59"/>
        <v>2197738.58</v>
      </c>
      <c r="F149" s="47">
        <f t="shared" si="59"/>
        <v>2197738.58</v>
      </c>
      <c r="G149" s="22">
        <f t="shared" si="54"/>
        <v>8790954.3200000003</v>
      </c>
    </row>
    <row r="150" spans="1:7" x14ac:dyDescent="0.25">
      <c r="A150" s="50" t="s">
        <v>134</v>
      </c>
      <c r="B150" s="49">
        <v>1200000</v>
      </c>
      <c r="C150" s="47">
        <f>$B$150/4</f>
        <v>300000</v>
      </c>
      <c r="D150" s="47">
        <f t="shared" ref="D150:F150" si="60">$B$150/4</f>
        <v>300000</v>
      </c>
      <c r="E150" s="47">
        <f t="shared" si="60"/>
        <v>300000</v>
      </c>
      <c r="F150" s="47">
        <f t="shared" si="60"/>
        <v>300000</v>
      </c>
      <c r="G150" s="22">
        <f t="shared" si="54"/>
        <v>1200000</v>
      </c>
    </row>
    <row r="151" spans="1:7" x14ac:dyDescent="0.25">
      <c r="A151" s="50" t="s">
        <v>136</v>
      </c>
      <c r="B151" s="49">
        <v>21059262.960000001</v>
      </c>
      <c r="C151" s="47">
        <f>$B$151/4</f>
        <v>5264815.74</v>
      </c>
      <c r="D151" s="47">
        <f t="shared" ref="D151:F151" si="61">$B$151/4</f>
        <v>5264815.74</v>
      </c>
      <c r="E151" s="47">
        <f t="shared" si="61"/>
        <v>5264815.74</v>
      </c>
      <c r="F151" s="47">
        <f t="shared" si="61"/>
        <v>5264815.74</v>
      </c>
      <c r="G151" s="22">
        <f t="shared" si="54"/>
        <v>21059262.960000001</v>
      </c>
    </row>
    <row r="152" spans="1:7" x14ac:dyDescent="0.25">
      <c r="A152" s="50" t="s">
        <v>137</v>
      </c>
      <c r="B152" s="49">
        <v>2574338.02</v>
      </c>
      <c r="C152" s="47">
        <f>$B$152/4</f>
        <v>643584.505</v>
      </c>
      <c r="D152" s="47">
        <f>$B$152/4</f>
        <v>643584.505</v>
      </c>
      <c r="E152" s="47">
        <f>$B$152/4</f>
        <v>643584.505</v>
      </c>
      <c r="F152" s="47">
        <f>$B$152/4</f>
        <v>643584.505</v>
      </c>
      <c r="G152" s="22">
        <f t="shared" si="54"/>
        <v>2574338.02</v>
      </c>
    </row>
    <row r="153" spans="1:7" x14ac:dyDescent="0.25">
      <c r="A153" s="50" t="s">
        <v>138</v>
      </c>
      <c r="B153" s="49">
        <v>64894497.490000002</v>
      </c>
      <c r="C153" s="47">
        <f>$B$153/4</f>
        <v>16223624.372500001</v>
      </c>
      <c r="D153" s="47">
        <f t="shared" ref="D153:F153" si="62">$B$153/4</f>
        <v>16223624.372500001</v>
      </c>
      <c r="E153" s="47">
        <f t="shared" si="62"/>
        <v>16223624.372500001</v>
      </c>
      <c r="F153" s="47">
        <f t="shared" si="62"/>
        <v>16223624.372500001</v>
      </c>
      <c r="G153" s="22">
        <f t="shared" si="54"/>
        <v>64894497.490000002</v>
      </c>
    </row>
    <row r="154" spans="1:7" x14ac:dyDescent="0.25">
      <c r="A154" s="50" t="s">
        <v>139</v>
      </c>
      <c r="B154" s="49">
        <v>15357877.27</v>
      </c>
      <c r="C154" s="47">
        <f>$B$154/4</f>
        <v>3839469.3174999999</v>
      </c>
      <c r="D154" s="47">
        <f t="shared" ref="D154:F154" si="63">$B$154/4</f>
        <v>3839469.3174999999</v>
      </c>
      <c r="E154" s="47">
        <f t="shared" si="63"/>
        <v>3839469.3174999999</v>
      </c>
      <c r="F154" s="47">
        <f t="shared" si="63"/>
        <v>3839469.3174999999</v>
      </c>
      <c r="G154" s="22">
        <f t="shared" si="54"/>
        <v>15357877.27</v>
      </c>
    </row>
    <row r="155" spans="1:7" x14ac:dyDescent="0.25">
      <c r="A155" s="50" t="s">
        <v>140</v>
      </c>
      <c r="B155" s="49">
        <v>398906.03</v>
      </c>
      <c r="C155" s="47">
        <f>$B$155/4</f>
        <v>99726.507500000007</v>
      </c>
      <c r="D155" s="47">
        <f t="shared" ref="D155:F155" si="64">$B$155/4</f>
        <v>99726.507500000007</v>
      </c>
      <c r="E155" s="47">
        <f t="shared" si="64"/>
        <v>99726.507500000007</v>
      </c>
      <c r="F155" s="47">
        <f t="shared" si="64"/>
        <v>99726.507500000007</v>
      </c>
      <c r="G155" s="22">
        <f t="shared" si="54"/>
        <v>398906.03</v>
      </c>
    </row>
    <row r="156" spans="1:7" x14ac:dyDescent="0.25">
      <c r="A156" s="50" t="s">
        <v>141</v>
      </c>
      <c r="B156" s="49">
        <v>901020.3</v>
      </c>
      <c r="C156" s="47">
        <f>$B$156/4</f>
        <v>225255.07500000001</v>
      </c>
      <c r="D156" s="47">
        <f t="shared" ref="D156:F156" si="65">$B$156/4</f>
        <v>225255.07500000001</v>
      </c>
      <c r="E156" s="47">
        <f t="shared" si="65"/>
        <v>225255.07500000001</v>
      </c>
      <c r="F156" s="47">
        <f t="shared" si="65"/>
        <v>225255.07500000001</v>
      </c>
      <c r="G156" s="22">
        <f t="shared" si="54"/>
        <v>901020.3</v>
      </c>
    </row>
    <row r="157" spans="1:7" x14ac:dyDescent="0.25">
      <c r="A157" s="50" t="s">
        <v>142</v>
      </c>
      <c r="B157" s="49">
        <v>3673236</v>
      </c>
      <c r="C157" s="47">
        <f>$B$157/4</f>
        <v>918309</v>
      </c>
      <c r="D157" s="47">
        <f t="shared" ref="D157:F157" si="66">$B$157/4</f>
        <v>918309</v>
      </c>
      <c r="E157" s="47">
        <f t="shared" si="66"/>
        <v>918309</v>
      </c>
      <c r="F157" s="47">
        <f t="shared" si="66"/>
        <v>918309</v>
      </c>
      <c r="G157" s="22">
        <f t="shared" si="54"/>
        <v>3673236</v>
      </c>
    </row>
    <row r="158" spans="1:7" x14ac:dyDescent="0.25">
      <c r="A158" s="50" t="s">
        <v>143</v>
      </c>
      <c r="B158" s="49">
        <f>199806986-194358021</f>
        <v>5448965</v>
      </c>
      <c r="C158" s="47">
        <f>$B$158/4</f>
        <v>1362241.25</v>
      </c>
      <c r="D158" s="47">
        <f t="shared" ref="D158:F158" si="67">$B$158/4</f>
        <v>1362241.25</v>
      </c>
      <c r="E158" s="47">
        <f t="shared" si="67"/>
        <v>1362241.25</v>
      </c>
      <c r="F158" s="47">
        <f t="shared" si="67"/>
        <v>1362241.25</v>
      </c>
      <c r="G158" s="22">
        <f t="shared" si="54"/>
        <v>5448965</v>
      </c>
    </row>
    <row r="159" spans="1:7" x14ac:dyDescent="0.25">
      <c r="A159" s="50"/>
      <c r="B159" s="49"/>
      <c r="C159" s="49"/>
      <c r="D159" s="49"/>
      <c r="E159" s="49"/>
      <c r="F159" s="49"/>
      <c r="G159" s="22">
        <f t="shared" si="54"/>
        <v>0</v>
      </c>
    </row>
    <row r="160" spans="1:7" x14ac:dyDescent="0.25">
      <c r="A160" s="50"/>
      <c r="B160" s="49"/>
      <c r="C160" s="49"/>
      <c r="D160" s="49"/>
      <c r="E160" s="49"/>
      <c r="F160" s="49"/>
      <c r="G160" s="22">
        <f t="shared" si="54"/>
        <v>0</v>
      </c>
    </row>
    <row r="161" spans="1:8" x14ac:dyDescent="0.25">
      <c r="A161" s="50"/>
      <c r="B161" s="49"/>
      <c r="C161" s="49"/>
      <c r="D161" s="49"/>
      <c r="E161" s="49"/>
      <c r="F161" s="49"/>
      <c r="G161" s="22">
        <f>SUM(C161:F161)</f>
        <v>0</v>
      </c>
    </row>
    <row r="162" spans="1:8" x14ac:dyDescent="0.25">
      <c r="A162" s="11"/>
      <c r="B162" s="40"/>
      <c r="C162" s="40"/>
      <c r="G162" s="22">
        <f>SUM(C162:F162)</f>
        <v>0</v>
      </c>
    </row>
    <row r="163" spans="1:8" x14ac:dyDescent="0.25">
      <c r="A163" s="11" t="s">
        <v>21</v>
      </c>
      <c r="B163" s="20">
        <f t="shared" ref="B163:G163" si="68">SUM(B123:B162)</f>
        <v>199806986.19000003</v>
      </c>
      <c r="C163" s="20">
        <f t="shared" si="68"/>
        <v>49951746.547500007</v>
      </c>
      <c r="D163" s="20">
        <f t="shared" si="68"/>
        <v>49951746.547500007</v>
      </c>
      <c r="E163" s="20">
        <f t="shared" si="68"/>
        <v>49951746.547500007</v>
      </c>
      <c r="F163" s="20">
        <f t="shared" si="68"/>
        <v>49951746.547500007</v>
      </c>
      <c r="G163" s="20">
        <f t="shared" si="68"/>
        <v>199806986.19000003</v>
      </c>
      <c r="H163" s="22">
        <f>SUM(C163:F163)</f>
        <v>199806986.19000003</v>
      </c>
    </row>
    <row r="164" spans="1:8" x14ac:dyDescent="0.25">
      <c r="A164" s="17" t="s">
        <v>13</v>
      </c>
      <c r="B164" s="41"/>
      <c r="D164" s="40"/>
      <c r="E164" s="40"/>
    </row>
    <row r="165" spans="1:8" x14ac:dyDescent="0.25">
      <c r="A165" s="15" t="s">
        <v>20</v>
      </c>
      <c r="B165" s="41"/>
    </row>
    <row r="166" spans="1:8" s="10" customFormat="1" x14ac:dyDescent="0.25">
      <c r="B166" s="37"/>
      <c r="C166" s="47">
        <f>$B$166/4</f>
        <v>0</v>
      </c>
      <c r="D166" s="47">
        <f>$B$166/4</f>
        <v>0</v>
      </c>
      <c r="E166" s="47">
        <f>$B$166/4</f>
        <v>0</v>
      </c>
      <c r="F166" s="47">
        <f>$B$166/4</f>
        <v>0</v>
      </c>
      <c r="G166" s="37">
        <f>SUM(C166:F166)</f>
        <v>0</v>
      </c>
      <c r="H166" s="37"/>
    </row>
    <row r="167" spans="1:8" s="10" customFormat="1" x14ac:dyDescent="0.25">
      <c r="B167" s="37"/>
      <c r="C167" s="38"/>
      <c r="D167" s="38"/>
      <c r="E167" s="38"/>
      <c r="F167" s="37"/>
      <c r="G167" s="37">
        <f t="shared" ref="G167:G184" si="69">SUM(C167:F167)</f>
        <v>0</v>
      </c>
      <c r="H167" s="37"/>
    </row>
    <row r="168" spans="1:8" s="10" customFormat="1" x14ac:dyDescent="0.25">
      <c r="A168" s="53" t="s">
        <v>94</v>
      </c>
      <c r="B168" s="37">
        <f>65905-48405</f>
        <v>17500</v>
      </c>
      <c r="C168" s="47">
        <f>$B$168/4</f>
        <v>4375</v>
      </c>
      <c r="D168" s="47">
        <f t="shared" ref="D168:F168" si="70">$B$168/4</f>
        <v>4375</v>
      </c>
      <c r="E168" s="47">
        <f t="shared" si="70"/>
        <v>4375</v>
      </c>
      <c r="F168" s="47">
        <f t="shared" si="70"/>
        <v>4375</v>
      </c>
      <c r="G168" s="37">
        <f t="shared" si="69"/>
        <v>17500</v>
      </c>
      <c r="H168" s="37"/>
    </row>
    <row r="169" spans="1:8" s="10" customFormat="1" x14ac:dyDescent="0.25">
      <c r="A169" s="53" t="s">
        <v>115</v>
      </c>
      <c r="B169" s="37">
        <f>2000+2000+1325</f>
        <v>5325</v>
      </c>
      <c r="C169" s="47">
        <f>$B$169/4</f>
        <v>1331.25</v>
      </c>
      <c r="D169" s="47">
        <f t="shared" ref="D169:F169" si="71">$B$169/4</f>
        <v>1331.25</v>
      </c>
      <c r="E169" s="47">
        <f t="shared" si="71"/>
        <v>1331.25</v>
      </c>
      <c r="F169" s="47">
        <f t="shared" si="71"/>
        <v>1331.25</v>
      </c>
      <c r="G169" s="37">
        <f t="shared" si="69"/>
        <v>5325</v>
      </c>
      <c r="H169" s="37"/>
    </row>
    <row r="170" spans="1:8" s="10" customFormat="1" x14ac:dyDescent="0.25">
      <c r="A170" s="10" t="s">
        <v>116</v>
      </c>
      <c r="B170" s="37">
        <v>1250</v>
      </c>
      <c r="C170" s="47">
        <f>$B$170/4</f>
        <v>312.5</v>
      </c>
      <c r="D170" s="47">
        <f t="shared" ref="D170:F170" si="72">$B$170/4</f>
        <v>312.5</v>
      </c>
      <c r="E170" s="47">
        <f t="shared" si="72"/>
        <v>312.5</v>
      </c>
      <c r="F170" s="47">
        <f t="shared" si="72"/>
        <v>312.5</v>
      </c>
      <c r="G170" s="37">
        <f t="shared" si="69"/>
        <v>1250</v>
      </c>
      <c r="H170" s="37"/>
    </row>
    <row r="171" spans="1:8" s="10" customFormat="1" x14ac:dyDescent="0.25">
      <c r="A171" s="10" t="s">
        <v>117</v>
      </c>
      <c r="B171" s="37">
        <v>4590</v>
      </c>
      <c r="C171" s="47">
        <f>$B$171/4</f>
        <v>1147.5</v>
      </c>
      <c r="D171" s="47">
        <f t="shared" ref="D171:F171" si="73">$B$171/4</f>
        <v>1147.5</v>
      </c>
      <c r="E171" s="47">
        <f t="shared" si="73"/>
        <v>1147.5</v>
      </c>
      <c r="F171" s="47">
        <f t="shared" si="73"/>
        <v>1147.5</v>
      </c>
      <c r="G171" s="37">
        <f t="shared" si="69"/>
        <v>4590</v>
      </c>
      <c r="H171" s="37"/>
    </row>
    <row r="172" spans="1:8" s="10" customFormat="1" x14ac:dyDescent="0.25">
      <c r="A172" s="10" t="s">
        <v>118</v>
      </c>
      <c r="B172" s="37">
        <v>125</v>
      </c>
      <c r="C172" s="47">
        <f>$B$172/4</f>
        <v>31.25</v>
      </c>
      <c r="D172" s="47">
        <f t="shared" ref="D172:F172" si="74">$B$172/4</f>
        <v>31.25</v>
      </c>
      <c r="E172" s="47">
        <f t="shared" si="74"/>
        <v>31.25</v>
      </c>
      <c r="F172" s="47">
        <f t="shared" si="74"/>
        <v>31.25</v>
      </c>
      <c r="G172" s="37">
        <f t="shared" si="69"/>
        <v>125</v>
      </c>
      <c r="H172" s="37"/>
    </row>
    <row r="173" spans="1:8" s="10" customFormat="1" x14ac:dyDescent="0.25">
      <c r="A173" s="10" t="s">
        <v>119</v>
      </c>
      <c r="B173" s="37">
        <v>459</v>
      </c>
      <c r="C173" s="47">
        <f>$B$173/4</f>
        <v>114.75</v>
      </c>
      <c r="D173" s="47">
        <f t="shared" ref="D173:F173" si="75">$B$173/4</f>
        <v>114.75</v>
      </c>
      <c r="E173" s="47">
        <f t="shared" si="75"/>
        <v>114.75</v>
      </c>
      <c r="F173" s="47">
        <f t="shared" si="75"/>
        <v>114.75</v>
      </c>
      <c r="G173" s="37">
        <f t="shared" si="69"/>
        <v>459</v>
      </c>
      <c r="H173" s="37"/>
    </row>
    <row r="174" spans="1:8" s="10" customFormat="1" x14ac:dyDescent="0.25">
      <c r="A174" s="10" t="s">
        <v>120</v>
      </c>
      <c r="B174" s="37">
        <v>114.75</v>
      </c>
      <c r="C174" s="47">
        <f>$B$174/4</f>
        <v>28.6875</v>
      </c>
      <c r="D174" s="47">
        <f t="shared" ref="D174:F174" si="76">$B$174/4</f>
        <v>28.6875</v>
      </c>
      <c r="E174" s="47">
        <f t="shared" si="76"/>
        <v>28.6875</v>
      </c>
      <c r="F174" s="47">
        <f t="shared" si="76"/>
        <v>28.6875</v>
      </c>
      <c r="G174" s="37">
        <f t="shared" si="69"/>
        <v>114.75</v>
      </c>
      <c r="H174" s="37"/>
    </row>
    <row r="175" spans="1:8" s="10" customFormat="1" x14ac:dyDescent="0.25">
      <c r="A175" s="10" t="s">
        <v>121</v>
      </c>
      <c r="B175" s="37">
        <v>150</v>
      </c>
      <c r="C175" s="47">
        <f>$B$175/4</f>
        <v>37.5</v>
      </c>
      <c r="D175" s="47">
        <f t="shared" ref="D175:F175" si="77">$B$175/4</f>
        <v>37.5</v>
      </c>
      <c r="E175" s="47">
        <f t="shared" si="77"/>
        <v>37.5</v>
      </c>
      <c r="F175" s="47">
        <f t="shared" si="77"/>
        <v>37.5</v>
      </c>
      <c r="G175" s="37">
        <f t="shared" si="69"/>
        <v>150</v>
      </c>
      <c r="H175" s="37"/>
    </row>
    <row r="176" spans="1:8" s="10" customFormat="1" x14ac:dyDescent="0.25">
      <c r="A176" s="10" t="s">
        <v>122</v>
      </c>
      <c r="B176" s="37">
        <v>550.79999999999995</v>
      </c>
      <c r="C176" s="47">
        <f>$B$176/4</f>
        <v>137.69999999999999</v>
      </c>
      <c r="D176" s="47">
        <f t="shared" ref="D176:F176" si="78">$B$176/4</f>
        <v>137.69999999999999</v>
      </c>
      <c r="E176" s="47">
        <f t="shared" si="78"/>
        <v>137.69999999999999</v>
      </c>
      <c r="F176" s="47">
        <f t="shared" si="78"/>
        <v>137.69999999999999</v>
      </c>
      <c r="G176" s="37">
        <f t="shared" si="69"/>
        <v>550.79999999999995</v>
      </c>
      <c r="H176" s="37"/>
    </row>
    <row r="177" spans="1:8" s="10" customFormat="1" x14ac:dyDescent="0.25">
      <c r="A177" s="10" t="s">
        <v>123</v>
      </c>
      <c r="B177" s="37">
        <v>5000</v>
      </c>
      <c r="C177" s="47">
        <f>$B$177/4</f>
        <v>1250</v>
      </c>
      <c r="D177" s="47">
        <f t="shared" ref="D177:F177" si="79">$B$177/4</f>
        <v>1250</v>
      </c>
      <c r="E177" s="47">
        <f t="shared" si="79"/>
        <v>1250</v>
      </c>
      <c r="F177" s="47">
        <f t="shared" si="79"/>
        <v>1250</v>
      </c>
      <c r="G177" s="37">
        <f t="shared" si="69"/>
        <v>5000</v>
      </c>
      <c r="H177" s="37"/>
    </row>
    <row r="178" spans="1:8" s="10" customFormat="1" x14ac:dyDescent="0.25">
      <c r="A178" s="10" t="s">
        <v>124</v>
      </c>
      <c r="B178" s="37">
        <v>1250</v>
      </c>
      <c r="C178" s="47">
        <f>$B$178/4</f>
        <v>312.5</v>
      </c>
      <c r="D178" s="47">
        <f t="shared" ref="D178:F178" si="80">$B$178/4</f>
        <v>312.5</v>
      </c>
      <c r="E178" s="47">
        <f t="shared" si="80"/>
        <v>312.5</v>
      </c>
      <c r="F178" s="47">
        <f t="shared" si="80"/>
        <v>312.5</v>
      </c>
      <c r="G178" s="37">
        <f t="shared" si="69"/>
        <v>1250</v>
      </c>
      <c r="H178" s="37"/>
    </row>
    <row r="179" spans="1:8" s="10" customFormat="1" x14ac:dyDescent="0.25">
      <c r="A179" s="10" t="s">
        <v>125</v>
      </c>
      <c r="B179" s="37">
        <v>4590</v>
      </c>
      <c r="C179" s="47">
        <f>$B$179/4</f>
        <v>1147.5</v>
      </c>
      <c r="D179" s="47">
        <f t="shared" ref="D179:F179" si="81">$B$179/4</f>
        <v>1147.5</v>
      </c>
      <c r="E179" s="47">
        <f t="shared" si="81"/>
        <v>1147.5</v>
      </c>
      <c r="F179" s="47">
        <f t="shared" si="81"/>
        <v>1147.5</v>
      </c>
      <c r="G179" s="37">
        <f t="shared" si="69"/>
        <v>4590</v>
      </c>
      <c r="H179" s="37"/>
    </row>
    <row r="180" spans="1:8" s="10" customFormat="1" x14ac:dyDescent="0.25">
      <c r="A180" s="10" t="s">
        <v>126</v>
      </c>
      <c r="B180" s="37">
        <v>25000</v>
      </c>
      <c r="C180" s="47">
        <f>$B$180/4</f>
        <v>6250</v>
      </c>
      <c r="D180" s="47">
        <f t="shared" ref="D180:F180" si="82">$B$180/4</f>
        <v>6250</v>
      </c>
      <c r="E180" s="47">
        <f t="shared" si="82"/>
        <v>6250</v>
      </c>
      <c r="F180" s="47">
        <f t="shared" si="82"/>
        <v>6250</v>
      </c>
      <c r="G180" s="37">
        <f t="shared" si="69"/>
        <v>25000</v>
      </c>
      <c r="H180" s="37"/>
    </row>
    <row r="181" spans="1:8" s="10" customFormat="1" x14ac:dyDescent="0.25">
      <c r="B181" s="37"/>
      <c r="C181" s="38"/>
      <c r="D181" s="38"/>
      <c r="E181" s="38"/>
      <c r="F181" s="37"/>
      <c r="G181" s="37">
        <f t="shared" si="69"/>
        <v>0</v>
      </c>
      <c r="H181" s="37"/>
    </row>
    <row r="182" spans="1:8" s="10" customFormat="1" x14ac:dyDescent="0.25">
      <c r="A182" s="12"/>
      <c r="B182" s="39"/>
      <c r="C182" s="44"/>
      <c r="D182" s="38"/>
      <c r="E182" s="38"/>
      <c r="F182" s="37"/>
      <c r="G182" s="37">
        <f t="shared" si="69"/>
        <v>0</v>
      </c>
      <c r="H182" s="37"/>
    </row>
    <row r="183" spans="1:8" s="10" customFormat="1" x14ac:dyDescent="0.25">
      <c r="A183" s="12"/>
      <c r="B183" s="39"/>
      <c r="C183" s="34"/>
      <c r="D183" s="38"/>
      <c r="E183" s="38"/>
      <c r="F183" s="37"/>
      <c r="G183" s="37">
        <f t="shared" si="69"/>
        <v>0</v>
      </c>
      <c r="H183" s="37"/>
    </row>
    <row r="184" spans="1:8" s="10" customFormat="1" x14ac:dyDescent="0.25">
      <c r="A184" s="12"/>
      <c r="B184" s="39"/>
      <c r="C184" s="34"/>
      <c r="D184" s="38"/>
      <c r="E184" s="38"/>
      <c r="F184" s="37"/>
      <c r="G184" s="37">
        <f t="shared" si="69"/>
        <v>0</v>
      </c>
      <c r="H184" s="37"/>
    </row>
    <row r="185" spans="1:8" s="1" customFormat="1" x14ac:dyDescent="0.25">
      <c r="A185" s="11" t="s">
        <v>21</v>
      </c>
      <c r="B185" s="20">
        <f t="shared" ref="B185:G185" si="83">SUM(B166:B184)</f>
        <v>65904.55</v>
      </c>
      <c r="C185" s="20">
        <f t="shared" si="83"/>
        <v>16476.137500000001</v>
      </c>
      <c r="D185" s="20">
        <f t="shared" si="83"/>
        <v>16476.137500000001</v>
      </c>
      <c r="E185" s="20">
        <f t="shared" si="83"/>
        <v>16476.137500000001</v>
      </c>
      <c r="F185" s="20">
        <f t="shared" si="83"/>
        <v>16476.137500000001</v>
      </c>
      <c r="G185" s="20">
        <f t="shared" si="83"/>
        <v>65904.55</v>
      </c>
      <c r="H185" s="20">
        <f>SUM(C185:F185)</f>
        <v>65904.55</v>
      </c>
    </row>
    <row r="186" spans="1:8" s="1" customFormat="1" ht="13.8" thickBot="1" x14ac:dyDescent="0.3">
      <c r="A186" s="11"/>
      <c r="B186" s="40"/>
      <c r="C186" s="20"/>
      <c r="D186" s="20"/>
      <c r="E186" s="20"/>
      <c r="F186" s="20"/>
      <c r="G186" s="20"/>
      <c r="H186" s="20"/>
    </row>
    <row r="187" spans="1:8" ht="16.2" thickBot="1" x14ac:dyDescent="0.35">
      <c r="A187" s="6" t="s">
        <v>23</v>
      </c>
      <c r="B187" s="34">
        <f t="shared" ref="B187:G187" si="84">B185+B163+B120+B93+B62+B48+B43</f>
        <v>213492053.58000004</v>
      </c>
      <c r="C187" s="34">
        <f t="shared" si="84"/>
        <v>53373013.395000011</v>
      </c>
      <c r="D187" s="34">
        <f t="shared" si="84"/>
        <v>53373013.395000011</v>
      </c>
      <c r="E187" s="34">
        <f t="shared" si="84"/>
        <v>53373013.395000011</v>
      </c>
      <c r="F187" s="34">
        <f t="shared" si="84"/>
        <v>53373013.395000011</v>
      </c>
      <c r="G187" s="34">
        <f t="shared" si="84"/>
        <v>213492053.58000004</v>
      </c>
    </row>
    <row r="188" spans="1:8" s="1" customFormat="1" x14ac:dyDescent="0.25">
      <c r="A188" s="11"/>
      <c r="B188" s="40"/>
      <c r="C188" s="20"/>
      <c r="D188" s="20"/>
      <c r="E188" s="20"/>
      <c r="F188" s="20"/>
      <c r="G188" s="20"/>
      <c r="H188" s="20"/>
    </row>
    <row r="189" spans="1:8" ht="17.399999999999999" x14ac:dyDescent="0.3">
      <c r="A189" s="18" t="s">
        <v>258</v>
      </c>
      <c r="B189" s="45">
        <f t="shared" ref="B189:G189" si="85">B187+B31</f>
        <v>222857596.18000004</v>
      </c>
      <c r="C189" s="45">
        <f t="shared" si="85"/>
        <v>55714399.045000009</v>
      </c>
      <c r="D189" s="45">
        <f t="shared" si="85"/>
        <v>55714399.045000009</v>
      </c>
      <c r="E189" s="45">
        <f t="shared" si="85"/>
        <v>55714399.045000009</v>
      </c>
      <c r="F189" s="45">
        <f t="shared" si="85"/>
        <v>55714399.045000009</v>
      </c>
      <c r="G189" s="46">
        <f t="shared" si="85"/>
        <v>222857596.18000004</v>
      </c>
    </row>
    <row r="193" spans="1:2" x14ac:dyDescent="0.25">
      <c r="A193" s="11"/>
      <c r="B193" s="40"/>
    </row>
  </sheetData>
  <printOptions horizontalCentered="1" gridLines="1"/>
  <pageMargins left="0.27" right="0.25" top="0.6" bottom="0.56000000000000005" header="0.27" footer="0.21"/>
  <pageSetup scale="90" orientation="landscape" r:id="rId1"/>
  <headerFooter alignWithMargins="0">
    <oddFooter>&amp;L&amp;F&amp;RPage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2"/>
  <sheetViews>
    <sheetView zoomScaleNormal="100" workbookViewId="0">
      <pane xSplit="1" ySplit="4" topLeftCell="B146" activePane="bottomRight" state="frozen"/>
      <selection activeCell="A118" sqref="A118"/>
      <selection pane="topRight" activeCell="A118" sqref="A118"/>
      <selection pane="bottomLeft" activeCell="A118" sqref="A118"/>
      <selection pane="bottomRight"/>
    </sheetView>
  </sheetViews>
  <sheetFormatPr defaultColWidth="9.109375" defaultRowHeight="13.2" x14ac:dyDescent="0.25"/>
  <cols>
    <col min="1" max="1" width="62.88671875" style="2" bestFit="1" customWidth="1"/>
    <col min="2" max="2" width="20.6640625" style="22" bestFit="1" customWidth="1"/>
    <col min="3" max="5" width="17.109375" style="21" bestFit="1" customWidth="1"/>
    <col min="6" max="6" width="17.109375" style="22" bestFit="1" customWidth="1"/>
    <col min="7" max="7" width="17.6640625" style="22" customWidth="1"/>
    <col min="8" max="8" width="12.109375" style="22" customWidth="1"/>
    <col min="9" max="16384" width="9.109375" style="2"/>
  </cols>
  <sheetData>
    <row r="1" spans="1:8" x14ac:dyDescent="0.25">
      <c r="A1" s="85" t="s">
        <v>255</v>
      </c>
      <c r="B1" s="20"/>
    </row>
    <row r="2" spans="1:8" x14ac:dyDescent="0.25">
      <c r="A2" s="1"/>
      <c r="B2" s="20"/>
    </row>
    <row r="3" spans="1:8" s="4" customFormat="1" ht="20.25" customHeight="1" thickBot="1" x14ac:dyDescent="0.35">
      <c r="A3" s="3" t="s">
        <v>31</v>
      </c>
      <c r="B3" s="23"/>
      <c r="C3" s="24"/>
      <c r="D3" s="24"/>
      <c r="E3" s="24"/>
      <c r="F3" s="25"/>
      <c r="G3" s="25"/>
      <c r="H3" s="25"/>
    </row>
    <row r="4" spans="1:8" s="5" customFormat="1" ht="27" thickBot="1" x14ac:dyDescent="0.3">
      <c r="B4" s="26" t="s">
        <v>24</v>
      </c>
      <c r="C4" s="27" t="s">
        <v>15</v>
      </c>
      <c r="D4" s="28" t="s">
        <v>16</v>
      </c>
      <c r="E4" s="28" t="s">
        <v>17</v>
      </c>
      <c r="F4" s="29" t="s">
        <v>18</v>
      </c>
      <c r="G4" s="29" t="s">
        <v>19</v>
      </c>
      <c r="H4" s="30"/>
    </row>
    <row r="5" spans="1:8" s="5" customFormat="1" ht="13.8" thickBot="1" x14ac:dyDescent="0.3">
      <c r="B5" s="31"/>
      <c r="C5" s="32"/>
      <c r="D5" s="32"/>
      <c r="E5" s="32"/>
      <c r="F5" s="32"/>
      <c r="G5" s="32"/>
      <c r="H5" s="30"/>
    </row>
    <row r="6" spans="1:8" s="5" customFormat="1" ht="16.2" thickBot="1" x14ac:dyDescent="0.35">
      <c r="A6" s="6" t="s">
        <v>6</v>
      </c>
      <c r="B6" s="33"/>
      <c r="C6" s="34"/>
      <c r="D6" s="34"/>
      <c r="E6" s="34"/>
      <c r="F6" s="30"/>
      <c r="G6" s="30"/>
      <c r="H6" s="30"/>
    </row>
    <row r="7" spans="1:8" s="5" customFormat="1" ht="16.2" thickBot="1" x14ac:dyDescent="0.35">
      <c r="A7" s="7"/>
      <c r="B7" s="30"/>
      <c r="C7" s="30"/>
      <c r="D7" s="30"/>
      <c r="E7" s="30"/>
      <c r="F7" s="30"/>
      <c r="G7" s="30"/>
      <c r="H7" s="30"/>
    </row>
    <row r="8" spans="1:8" s="9" customFormat="1" ht="13.8" thickBot="1" x14ac:dyDescent="0.3">
      <c r="A8" s="8" t="s">
        <v>0</v>
      </c>
      <c r="B8" s="35"/>
      <c r="C8" s="21"/>
      <c r="D8" s="21"/>
      <c r="E8" s="21"/>
      <c r="F8" s="36"/>
      <c r="G8" s="36"/>
      <c r="H8" s="36"/>
    </row>
    <row r="9" spans="1:8" x14ac:dyDescent="0.25">
      <c r="B9" s="21">
        <v>2160165.9300000002</v>
      </c>
      <c r="C9" s="21">
        <f>$B$9/4</f>
        <v>540041.48250000004</v>
      </c>
      <c r="D9" s="21">
        <f>$B$9/4</f>
        <v>540041.48250000004</v>
      </c>
      <c r="E9" s="21">
        <f>$B$9/4</f>
        <v>540041.48250000004</v>
      </c>
      <c r="F9" s="21">
        <f>$B$9/4</f>
        <v>540041.48250000004</v>
      </c>
      <c r="G9" s="22">
        <f>SUM(C9:F9)</f>
        <v>2160165.9300000002</v>
      </c>
    </row>
    <row r="10" spans="1:8" x14ac:dyDescent="0.25">
      <c r="B10" s="37"/>
      <c r="D10" s="38"/>
      <c r="G10" s="22">
        <f>SUM(C10:F10)</f>
        <v>0</v>
      </c>
    </row>
    <row r="11" spans="1:8" x14ac:dyDescent="0.25">
      <c r="A11" s="11"/>
      <c r="B11" s="39"/>
      <c r="C11" s="40"/>
      <c r="D11" s="39"/>
      <c r="G11" s="22">
        <f>SUM(C11:F11)</f>
        <v>0</v>
      </c>
    </row>
    <row r="12" spans="1:8" s="1" customFormat="1" x14ac:dyDescent="0.25">
      <c r="A12" s="11" t="s">
        <v>21</v>
      </c>
      <c r="B12" s="20">
        <f t="shared" ref="B12:G12" si="0">SUM(B9:B11)</f>
        <v>2160165.9300000002</v>
      </c>
      <c r="C12" s="20">
        <f t="shared" si="0"/>
        <v>540041.48250000004</v>
      </c>
      <c r="D12" s="20">
        <f t="shared" si="0"/>
        <v>540041.48250000004</v>
      </c>
      <c r="E12" s="20">
        <f t="shared" si="0"/>
        <v>540041.48250000004</v>
      </c>
      <c r="F12" s="20">
        <f t="shared" si="0"/>
        <v>540041.48250000004</v>
      </c>
      <c r="G12" s="20">
        <f t="shared" si="0"/>
        <v>2160165.9300000002</v>
      </c>
      <c r="H12" s="20"/>
    </row>
    <row r="13" spans="1:8" x14ac:dyDescent="0.25">
      <c r="A13" s="13" t="s">
        <v>1</v>
      </c>
      <c r="B13" s="35"/>
      <c r="D13" s="38"/>
    </row>
    <row r="14" spans="1:8" x14ac:dyDescent="0.25">
      <c r="B14" s="21">
        <v>781128.92</v>
      </c>
      <c r="C14" s="21">
        <f>$B$14/4</f>
        <v>195282.23</v>
      </c>
      <c r="D14" s="21">
        <f>$B$14/4</f>
        <v>195282.23</v>
      </c>
      <c r="E14" s="21">
        <f>$B$14/4</f>
        <v>195282.23</v>
      </c>
      <c r="F14" s="21">
        <f>$B$14/4</f>
        <v>195282.23</v>
      </c>
      <c r="G14" s="22">
        <f>SUM(C14:F14)</f>
        <v>781128.92</v>
      </c>
    </row>
    <row r="15" spans="1:8" x14ac:dyDescent="0.25">
      <c r="A15" s="11"/>
      <c r="B15" s="39"/>
      <c r="C15" s="40"/>
      <c r="D15" s="38"/>
      <c r="G15" s="22">
        <f>SUM(C15:F15)</f>
        <v>0</v>
      </c>
    </row>
    <row r="16" spans="1:8" x14ac:dyDescent="0.25">
      <c r="B16" s="37"/>
      <c r="D16" s="38"/>
      <c r="G16" s="22">
        <f>SUM(C16:F16)</f>
        <v>0</v>
      </c>
    </row>
    <row r="17" spans="1:8" s="1" customFormat="1" x14ac:dyDescent="0.25">
      <c r="A17" s="11" t="s">
        <v>21</v>
      </c>
      <c r="B17" s="39">
        <f t="shared" ref="B17:G17" si="1">SUM(B14:B16)</f>
        <v>781128.92</v>
      </c>
      <c r="C17" s="39">
        <f t="shared" si="1"/>
        <v>195282.23</v>
      </c>
      <c r="D17" s="39">
        <f t="shared" si="1"/>
        <v>195282.23</v>
      </c>
      <c r="E17" s="39">
        <f t="shared" si="1"/>
        <v>195282.23</v>
      </c>
      <c r="F17" s="39">
        <f t="shared" si="1"/>
        <v>195282.23</v>
      </c>
      <c r="G17" s="20">
        <f t="shared" si="1"/>
        <v>781128.92</v>
      </c>
      <c r="H17" s="20"/>
    </row>
    <row r="18" spans="1:8" x14ac:dyDescent="0.25">
      <c r="A18" s="13" t="s">
        <v>2</v>
      </c>
      <c r="B18" s="35"/>
      <c r="D18" s="38"/>
    </row>
    <row r="19" spans="1:8" x14ac:dyDescent="0.25">
      <c r="B19" s="37"/>
      <c r="F19" s="21"/>
      <c r="G19" s="22">
        <f>SUM(C19:F19)</f>
        <v>0</v>
      </c>
    </row>
    <row r="20" spans="1:8" x14ac:dyDescent="0.25">
      <c r="A20" s="11"/>
      <c r="B20" s="37"/>
      <c r="C20" s="47">
        <f>$B$20/4</f>
        <v>0</v>
      </c>
      <c r="D20" s="47">
        <f>$B$20/4</f>
        <v>0</v>
      </c>
      <c r="E20" s="47">
        <f>$B$20/4</f>
        <v>0</v>
      </c>
      <c r="F20" s="47">
        <f>$B$20/4</f>
        <v>0</v>
      </c>
      <c r="G20" s="22">
        <f>SUM(C20:F20)</f>
        <v>0</v>
      </c>
    </row>
    <row r="21" spans="1:8" x14ac:dyDescent="0.25">
      <c r="B21" s="37"/>
      <c r="D21" s="38"/>
      <c r="G21" s="22">
        <f>SUM(C21:F21)</f>
        <v>0</v>
      </c>
    </row>
    <row r="22" spans="1:8" x14ac:dyDescent="0.25">
      <c r="A22" s="11"/>
      <c r="B22" s="39"/>
      <c r="C22" s="34"/>
      <c r="D22" s="38"/>
      <c r="G22" s="22">
        <f>SUM(C22:F22)</f>
        <v>0</v>
      </c>
    </row>
    <row r="23" spans="1:8" s="1" customFormat="1" ht="13.8" thickBot="1" x14ac:dyDescent="0.3">
      <c r="A23" s="11" t="s">
        <v>21</v>
      </c>
      <c r="B23" s="20">
        <f t="shared" ref="B23:G23" si="2">SUM(B20:B22)</f>
        <v>0</v>
      </c>
      <c r="C23" s="20">
        <f t="shared" si="2"/>
        <v>0</v>
      </c>
      <c r="D23" s="20">
        <f t="shared" si="2"/>
        <v>0</v>
      </c>
      <c r="E23" s="20">
        <f t="shared" si="2"/>
        <v>0</v>
      </c>
      <c r="F23" s="20">
        <f t="shared" si="2"/>
        <v>0</v>
      </c>
      <c r="G23" s="20">
        <f t="shared" si="2"/>
        <v>0</v>
      </c>
      <c r="H23" s="20"/>
    </row>
    <row r="24" spans="1:8" s="1" customFormat="1" ht="13.8" thickBot="1" x14ac:dyDescent="0.3">
      <c r="A24" s="14" t="s">
        <v>4</v>
      </c>
      <c r="B24" s="41"/>
      <c r="C24" s="21"/>
      <c r="D24" s="21"/>
      <c r="E24" s="40"/>
      <c r="F24" s="20"/>
      <c r="G24" s="20"/>
      <c r="H24" s="20"/>
    </row>
    <row r="25" spans="1:8" s="1" customFormat="1" x14ac:dyDescent="0.25">
      <c r="A25" s="2"/>
      <c r="B25" s="21">
        <v>711782.97</v>
      </c>
      <c r="C25" s="21">
        <f>$B$25/4</f>
        <v>177945.74249999999</v>
      </c>
      <c r="D25" s="21">
        <f>$B$25/4</f>
        <v>177945.74249999999</v>
      </c>
      <c r="E25" s="21">
        <f>$B$25/4</f>
        <v>177945.74249999999</v>
      </c>
      <c r="F25" s="21">
        <f>$B$25/4</f>
        <v>177945.74249999999</v>
      </c>
      <c r="G25" s="22">
        <f>SUM(C25:F25)</f>
        <v>711782.97</v>
      </c>
      <c r="H25" s="20"/>
    </row>
    <row r="26" spans="1:8" s="1" customFormat="1" x14ac:dyDescent="0.25">
      <c r="A26" s="11" t="s">
        <v>21</v>
      </c>
      <c r="B26" s="20">
        <f>SUM(B24:B25)</f>
        <v>711782.97</v>
      </c>
      <c r="C26" s="20">
        <f>SUM(C24:C25)</f>
        <v>177945.74249999999</v>
      </c>
      <c r="D26" s="20">
        <f>SUM(D24:D25)</f>
        <v>177945.74249999999</v>
      </c>
      <c r="E26" s="20">
        <f>SUM(E24:E25)</f>
        <v>177945.74249999999</v>
      </c>
      <c r="F26" s="20">
        <f>SUM(F24:F25)</f>
        <v>177945.74249999999</v>
      </c>
      <c r="G26" s="20">
        <f>SUM(C26:F26)</f>
        <v>711782.97</v>
      </c>
      <c r="H26" s="20"/>
    </row>
    <row r="27" spans="1:8" s="1" customFormat="1" x14ac:dyDescent="0.25">
      <c r="A27" s="13" t="s">
        <v>3</v>
      </c>
      <c r="B27" s="35"/>
      <c r="C27" s="42"/>
      <c r="D27" s="21"/>
      <c r="E27" s="40"/>
      <c r="F27" s="20"/>
      <c r="G27" s="20"/>
      <c r="H27" s="20"/>
    </row>
    <row r="28" spans="1:8" x14ac:dyDescent="0.25">
      <c r="B28" s="37"/>
      <c r="C28" s="22"/>
      <c r="D28" s="22"/>
    </row>
    <row r="29" spans="1:8" x14ac:dyDescent="0.25">
      <c r="A29" s="11" t="s">
        <v>21</v>
      </c>
      <c r="B29" s="39"/>
      <c r="C29" s="22">
        <f>SUM(C27:C28)</f>
        <v>0</v>
      </c>
      <c r="D29" s="22">
        <f>SUM(D27:D28)</f>
        <v>0</v>
      </c>
      <c r="E29" s="22">
        <f>SUM(E27:E28)</f>
        <v>0</v>
      </c>
      <c r="F29" s="22">
        <f>SUM(F27:F28)</f>
        <v>0</v>
      </c>
      <c r="G29" s="22">
        <f>SUM(C29:F29)</f>
        <v>0</v>
      </c>
    </row>
    <row r="30" spans="1:8" ht="13.8" thickBot="1" x14ac:dyDescent="0.3">
      <c r="A30" s="11"/>
      <c r="B30" s="39"/>
      <c r="C30" s="22"/>
      <c r="D30" s="22"/>
      <c r="E30" s="22"/>
    </row>
    <row r="31" spans="1:8" s="1" customFormat="1" ht="16.2" thickBot="1" x14ac:dyDescent="0.35">
      <c r="A31" s="6" t="s">
        <v>22</v>
      </c>
      <c r="B31" s="34">
        <f t="shared" ref="B31:G31" si="3">B29+B26+B23+B17+B12</f>
        <v>3653077.8200000003</v>
      </c>
      <c r="C31" s="34">
        <f t="shared" si="3"/>
        <v>913269.45500000007</v>
      </c>
      <c r="D31" s="34">
        <f t="shared" si="3"/>
        <v>913269.45500000007</v>
      </c>
      <c r="E31" s="34">
        <f t="shared" si="3"/>
        <v>913269.45500000007</v>
      </c>
      <c r="F31" s="34">
        <f t="shared" si="3"/>
        <v>913269.45500000007</v>
      </c>
      <c r="G31" s="34">
        <f t="shared" si="3"/>
        <v>3653077.8200000003</v>
      </c>
      <c r="H31" s="20">
        <f>SUM(C31:F31)</f>
        <v>3653077.8200000003</v>
      </c>
    </row>
    <row r="32" spans="1:8" ht="13.8" thickBot="1" x14ac:dyDescent="0.3">
      <c r="A32" s="11"/>
      <c r="B32" s="39"/>
      <c r="C32" s="22"/>
      <c r="D32" s="22"/>
      <c r="E32" s="22"/>
    </row>
    <row r="33" spans="1:8" ht="16.2" thickBot="1" x14ac:dyDescent="0.35">
      <c r="A33" s="6" t="s">
        <v>5</v>
      </c>
      <c r="B33" s="33"/>
      <c r="C33" s="22"/>
      <c r="D33" s="22"/>
      <c r="E33" s="22"/>
    </row>
    <row r="34" spans="1:8" ht="16.2" thickBot="1" x14ac:dyDescent="0.35">
      <c r="A34" s="16"/>
      <c r="B34" s="33"/>
      <c r="C34" s="42"/>
    </row>
    <row r="35" spans="1:8" ht="13.8" thickBot="1" x14ac:dyDescent="0.3">
      <c r="A35" s="14" t="s">
        <v>7</v>
      </c>
      <c r="B35" s="41"/>
    </row>
    <row r="36" spans="1:8" x14ac:dyDescent="0.25">
      <c r="A36" s="15" t="s">
        <v>20</v>
      </c>
      <c r="B36" s="41"/>
    </row>
    <row r="37" spans="1:8" x14ac:dyDescent="0.25">
      <c r="B37" s="22">
        <v>141653.43</v>
      </c>
      <c r="C37" s="47">
        <f>$B$37/4</f>
        <v>35413.357499999998</v>
      </c>
      <c r="D37" s="47">
        <f>$B$37/4</f>
        <v>35413.357499999998</v>
      </c>
      <c r="E37" s="47">
        <f>$B$37/4</f>
        <v>35413.357499999998</v>
      </c>
      <c r="F37" s="47">
        <f>$B$37/4</f>
        <v>35413.357499999998</v>
      </c>
      <c r="G37" s="22">
        <f t="shared" ref="G37:G42" si="4">SUM(C37:F37)</f>
        <v>141653.43</v>
      </c>
    </row>
    <row r="38" spans="1:8" x14ac:dyDescent="0.25">
      <c r="G38" s="22">
        <f t="shared" si="4"/>
        <v>0</v>
      </c>
    </row>
    <row r="39" spans="1:8" x14ac:dyDescent="0.25">
      <c r="G39" s="22">
        <f t="shared" si="4"/>
        <v>0</v>
      </c>
    </row>
    <row r="40" spans="1:8" x14ac:dyDescent="0.25">
      <c r="G40" s="22">
        <f t="shared" si="4"/>
        <v>0</v>
      </c>
    </row>
    <row r="41" spans="1:8" x14ac:dyDescent="0.25">
      <c r="A41" s="11"/>
      <c r="B41" s="40"/>
      <c r="C41" s="42"/>
      <c r="G41" s="22">
        <f t="shared" si="4"/>
        <v>0</v>
      </c>
    </row>
    <row r="42" spans="1:8" x14ac:dyDescent="0.25">
      <c r="A42" s="11"/>
      <c r="B42" s="40"/>
      <c r="C42" s="43"/>
      <c r="G42" s="22">
        <f t="shared" si="4"/>
        <v>0</v>
      </c>
    </row>
    <row r="43" spans="1:8" ht="13.8" thickBot="1" x14ac:dyDescent="0.3">
      <c r="A43" s="11" t="s">
        <v>21</v>
      </c>
      <c r="B43" s="20">
        <f t="shared" ref="B43:G43" si="5">SUM(B37:B42)</f>
        <v>141653.43</v>
      </c>
      <c r="C43" s="22">
        <f t="shared" si="5"/>
        <v>35413.357499999998</v>
      </c>
      <c r="D43" s="22">
        <f t="shared" si="5"/>
        <v>35413.357499999998</v>
      </c>
      <c r="E43" s="22">
        <f t="shared" si="5"/>
        <v>35413.357499999998</v>
      </c>
      <c r="F43" s="22">
        <f t="shared" si="5"/>
        <v>35413.357499999998</v>
      </c>
      <c r="G43" s="22">
        <f t="shared" si="5"/>
        <v>141653.43</v>
      </c>
      <c r="H43" s="22">
        <f>SUM(C43:F43)</f>
        <v>141653.43</v>
      </c>
    </row>
    <row r="44" spans="1:8" ht="13.8" thickBot="1" x14ac:dyDescent="0.3">
      <c r="A44" s="14" t="s">
        <v>9</v>
      </c>
      <c r="B44" s="41"/>
    </row>
    <row r="45" spans="1:8" x14ac:dyDescent="0.25">
      <c r="A45" s="15" t="s">
        <v>20</v>
      </c>
      <c r="B45" s="41"/>
      <c r="G45" s="22">
        <f>SUM(C45:F45)</f>
        <v>0</v>
      </c>
    </row>
    <row r="46" spans="1:8" x14ac:dyDescent="0.25">
      <c r="A46" s="11"/>
      <c r="B46" s="21"/>
      <c r="C46" s="21">
        <f>$B$46/4</f>
        <v>0</v>
      </c>
      <c r="D46" s="21">
        <f>$B$46/4</f>
        <v>0</v>
      </c>
      <c r="E46" s="21">
        <f>$B$46/4</f>
        <v>0</v>
      </c>
      <c r="F46" s="21">
        <f>$B$46/4</f>
        <v>0</v>
      </c>
      <c r="G46" s="22">
        <f>SUM(C46:F46)</f>
        <v>0</v>
      </c>
    </row>
    <row r="47" spans="1:8" x14ac:dyDescent="0.25">
      <c r="A47" s="11"/>
      <c r="B47" s="40"/>
      <c r="C47" s="40"/>
      <c r="G47" s="22">
        <f>SUM(C47:F47)</f>
        <v>0</v>
      </c>
    </row>
    <row r="48" spans="1:8" ht="13.8" thickBot="1" x14ac:dyDescent="0.3">
      <c r="A48" s="11" t="s">
        <v>21</v>
      </c>
      <c r="B48" s="20">
        <f t="shared" ref="B48:G48" si="6">SUM(B45:B47)</f>
        <v>0</v>
      </c>
      <c r="C48" s="22">
        <f t="shared" si="6"/>
        <v>0</v>
      </c>
      <c r="D48" s="22">
        <f t="shared" si="6"/>
        <v>0</v>
      </c>
      <c r="E48" s="22">
        <f t="shared" si="6"/>
        <v>0</v>
      </c>
      <c r="F48" s="22">
        <f t="shared" si="6"/>
        <v>0</v>
      </c>
      <c r="G48" s="22">
        <f t="shared" si="6"/>
        <v>0</v>
      </c>
      <c r="H48" s="22">
        <f>SUM(C48:F48)</f>
        <v>0</v>
      </c>
    </row>
    <row r="49" spans="1:7" ht="13.8" thickBot="1" x14ac:dyDescent="0.3">
      <c r="A49" s="14" t="s">
        <v>8</v>
      </c>
      <c r="B49" s="41"/>
    </row>
    <row r="50" spans="1:7" x14ac:dyDescent="0.25">
      <c r="A50" s="15" t="s">
        <v>20</v>
      </c>
      <c r="B50" s="41"/>
      <c r="G50" s="22">
        <f t="shared" ref="G50:G61" si="7">SUM(C50:F50)</f>
        <v>0</v>
      </c>
    </row>
    <row r="51" spans="1:7" x14ac:dyDescent="0.25">
      <c r="A51" s="11"/>
      <c r="B51" s="40"/>
      <c r="G51" s="22">
        <f t="shared" si="7"/>
        <v>0</v>
      </c>
    </row>
    <row r="52" spans="1:7" x14ac:dyDescent="0.25">
      <c r="A52" s="11"/>
      <c r="B52" s="21"/>
      <c r="C52" s="21">
        <f>$B$52/4</f>
        <v>0</v>
      </c>
      <c r="D52" s="21">
        <f>$B$52/4</f>
        <v>0</v>
      </c>
      <c r="E52" s="21">
        <f>$B$52/4</f>
        <v>0</v>
      </c>
      <c r="F52" s="21">
        <f>$B$52/4</f>
        <v>0</v>
      </c>
      <c r="G52" s="22">
        <f t="shared" si="7"/>
        <v>0</v>
      </c>
    </row>
    <row r="53" spans="1:7" x14ac:dyDescent="0.25">
      <c r="A53" s="11"/>
      <c r="B53" s="40"/>
      <c r="G53" s="22">
        <f t="shared" si="7"/>
        <v>0</v>
      </c>
    </row>
    <row r="54" spans="1:7" x14ac:dyDescent="0.25">
      <c r="A54" s="11"/>
      <c r="B54" s="40"/>
      <c r="G54" s="22">
        <f t="shared" si="7"/>
        <v>0</v>
      </c>
    </row>
    <row r="55" spans="1:7" x14ac:dyDescent="0.25">
      <c r="A55" s="11"/>
      <c r="B55" s="40"/>
      <c r="G55" s="22">
        <f t="shared" si="7"/>
        <v>0</v>
      </c>
    </row>
    <row r="56" spans="1:7" x14ac:dyDescent="0.25">
      <c r="A56" s="11"/>
      <c r="B56" s="40"/>
      <c r="G56" s="22">
        <f t="shared" si="7"/>
        <v>0</v>
      </c>
    </row>
    <row r="57" spans="1:7" x14ac:dyDescent="0.25">
      <c r="A57" s="11"/>
      <c r="B57" s="40"/>
      <c r="G57" s="22">
        <f t="shared" si="7"/>
        <v>0</v>
      </c>
    </row>
    <row r="58" spans="1:7" x14ac:dyDescent="0.25">
      <c r="A58" s="11"/>
      <c r="B58" s="40"/>
      <c r="G58" s="22">
        <f t="shared" si="7"/>
        <v>0</v>
      </c>
    </row>
    <row r="59" spans="1:7" x14ac:dyDescent="0.25">
      <c r="A59" s="11"/>
      <c r="B59" s="40"/>
      <c r="G59" s="22">
        <f t="shared" si="7"/>
        <v>0</v>
      </c>
    </row>
    <row r="60" spans="1:7" x14ac:dyDescent="0.25">
      <c r="A60" s="11"/>
      <c r="B60" s="40"/>
      <c r="G60" s="22">
        <f t="shared" si="7"/>
        <v>0</v>
      </c>
    </row>
    <row r="61" spans="1:7" x14ac:dyDescent="0.25">
      <c r="A61" s="11"/>
      <c r="B61" s="40"/>
      <c r="C61" s="40"/>
      <c r="G61" s="22">
        <f t="shared" si="7"/>
        <v>0</v>
      </c>
    </row>
    <row r="62" spans="1:7" s="20" customFormat="1" ht="13.8" thickBot="1" x14ac:dyDescent="0.3">
      <c r="A62" s="11" t="s">
        <v>21</v>
      </c>
      <c r="B62" s="20">
        <f t="shared" ref="B62:G62" si="8">SUM(B50:B61)</f>
        <v>0</v>
      </c>
      <c r="C62" s="20">
        <f t="shared" si="8"/>
        <v>0</v>
      </c>
      <c r="D62" s="20">
        <f t="shared" si="8"/>
        <v>0</v>
      </c>
      <c r="E62" s="20">
        <f t="shared" si="8"/>
        <v>0</v>
      </c>
      <c r="F62" s="20">
        <f t="shared" si="8"/>
        <v>0</v>
      </c>
      <c r="G62" s="20">
        <f t="shared" si="8"/>
        <v>0</v>
      </c>
    </row>
    <row r="63" spans="1:7" ht="13.8" thickBot="1" x14ac:dyDescent="0.3">
      <c r="A63" s="14" t="s">
        <v>10</v>
      </c>
      <c r="B63" s="41"/>
    </row>
    <row r="64" spans="1:7" x14ac:dyDescent="0.25">
      <c r="A64" s="15" t="s">
        <v>20</v>
      </c>
      <c r="B64" s="41"/>
    </row>
    <row r="65" spans="1:7" x14ac:dyDescent="0.25">
      <c r="A65" s="15"/>
      <c r="B65" s="41"/>
      <c r="C65" s="21">
        <f>$B$65/4</f>
        <v>0</v>
      </c>
      <c r="D65" s="21">
        <f>$B$65/4</f>
        <v>0</v>
      </c>
      <c r="E65" s="21">
        <f>$B$65/4</f>
        <v>0</v>
      </c>
      <c r="F65" s="21">
        <f>$B$65/4</f>
        <v>0</v>
      </c>
      <c r="G65" s="22">
        <f>SUM(C65:F65)</f>
        <v>0</v>
      </c>
    </row>
    <row r="66" spans="1:7" x14ac:dyDescent="0.25">
      <c r="A66" s="15"/>
      <c r="B66" s="41"/>
      <c r="G66" s="22">
        <f t="shared" ref="G66:G94" si="9">SUM(C66:F66)</f>
        <v>0</v>
      </c>
    </row>
    <row r="67" spans="1:7" x14ac:dyDescent="0.25">
      <c r="A67" s="53" t="s">
        <v>185</v>
      </c>
      <c r="B67" s="41">
        <v>8500</v>
      </c>
      <c r="C67" s="21">
        <f>$B$67/4</f>
        <v>2125</v>
      </c>
      <c r="D67" s="21">
        <f t="shared" ref="D67:F67" si="10">$B$67/4</f>
        <v>2125</v>
      </c>
      <c r="E67" s="21">
        <f t="shared" si="10"/>
        <v>2125</v>
      </c>
      <c r="F67" s="21">
        <f t="shared" si="10"/>
        <v>2125</v>
      </c>
      <c r="G67" s="22">
        <f t="shared" si="9"/>
        <v>8500</v>
      </c>
    </row>
    <row r="68" spans="1:7" x14ac:dyDescent="0.25">
      <c r="A68" s="53" t="s">
        <v>171</v>
      </c>
      <c r="B68" s="41">
        <v>117060.87</v>
      </c>
      <c r="C68" s="47">
        <f>$B$68/4</f>
        <v>29265.217499999999</v>
      </c>
      <c r="D68" s="47">
        <f t="shared" ref="D68:F68" si="11">$B$68/4</f>
        <v>29265.217499999999</v>
      </c>
      <c r="E68" s="47">
        <f t="shared" si="11"/>
        <v>29265.217499999999</v>
      </c>
      <c r="F68" s="47">
        <f t="shared" si="11"/>
        <v>29265.217499999999</v>
      </c>
      <c r="G68" s="22">
        <f t="shared" si="9"/>
        <v>117060.87</v>
      </c>
    </row>
    <row r="69" spans="1:7" x14ac:dyDescent="0.25">
      <c r="A69" s="53" t="s">
        <v>178</v>
      </c>
      <c r="B69" s="41">
        <v>64949.61</v>
      </c>
      <c r="C69" s="47">
        <f>$B$69/4</f>
        <v>16237.4025</v>
      </c>
      <c r="D69" s="47">
        <f t="shared" ref="D69:F69" si="12">$B$69/4</f>
        <v>16237.4025</v>
      </c>
      <c r="E69" s="47">
        <f t="shared" si="12"/>
        <v>16237.4025</v>
      </c>
      <c r="F69" s="47">
        <f t="shared" si="12"/>
        <v>16237.4025</v>
      </c>
      <c r="G69" s="22">
        <f t="shared" si="9"/>
        <v>64949.61</v>
      </c>
    </row>
    <row r="70" spans="1:7" x14ac:dyDescent="0.25">
      <c r="A70" s="15"/>
      <c r="B70" s="41"/>
      <c r="F70" s="21"/>
      <c r="G70" s="22">
        <f t="shared" si="9"/>
        <v>0</v>
      </c>
    </row>
    <row r="71" spans="1:7" x14ac:dyDescent="0.25">
      <c r="A71" s="55" t="s">
        <v>186</v>
      </c>
      <c r="B71" s="41">
        <v>150000</v>
      </c>
      <c r="C71" s="21">
        <f>$B$71/4</f>
        <v>37500</v>
      </c>
      <c r="D71" s="21">
        <f t="shared" ref="D71:F71" si="13">$B$71/4</f>
        <v>37500</v>
      </c>
      <c r="E71" s="21">
        <f t="shared" si="13"/>
        <v>37500</v>
      </c>
      <c r="F71" s="21">
        <f t="shared" si="13"/>
        <v>37500</v>
      </c>
      <c r="G71" s="22">
        <f t="shared" si="9"/>
        <v>150000</v>
      </c>
    </row>
    <row r="72" spans="1:7" ht="26.4" x14ac:dyDescent="0.25">
      <c r="A72" s="55" t="s">
        <v>187</v>
      </c>
      <c r="B72" s="41">
        <v>27700</v>
      </c>
      <c r="C72" s="21">
        <f>$B$72/4</f>
        <v>6925</v>
      </c>
      <c r="D72" s="21">
        <f t="shared" ref="D72:F72" si="14">$B$72/4</f>
        <v>6925</v>
      </c>
      <c r="E72" s="21">
        <f t="shared" si="14"/>
        <v>6925</v>
      </c>
      <c r="F72" s="21">
        <f t="shared" si="14"/>
        <v>6925</v>
      </c>
      <c r="G72" s="22">
        <f t="shared" si="9"/>
        <v>27700</v>
      </c>
    </row>
    <row r="73" spans="1:7" x14ac:dyDescent="0.25">
      <c r="A73" s="55" t="s">
        <v>188</v>
      </c>
      <c r="B73" s="41">
        <v>2038</v>
      </c>
      <c r="C73" s="47">
        <f>$B$73/4</f>
        <v>509.5</v>
      </c>
      <c r="D73" s="47">
        <f t="shared" ref="D73:F73" si="15">$B$73/4</f>
        <v>509.5</v>
      </c>
      <c r="E73" s="47">
        <f t="shared" si="15"/>
        <v>509.5</v>
      </c>
      <c r="F73" s="47">
        <f t="shared" si="15"/>
        <v>509.5</v>
      </c>
      <c r="G73" s="22">
        <f t="shared" si="9"/>
        <v>2038</v>
      </c>
    </row>
    <row r="74" spans="1:7" x14ac:dyDescent="0.25">
      <c r="A74" s="55" t="s">
        <v>189</v>
      </c>
      <c r="B74" s="41">
        <v>4200</v>
      </c>
      <c r="C74" s="21">
        <f>$B$74/4</f>
        <v>1050</v>
      </c>
      <c r="D74" s="21">
        <f t="shared" ref="D74:F74" si="16">$B$74/4</f>
        <v>1050</v>
      </c>
      <c r="E74" s="21">
        <f t="shared" si="16"/>
        <v>1050</v>
      </c>
      <c r="F74" s="21">
        <f t="shared" si="16"/>
        <v>1050</v>
      </c>
      <c r="G74" s="22">
        <f t="shared" si="9"/>
        <v>4200</v>
      </c>
    </row>
    <row r="75" spans="1:7" x14ac:dyDescent="0.25">
      <c r="A75" s="55" t="s">
        <v>184</v>
      </c>
      <c r="B75" s="41">
        <v>112613.66</v>
      </c>
      <c r="C75" s="47">
        <f>$B$75/4</f>
        <v>28153.415000000001</v>
      </c>
      <c r="D75" s="47">
        <f t="shared" ref="D75:F75" si="17">$B$75/4</f>
        <v>28153.415000000001</v>
      </c>
      <c r="E75" s="47">
        <f t="shared" si="17"/>
        <v>28153.415000000001</v>
      </c>
      <c r="F75" s="47">
        <f t="shared" si="17"/>
        <v>28153.415000000001</v>
      </c>
      <c r="G75" s="22">
        <f t="shared" si="9"/>
        <v>112613.66</v>
      </c>
    </row>
    <row r="76" spans="1:7" x14ac:dyDescent="0.25">
      <c r="A76" s="55" t="s">
        <v>190</v>
      </c>
      <c r="B76" s="41">
        <v>25000</v>
      </c>
      <c r="C76" s="21">
        <f>$B$76/4</f>
        <v>6250</v>
      </c>
      <c r="D76" s="21">
        <f t="shared" ref="D76:F76" si="18">$B$76/4</f>
        <v>6250</v>
      </c>
      <c r="E76" s="21">
        <f t="shared" si="18"/>
        <v>6250</v>
      </c>
      <c r="F76" s="21">
        <f t="shared" si="18"/>
        <v>6250</v>
      </c>
      <c r="G76" s="22">
        <f t="shared" si="9"/>
        <v>25000</v>
      </c>
    </row>
    <row r="77" spans="1:7" x14ac:dyDescent="0.25">
      <c r="A77" s="55" t="s">
        <v>191</v>
      </c>
      <c r="B77" s="41">
        <v>2000</v>
      </c>
      <c r="C77" s="21">
        <f>$B$77/4</f>
        <v>500</v>
      </c>
      <c r="D77" s="21">
        <f t="shared" ref="D77:F77" si="19">$B$77/4</f>
        <v>500</v>
      </c>
      <c r="E77" s="21">
        <f t="shared" si="19"/>
        <v>500</v>
      </c>
      <c r="F77" s="21">
        <f t="shared" si="19"/>
        <v>500</v>
      </c>
      <c r="G77" s="22">
        <f t="shared" si="9"/>
        <v>2000</v>
      </c>
    </row>
    <row r="78" spans="1:7" ht="66" x14ac:dyDescent="0.25">
      <c r="A78" s="55" t="s">
        <v>192</v>
      </c>
      <c r="B78" s="41">
        <v>35000</v>
      </c>
      <c r="C78" s="21">
        <f>$B$78/4</f>
        <v>8750</v>
      </c>
      <c r="D78" s="21">
        <f t="shared" ref="D78:F78" si="20">$B$78/4</f>
        <v>8750</v>
      </c>
      <c r="E78" s="21">
        <f t="shared" si="20"/>
        <v>8750</v>
      </c>
      <c r="F78" s="21">
        <f t="shared" si="20"/>
        <v>8750</v>
      </c>
      <c r="G78" s="22">
        <f t="shared" si="9"/>
        <v>35000</v>
      </c>
    </row>
    <row r="79" spans="1:7" x14ac:dyDescent="0.25">
      <c r="A79" s="55" t="s">
        <v>193</v>
      </c>
      <c r="B79" s="41">
        <v>9000</v>
      </c>
      <c r="C79" s="21">
        <f>$B$79/4</f>
        <v>2250</v>
      </c>
      <c r="D79" s="21">
        <f t="shared" ref="D79:F79" si="21">$B$79/4</f>
        <v>2250</v>
      </c>
      <c r="E79" s="21">
        <f t="shared" si="21"/>
        <v>2250</v>
      </c>
      <c r="F79" s="21">
        <f t="shared" si="21"/>
        <v>2250</v>
      </c>
      <c r="G79" s="22">
        <f t="shared" si="9"/>
        <v>9000</v>
      </c>
    </row>
    <row r="80" spans="1:7" ht="39.6" x14ac:dyDescent="0.25">
      <c r="A80" s="55" t="s">
        <v>194</v>
      </c>
      <c r="B80" s="41">
        <v>5000</v>
      </c>
      <c r="C80" s="21">
        <f>$B$80/4</f>
        <v>1250</v>
      </c>
      <c r="D80" s="21">
        <f t="shared" ref="D80:F80" si="22">$B$80/4</f>
        <v>1250</v>
      </c>
      <c r="E80" s="21">
        <f t="shared" si="22"/>
        <v>1250</v>
      </c>
      <c r="F80" s="21">
        <f t="shared" si="22"/>
        <v>1250</v>
      </c>
      <c r="G80" s="22">
        <f t="shared" si="9"/>
        <v>5000</v>
      </c>
    </row>
    <row r="81" spans="1:8" ht="52.8" x14ac:dyDescent="0.25">
      <c r="A81" s="55" t="s">
        <v>195</v>
      </c>
      <c r="B81" s="41">
        <v>18000</v>
      </c>
      <c r="C81" s="21">
        <f>$B$81/4</f>
        <v>4500</v>
      </c>
      <c r="D81" s="21">
        <f t="shared" ref="D81:F81" si="23">$B$81/4</f>
        <v>4500</v>
      </c>
      <c r="E81" s="21">
        <f t="shared" si="23"/>
        <v>4500</v>
      </c>
      <c r="F81" s="21">
        <f t="shared" si="23"/>
        <v>4500</v>
      </c>
      <c r="G81" s="22">
        <f t="shared" si="9"/>
        <v>18000</v>
      </c>
    </row>
    <row r="82" spans="1:8" x14ac:dyDescent="0.25">
      <c r="A82" s="55" t="s">
        <v>196</v>
      </c>
      <c r="B82" s="41">
        <v>59324.17</v>
      </c>
      <c r="C82" s="47">
        <f>$B$82/4</f>
        <v>14831.0425</v>
      </c>
      <c r="D82" s="47">
        <f t="shared" ref="D82:F82" si="24">$B$82/4</f>
        <v>14831.0425</v>
      </c>
      <c r="E82" s="47">
        <f t="shared" si="24"/>
        <v>14831.0425</v>
      </c>
      <c r="F82" s="47">
        <f t="shared" si="24"/>
        <v>14831.0425</v>
      </c>
      <c r="G82" s="22">
        <f t="shared" si="9"/>
        <v>59324.17</v>
      </c>
    </row>
    <row r="83" spans="1:8" x14ac:dyDescent="0.25">
      <c r="A83" s="55" t="s">
        <v>197</v>
      </c>
      <c r="B83" s="41">
        <v>5000</v>
      </c>
      <c r="C83" s="21">
        <f>$B$83/4</f>
        <v>1250</v>
      </c>
      <c r="D83" s="21">
        <f t="shared" ref="D83:F83" si="25">$B$83/4</f>
        <v>1250</v>
      </c>
      <c r="E83" s="21">
        <f t="shared" si="25"/>
        <v>1250</v>
      </c>
      <c r="F83" s="21">
        <f t="shared" si="25"/>
        <v>1250</v>
      </c>
      <c r="G83" s="22">
        <f t="shared" si="9"/>
        <v>5000</v>
      </c>
    </row>
    <row r="84" spans="1:8" ht="26.4" x14ac:dyDescent="0.25">
      <c r="A84" s="55" t="s">
        <v>198</v>
      </c>
      <c r="B84" s="41">
        <v>3000</v>
      </c>
      <c r="C84" s="21">
        <f>$B$84/4</f>
        <v>750</v>
      </c>
      <c r="D84" s="21">
        <f t="shared" ref="D84:F84" si="26">$B$84/4</f>
        <v>750</v>
      </c>
      <c r="E84" s="21">
        <f t="shared" si="26"/>
        <v>750</v>
      </c>
      <c r="F84" s="21">
        <f t="shared" si="26"/>
        <v>750</v>
      </c>
      <c r="G84" s="22">
        <f t="shared" si="9"/>
        <v>3000</v>
      </c>
    </row>
    <row r="85" spans="1:8" ht="39.6" x14ac:dyDescent="0.25">
      <c r="A85" s="55" t="s">
        <v>199</v>
      </c>
      <c r="B85" s="41">
        <v>268258.62</v>
      </c>
      <c r="C85" s="47">
        <f>$B$85/4</f>
        <v>67064.654999999999</v>
      </c>
      <c r="D85" s="47">
        <f t="shared" ref="D85:F85" si="27">$B$85/4</f>
        <v>67064.654999999999</v>
      </c>
      <c r="E85" s="47">
        <f t="shared" si="27"/>
        <v>67064.654999999999</v>
      </c>
      <c r="F85" s="47">
        <f t="shared" si="27"/>
        <v>67064.654999999999</v>
      </c>
      <c r="G85" s="22">
        <f t="shared" si="9"/>
        <v>268258.62</v>
      </c>
    </row>
    <row r="86" spans="1:8" x14ac:dyDescent="0.25">
      <c r="A86" s="55" t="s">
        <v>200</v>
      </c>
      <c r="B86" s="41">
        <v>1700</v>
      </c>
      <c r="C86" s="21">
        <f>$B$86/4</f>
        <v>425</v>
      </c>
      <c r="D86" s="21">
        <f t="shared" ref="D86:F86" si="28">$B$86/4</f>
        <v>425</v>
      </c>
      <c r="E86" s="21">
        <f t="shared" si="28"/>
        <v>425</v>
      </c>
      <c r="F86" s="21">
        <f t="shared" si="28"/>
        <v>425</v>
      </c>
      <c r="G86" s="22">
        <f t="shared" si="9"/>
        <v>1700</v>
      </c>
    </row>
    <row r="87" spans="1:8" x14ac:dyDescent="0.25">
      <c r="A87" s="55" t="s">
        <v>201</v>
      </c>
      <c r="B87" s="41">
        <v>15000</v>
      </c>
      <c r="C87" s="21">
        <f>$B$87/4</f>
        <v>3750</v>
      </c>
      <c r="D87" s="21">
        <f t="shared" ref="D87:F87" si="29">$B$87/4</f>
        <v>3750</v>
      </c>
      <c r="E87" s="21">
        <f t="shared" si="29"/>
        <v>3750</v>
      </c>
      <c r="F87" s="21">
        <f t="shared" si="29"/>
        <v>3750</v>
      </c>
      <c r="G87" s="22">
        <f t="shared" si="9"/>
        <v>15000</v>
      </c>
    </row>
    <row r="88" spans="1:8" x14ac:dyDescent="0.25">
      <c r="A88" s="55" t="s">
        <v>202</v>
      </c>
      <c r="B88" s="41">
        <v>21200</v>
      </c>
      <c r="C88" s="21">
        <f>$B$88/4</f>
        <v>5300</v>
      </c>
      <c r="D88" s="21">
        <f t="shared" ref="D88:F88" si="30">$B$88/4</f>
        <v>5300</v>
      </c>
      <c r="E88" s="21">
        <f t="shared" si="30"/>
        <v>5300</v>
      </c>
      <c r="F88" s="21">
        <f t="shared" si="30"/>
        <v>5300</v>
      </c>
      <c r="G88" s="22">
        <f t="shared" si="9"/>
        <v>21200</v>
      </c>
    </row>
    <row r="89" spans="1:8" ht="52.8" x14ac:dyDescent="0.25">
      <c r="A89" s="55" t="s">
        <v>203</v>
      </c>
      <c r="B89" s="41">
        <v>55061.26</v>
      </c>
      <c r="C89" s="47">
        <f>$B$89/4</f>
        <v>13765.315000000001</v>
      </c>
      <c r="D89" s="47">
        <f t="shared" ref="D89:F89" si="31">$B$89/4</f>
        <v>13765.315000000001</v>
      </c>
      <c r="E89" s="47">
        <f t="shared" si="31"/>
        <v>13765.315000000001</v>
      </c>
      <c r="F89" s="47">
        <f t="shared" si="31"/>
        <v>13765.315000000001</v>
      </c>
      <c r="G89" s="22">
        <f t="shared" si="9"/>
        <v>55061.26</v>
      </c>
    </row>
    <row r="90" spans="1:8" x14ac:dyDescent="0.25">
      <c r="A90" s="55" t="s">
        <v>204</v>
      </c>
      <c r="B90" s="41">
        <v>800</v>
      </c>
      <c r="C90" s="21">
        <f>$B$90/4</f>
        <v>200</v>
      </c>
      <c r="D90" s="21">
        <f t="shared" ref="D90:F90" si="32">$B$90/4</f>
        <v>200</v>
      </c>
      <c r="E90" s="21">
        <f t="shared" si="32"/>
        <v>200</v>
      </c>
      <c r="F90" s="21">
        <f t="shared" si="32"/>
        <v>200</v>
      </c>
      <c r="G90" s="22">
        <f t="shared" si="9"/>
        <v>800</v>
      </c>
    </row>
    <row r="91" spans="1:8" x14ac:dyDescent="0.25">
      <c r="A91" s="55" t="s">
        <v>205</v>
      </c>
      <c r="B91" s="41">
        <v>23000</v>
      </c>
      <c r="C91" s="21">
        <f>$B$91/4</f>
        <v>5750</v>
      </c>
      <c r="D91" s="21">
        <f t="shared" ref="D91:F91" si="33">$B$91/4</f>
        <v>5750</v>
      </c>
      <c r="E91" s="21">
        <f t="shared" si="33"/>
        <v>5750</v>
      </c>
      <c r="F91" s="21">
        <f t="shared" si="33"/>
        <v>5750</v>
      </c>
      <c r="G91" s="22">
        <f t="shared" si="9"/>
        <v>23000</v>
      </c>
    </row>
    <row r="92" spans="1:8" x14ac:dyDescent="0.25">
      <c r="A92" s="15"/>
      <c r="B92" s="41"/>
      <c r="G92" s="22">
        <f t="shared" si="9"/>
        <v>0</v>
      </c>
    </row>
    <row r="93" spans="1:8" x14ac:dyDescent="0.25">
      <c r="A93" s="11"/>
      <c r="B93" s="40"/>
      <c r="G93" s="22">
        <f t="shared" si="9"/>
        <v>0</v>
      </c>
    </row>
    <row r="94" spans="1:8" x14ac:dyDescent="0.25">
      <c r="G94" s="22">
        <f t="shared" si="9"/>
        <v>0</v>
      </c>
    </row>
    <row r="95" spans="1:8" s="1" customFormat="1" ht="13.8" thickBot="1" x14ac:dyDescent="0.3">
      <c r="A95" s="11" t="s">
        <v>21</v>
      </c>
      <c r="B95" s="20">
        <f t="shared" ref="B95:G95" si="34">SUM(B65:B94)</f>
        <v>1033406.1900000001</v>
      </c>
      <c r="C95" s="20">
        <f t="shared" si="34"/>
        <v>258351.54750000002</v>
      </c>
      <c r="D95" s="20">
        <f t="shared" si="34"/>
        <v>258351.54750000002</v>
      </c>
      <c r="E95" s="20">
        <f t="shared" si="34"/>
        <v>258351.54750000002</v>
      </c>
      <c r="F95" s="20">
        <f t="shared" si="34"/>
        <v>258351.54750000002</v>
      </c>
      <c r="G95" s="20">
        <f t="shared" si="34"/>
        <v>1033406.1900000001</v>
      </c>
      <c r="H95" s="20">
        <f>SUM(C95:F95)</f>
        <v>1033406.1900000001</v>
      </c>
    </row>
    <row r="96" spans="1:8" ht="13.8" thickBot="1" x14ac:dyDescent="0.3">
      <c r="A96" s="14" t="s">
        <v>11</v>
      </c>
      <c r="B96" s="41"/>
    </row>
    <row r="97" spans="1:8" x14ac:dyDescent="0.25">
      <c r="A97" s="15" t="s">
        <v>20</v>
      </c>
      <c r="B97" s="41"/>
    </row>
    <row r="98" spans="1:8" x14ac:dyDescent="0.25">
      <c r="A98" s="15"/>
      <c r="B98" s="41"/>
      <c r="C98" s="21">
        <f>$B$98/4</f>
        <v>0</v>
      </c>
      <c r="D98" s="21">
        <f>$B$98/4</f>
        <v>0</v>
      </c>
      <c r="E98" s="21">
        <f>$B$98/4</f>
        <v>0</v>
      </c>
      <c r="F98" s="21">
        <f>$B$98/4</f>
        <v>0</v>
      </c>
      <c r="G98" s="22">
        <f>SUM(C98:F98)</f>
        <v>0</v>
      </c>
    </row>
    <row r="99" spans="1:8" x14ac:dyDescent="0.25">
      <c r="A99" s="15"/>
      <c r="B99" s="41"/>
      <c r="G99" s="22">
        <f t="shared" ref="G99:G108" si="35">SUM(C99:F99)</f>
        <v>0</v>
      </c>
    </row>
    <row r="100" spans="1:8" x14ac:dyDescent="0.25">
      <c r="A100" s="15" t="s">
        <v>180</v>
      </c>
      <c r="B100" s="41">
        <f>599472-583853</f>
        <v>15619</v>
      </c>
      <c r="C100" s="47">
        <f>$B$100/4</f>
        <v>3904.75</v>
      </c>
      <c r="D100" s="47">
        <f t="shared" ref="D100:F100" si="36">$B$100/4</f>
        <v>3904.75</v>
      </c>
      <c r="E100" s="47">
        <f t="shared" si="36"/>
        <v>3904.75</v>
      </c>
      <c r="F100" s="47">
        <f t="shared" si="36"/>
        <v>3904.75</v>
      </c>
      <c r="G100" s="22">
        <f t="shared" si="35"/>
        <v>15619</v>
      </c>
    </row>
    <row r="101" spans="1:8" x14ac:dyDescent="0.25">
      <c r="A101" s="15" t="s">
        <v>181</v>
      </c>
      <c r="B101" s="41">
        <v>4352.8500000000004</v>
      </c>
      <c r="C101" s="47">
        <f>$B$101/4</f>
        <v>1088.2125000000001</v>
      </c>
      <c r="D101" s="47">
        <f t="shared" ref="D101:F101" si="37">$B$101/4</f>
        <v>1088.2125000000001</v>
      </c>
      <c r="E101" s="47">
        <f t="shared" si="37"/>
        <v>1088.2125000000001</v>
      </c>
      <c r="F101" s="47">
        <f t="shared" si="37"/>
        <v>1088.2125000000001</v>
      </c>
      <c r="G101" s="22">
        <f t="shared" si="35"/>
        <v>4352.8500000000004</v>
      </c>
    </row>
    <row r="102" spans="1:8" x14ac:dyDescent="0.25">
      <c r="A102" s="15" t="s">
        <v>182</v>
      </c>
      <c r="B102" s="41">
        <v>150000</v>
      </c>
      <c r="C102" s="21">
        <f>$B$102/4</f>
        <v>37500</v>
      </c>
      <c r="D102" s="21">
        <f t="shared" ref="D102:F102" si="38">$B$102/4</f>
        <v>37500</v>
      </c>
      <c r="E102" s="21">
        <f t="shared" si="38"/>
        <v>37500</v>
      </c>
      <c r="F102" s="21">
        <f t="shared" si="38"/>
        <v>37500</v>
      </c>
      <c r="G102" s="22">
        <f t="shared" si="35"/>
        <v>150000</v>
      </c>
    </row>
    <row r="103" spans="1:8" x14ac:dyDescent="0.25">
      <c r="A103" s="15" t="s">
        <v>183</v>
      </c>
      <c r="B103" s="41">
        <v>304500</v>
      </c>
      <c r="C103" s="21">
        <f>$B$103/4</f>
        <v>76125</v>
      </c>
      <c r="D103" s="21">
        <f t="shared" ref="D103:F103" si="39">$B$103/4</f>
        <v>76125</v>
      </c>
      <c r="E103" s="21">
        <f t="shared" si="39"/>
        <v>76125</v>
      </c>
      <c r="F103" s="21">
        <f t="shared" si="39"/>
        <v>76125</v>
      </c>
      <c r="G103" s="22">
        <f t="shared" si="35"/>
        <v>304500</v>
      </c>
    </row>
    <row r="104" spans="1:8" x14ac:dyDescent="0.25">
      <c r="A104" s="15" t="s">
        <v>184</v>
      </c>
      <c r="B104" s="41">
        <v>125000</v>
      </c>
      <c r="C104" s="21">
        <f>$B$104/4</f>
        <v>31250</v>
      </c>
      <c r="D104" s="21">
        <f t="shared" ref="D104:F104" si="40">$B$104/4</f>
        <v>31250</v>
      </c>
      <c r="E104" s="21">
        <f t="shared" si="40"/>
        <v>31250</v>
      </c>
      <c r="F104" s="21">
        <f t="shared" si="40"/>
        <v>31250</v>
      </c>
      <c r="G104" s="22">
        <f t="shared" si="35"/>
        <v>125000</v>
      </c>
    </row>
    <row r="105" spans="1:8" x14ac:dyDescent="0.25">
      <c r="A105" s="15"/>
      <c r="B105" s="41"/>
      <c r="G105" s="22">
        <f t="shared" si="35"/>
        <v>0</v>
      </c>
    </row>
    <row r="106" spans="1:8" x14ac:dyDescent="0.25">
      <c r="A106" s="15"/>
      <c r="B106" s="41"/>
      <c r="G106" s="22">
        <f t="shared" si="35"/>
        <v>0</v>
      </c>
    </row>
    <row r="107" spans="1:8" x14ac:dyDescent="0.25">
      <c r="A107" s="11"/>
      <c r="B107" s="40"/>
      <c r="G107" s="22">
        <f t="shared" si="35"/>
        <v>0</v>
      </c>
    </row>
    <row r="108" spans="1:8" x14ac:dyDescent="0.25">
      <c r="A108" s="11" t="s">
        <v>14</v>
      </c>
      <c r="B108" s="40"/>
      <c r="C108" s="43"/>
      <c r="G108" s="22">
        <f t="shared" si="35"/>
        <v>0</v>
      </c>
    </row>
    <row r="109" spans="1:8" x14ac:dyDescent="0.25">
      <c r="A109" s="11" t="s">
        <v>21</v>
      </c>
      <c r="B109" s="20">
        <f t="shared" ref="B109:G109" si="41">SUM(B98:B108)</f>
        <v>599471.85</v>
      </c>
      <c r="C109" s="20">
        <f t="shared" si="41"/>
        <v>149867.96249999999</v>
      </c>
      <c r="D109" s="20">
        <f t="shared" si="41"/>
        <v>149867.96249999999</v>
      </c>
      <c r="E109" s="20">
        <f t="shared" si="41"/>
        <v>149867.96249999999</v>
      </c>
      <c r="F109" s="20">
        <f t="shared" si="41"/>
        <v>149867.96249999999</v>
      </c>
      <c r="G109" s="20">
        <f t="shared" si="41"/>
        <v>599471.85</v>
      </c>
      <c r="H109" s="22">
        <f>SUM(C109:F109)</f>
        <v>599471.85</v>
      </c>
    </row>
    <row r="110" spans="1:8" x14ac:dyDescent="0.25">
      <c r="A110" s="13" t="s">
        <v>12</v>
      </c>
      <c r="B110" s="35"/>
      <c r="C110" s="43"/>
    </row>
    <row r="111" spans="1:8" x14ac:dyDescent="0.25">
      <c r="A111" s="15"/>
      <c r="B111" s="41"/>
    </row>
    <row r="112" spans="1:8" x14ac:dyDescent="0.25">
      <c r="A112" s="54"/>
      <c r="B112" s="21"/>
      <c r="C112" s="21">
        <f>$B$112/4</f>
        <v>0</v>
      </c>
      <c r="D112" s="21">
        <f>$B$112/4</f>
        <v>0</v>
      </c>
      <c r="E112" s="21">
        <f>$B$112/4</f>
        <v>0</v>
      </c>
      <c r="F112" s="21">
        <f>$B$112/4</f>
        <v>0</v>
      </c>
      <c r="G112" s="22">
        <f>SUM(C112:F112)</f>
        <v>0</v>
      </c>
    </row>
    <row r="113" spans="1:8" x14ac:dyDescent="0.25">
      <c r="A113" s="54"/>
      <c r="B113" s="49"/>
      <c r="G113" s="22">
        <f>SUM(C113:F113)</f>
        <v>0</v>
      </c>
    </row>
    <row r="114" spans="1:8" x14ac:dyDescent="0.25">
      <c r="A114" s="54" t="s">
        <v>169</v>
      </c>
      <c r="B114" s="49">
        <v>1434751.25</v>
      </c>
      <c r="C114" s="47">
        <f>$B$114/4</f>
        <v>358687.8125</v>
      </c>
      <c r="D114" s="47">
        <f t="shared" ref="D114:F114" si="42">$B$114/4</f>
        <v>358687.8125</v>
      </c>
      <c r="E114" s="47">
        <f t="shared" si="42"/>
        <v>358687.8125</v>
      </c>
      <c r="F114" s="47">
        <f t="shared" si="42"/>
        <v>358687.8125</v>
      </c>
      <c r="G114" s="22">
        <f t="shared" ref="G114:G126" si="43">SUM(C114:F114)</f>
        <v>1434751.25</v>
      </c>
    </row>
    <row r="115" spans="1:8" x14ac:dyDescent="0.25">
      <c r="A115" s="54" t="s">
        <v>170</v>
      </c>
      <c r="B115" s="49">
        <v>1757855.27</v>
      </c>
      <c r="C115" s="47">
        <f>$B$115/4</f>
        <v>439463.8175</v>
      </c>
      <c r="D115" s="47">
        <f t="shared" ref="D115:F115" si="44">$B$115/4</f>
        <v>439463.8175</v>
      </c>
      <c r="E115" s="47">
        <f t="shared" si="44"/>
        <v>439463.8175</v>
      </c>
      <c r="F115" s="47">
        <f t="shared" si="44"/>
        <v>439463.8175</v>
      </c>
      <c r="G115" s="22">
        <f t="shared" si="43"/>
        <v>1757855.27</v>
      </c>
    </row>
    <row r="116" spans="1:8" x14ac:dyDescent="0.25">
      <c r="A116" s="54" t="s">
        <v>171</v>
      </c>
      <c r="B116" s="49">
        <v>104498.82</v>
      </c>
      <c r="C116" s="47">
        <f>$B$116/4</f>
        <v>26124.705000000002</v>
      </c>
      <c r="D116" s="47">
        <f t="shared" ref="D116:F116" si="45">$B$116/4</f>
        <v>26124.705000000002</v>
      </c>
      <c r="E116" s="47">
        <f t="shared" si="45"/>
        <v>26124.705000000002</v>
      </c>
      <c r="F116" s="47">
        <f t="shared" si="45"/>
        <v>26124.705000000002</v>
      </c>
      <c r="G116" s="22">
        <f t="shared" si="43"/>
        <v>104498.82</v>
      </c>
    </row>
    <row r="117" spans="1:8" x14ac:dyDescent="0.25">
      <c r="A117" s="54" t="s">
        <v>172</v>
      </c>
      <c r="B117" s="49">
        <v>195481.86</v>
      </c>
      <c r="C117" s="47">
        <f>$B$117/4</f>
        <v>48870.464999999997</v>
      </c>
      <c r="D117" s="47">
        <f t="shared" ref="D117:F117" si="46">$B$117/4</f>
        <v>48870.464999999997</v>
      </c>
      <c r="E117" s="47">
        <f t="shared" si="46"/>
        <v>48870.464999999997</v>
      </c>
      <c r="F117" s="47">
        <f t="shared" si="46"/>
        <v>48870.464999999997</v>
      </c>
      <c r="G117" s="22">
        <f t="shared" si="43"/>
        <v>195481.86</v>
      </c>
    </row>
    <row r="118" spans="1:8" ht="26.4" x14ac:dyDescent="0.25">
      <c r="A118" s="54" t="s">
        <v>173</v>
      </c>
      <c r="B118" s="49">
        <v>574580.42000000004</v>
      </c>
      <c r="C118" s="47">
        <f>$B$118/4</f>
        <v>143645.10500000001</v>
      </c>
      <c r="D118" s="47">
        <f t="shared" ref="D118:F118" si="47">$B$118/4</f>
        <v>143645.10500000001</v>
      </c>
      <c r="E118" s="47">
        <f t="shared" si="47"/>
        <v>143645.10500000001</v>
      </c>
      <c r="F118" s="47">
        <f t="shared" si="47"/>
        <v>143645.10500000001</v>
      </c>
      <c r="G118" s="22">
        <f t="shared" si="43"/>
        <v>574580.42000000004</v>
      </c>
    </row>
    <row r="119" spans="1:8" x14ac:dyDescent="0.25">
      <c r="A119" s="54" t="s">
        <v>174</v>
      </c>
      <c r="B119" s="49">
        <v>1543439.02</v>
      </c>
      <c r="C119" s="47">
        <f>$B$119/4</f>
        <v>385859.755</v>
      </c>
      <c r="D119" s="47">
        <f t="shared" ref="D119:F119" si="48">$B$119/4</f>
        <v>385859.755</v>
      </c>
      <c r="E119" s="47">
        <f t="shared" si="48"/>
        <v>385859.755</v>
      </c>
      <c r="F119" s="47">
        <f t="shared" si="48"/>
        <v>385859.755</v>
      </c>
      <c r="G119" s="22">
        <f t="shared" si="43"/>
        <v>1543439.02</v>
      </c>
    </row>
    <row r="120" spans="1:8" x14ac:dyDescent="0.25">
      <c r="A120" s="54" t="s">
        <v>175</v>
      </c>
      <c r="B120" s="49">
        <v>214538.74</v>
      </c>
      <c r="C120" s="47">
        <f>$B$120/4</f>
        <v>53634.684999999998</v>
      </c>
      <c r="D120" s="47">
        <f t="shared" ref="D120:F120" si="49">$B$120/4</f>
        <v>53634.684999999998</v>
      </c>
      <c r="E120" s="47">
        <f t="shared" si="49"/>
        <v>53634.684999999998</v>
      </c>
      <c r="F120" s="47">
        <f t="shared" si="49"/>
        <v>53634.684999999998</v>
      </c>
      <c r="G120" s="22">
        <f t="shared" si="43"/>
        <v>214538.74</v>
      </c>
    </row>
    <row r="121" spans="1:8" x14ac:dyDescent="0.25">
      <c r="A121" s="54" t="s">
        <v>176</v>
      </c>
      <c r="B121" s="49">
        <v>32550000</v>
      </c>
      <c r="C121" s="47">
        <f>$B$121/4</f>
        <v>8137500</v>
      </c>
      <c r="D121" s="47">
        <f t="shared" ref="D121:F121" si="50">$B$121/4</f>
        <v>8137500</v>
      </c>
      <c r="E121" s="47">
        <f t="shared" si="50"/>
        <v>8137500</v>
      </c>
      <c r="F121" s="47">
        <f t="shared" si="50"/>
        <v>8137500</v>
      </c>
      <c r="G121" s="22">
        <f t="shared" si="43"/>
        <v>32550000</v>
      </c>
    </row>
    <row r="122" spans="1:8" ht="39.6" x14ac:dyDescent="0.25">
      <c r="A122" s="54" t="s">
        <v>177</v>
      </c>
      <c r="B122" s="49">
        <v>2281559.54</v>
      </c>
      <c r="C122" s="47">
        <f>$B$122/4</f>
        <v>570389.88500000001</v>
      </c>
      <c r="D122" s="47">
        <f t="shared" ref="D122:F122" si="51">$B$122/4</f>
        <v>570389.88500000001</v>
      </c>
      <c r="E122" s="47">
        <f t="shared" si="51"/>
        <v>570389.88500000001</v>
      </c>
      <c r="F122" s="47">
        <f t="shared" si="51"/>
        <v>570389.88500000001</v>
      </c>
      <c r="G122" s="22">
        <f t="shared" si="43"/>
        <v>2281559.54</v>
      </c>
    </row>
    <row r="123" spans="1:8" x14ac:dyDescent="0.25">
      <c r="A123" s="54" t="s">
        <v>178</v>
      </c>
      <c r="B123" s="49">
        <v>5241110.3600000003</v>
      </c>
      <c r="C123" s="47">
        <f>$B$123/4</f>
        <v>1310277.5900000001</v>
      </c>
      <c r="D123" s="47">
        <f t="shared" ref="D123:F123" si="52">$B$123/4</f>
        <v>1310277.5900000001</v>
      </c>
      <c r="E123" s="47">
        <f t="shared" si="52"/>
        <v>1310277.5900000001</v>
      </c>
      <c r="F123" s="47">
        <f t="shared" si="52"/>
        <v>1310277.5900000001</v>
      </c>
      <c r="G123" s="22">
        <f t="shared" si="43"/>
        <v>5241110.3600000003</v>
      </c>
    </row>
    <row r="124" spans="1:8" x14ac:dyDescent="0.25">
      <c r="A124" s="54" t="s">
        <v>179</v>
      </c>
      <c r="B124" s="49">
        <f>45982496-45897815</f>
        <v>84681</v>
      </c>
      <c r="C124" s="47">
        <f>$B$124/4</f>
        <v>21170.25</v>
      </c>
      <c r="D124" s="47">
        <f t="shared" ref="D124:F124" si="53">$B$124/4</f>
        <v>21170.25</v>
      </c>
      <c r="E124" s="47">
        <f t="shared" si="53"/>
        <v>21170.25</v>
      </c>
      <c r="F124" s="47">
        <f t="shared" si="53"/>
        <v>21170.25</v>
      </c>
      <c r="G124" s="22">
        <f t="shared" si="43"/>
        <v>84681</v>
      </c>
    </row>
    <row r="125" spans="1:8" x14ac:dyDescent="0.25">
      <c r="A125" s="54"/>
      <c r="B125" s="49"/>
      <c r="G125" s="22">
        <f t="shared" si="43"/>
        <v>0</v>
      </c>
    </row>
    <row r="126" spans="1:8" x14ac:dyDescent="0.25">
      <c r="A126" s="54"/>
      <c r="B126" s="49"/>
      <c r="G126" s="22">
        <f t="shared" si="43"/>
        <v>0</v>
      </c>
    </row>
    <row r="127" spans="1:8" x14ac:dyDescent="0.25">
      <c r="A127" s="11"/>
      <c r="B127" s="40"/>
      <c r="C127" s="40"/>
      <c r="G127" s="22">
        <f>SUM(C127:F127)</f>
        <v>0</v>
      </c>
    </row>
    <row r="128" spans="1:8" x14ac:dyDescent="0.25">
      <c r="A128" s="11" t="s">
        <v>21</v>
      </c>
      <c r="B128" s="20">
        <f t="shared" ref="B128:G128" si="54">SUM(B112:B127)</f>
        <v>45982496.280000001</v>
      </c>
      <c r="C128" s="20">
        <f t="shared" si="54"/>
        <v>11495624.07</v>
      </c>
      <c r="D128" s="20">
        <f t="shared" si="54"/>
        <v>11495624.07</v>
      </c>
      <c r="E128" s="20">
        <f t="shared" si="54"/>
        <v>11495624.07</v>
      </c>
      <c r="F128" s="20">
        <f t="shared" si="54"/>
        <v>11495624.07</v>
      </c>
      <c r="G128" s="20">
        <f t="shared" si="54"/>
        <v>45982496.280000001</v>
      </c>
      <c r="H128" s="22">
        <f>SUM(C128:F128)</f>
        <v>45982496.280000001</v>
      </c>
    </row>
    <row r="129" spans="1:8" x14ac:dyDescent="0.25">
      <c r="A129" s="17" t="s">
        <v>13</v>
      </c>
      <c r="B129" s="41"/>
      <c r="D129" s="40"/>
      <c r="E129" s="40"/>
    </row>
    <row r="130" spans="1:8" x14ac:dyDescent="0.25">
      <c r="A130" s="15" t="s">
        <v>20</v>
      </c>
      <c r="B130" s="41"/>
    </row>
    <row r="131" spans="1:8" s="10" customFormat="1" x14ac:dyDescent="0.25">
      <c r="B131" s="37"/>
      <c r="C131" s="47">
        <f>$B$131/4</f>
        <v>0</v>
      </c>
      <c r="D131" s="47">
        <f>$B$131/4</f>
        <v>0</v>
      </c>
      <c r="E131" s="47">
        <f>$B$131/4</f>
        <v>0</v>
      </c>
      <c r="F131" s="47">
        <f>$B$131/4</f>
        <v>0</v>
      </c>
      <c r="G131" s="37">
        <f>SUM(C131:F131)</f>
        <v>0</v>
      </c>
      <c r="H131" s="37"/>
    </row>
    <row r="132" spans="1:8" s="10" customFormat="1" x14ac:dyDescent="0.25">
      <c r="B132" s="37"/>
      <c r="C132" s="38"/>
      <c r="D132" s="38"/>
      <c r="E132" s="38"/>
      <c r="F132" s="37"/>
      <c r="G132" s="37">
        <f t="shared" ref="G132:G143" si="55">SUM(C132:F132)</f>
        <v>0</v>
      </c>
      <c r="H132" s="37"/>
    </row>
    <row r="133" spans="1:8" s="10" customFormat="1" x14ac:dyDescent="0.25">
      <c r="A133" s="10" t="s">
        <v>163</v>
      </c>
      <c r="B133" s="37">
        <v>30000</v>
      </c>
      <c r="C133" s="47">
        <f>$B$133/4</f>
        <v>7500</v>
      </c>
      <c r="D133" s="47">
        <f t="shared" ref="D133:F133" si="56">$B$133/4</f>
        <v>7500</v>
      </c>
      <c r="E133" s="47">
        <f t="shared" si="56"/>
        <v>7500</v>
      </c>
      <c r="F133" s="47">
        <f t="shared" si="56"/>
        <v>7500</v>
      </c>
      <c r="G133" s="37">
        <f t="shared" si="55"/>
        <v>30000</v>
      </c>
      <c r="H133" s="37"/>
    </row>
    <row r="134" spans="1:8" s="10" customFormat="1" x14ac:dyDescent="0.25">
      <c r="A134" s="53" t="s">
        <v>89</v>
      </c>
      <c r="B134" s="37">
        <v>3650.73</v>
      </c>
      <c r="C134" s="47">
        <f>$B$134/4</f>
        <v>912.6825</v>
      </c>
      <c r="D134" s="47">
        <f t="shared" ref="D134:F134" si="57">$B$134/4</f>
        <v>912.6825</v>
      </c>
      <c r="E134" s="47">
        <f t="shared" si="57"/>
        <v>912.6825</v>
      </c>
      <c r="F134" s="47">
        <f t="shared" si="57"/>
        <v>912.6825</v>
      </c>
      <c r="G134" s="37">
        <f t="shared" si="55"/>
        <v>3650.73</v>
      </c>
      <c r="H134" s="37"/>
    </row>
    <row r="135" spans="1:8" s="10" customFormat="1" x14ac:dyDescent="0.25">
      <c r="A135" s="10" t="s">
        <v>164</v>
      </c>
      <c r="B135" s="37">
        <v>44510.71</v>
      </c>
      <c r="C135" s="47">
        <f>$B$135/4</f>
        <v>11127.6775</v>
      </c>
      <c r="D135" s="47">
        <f t="shared" ref="D135:F135" si="58">$B$135/4</f>
        <v>11127.6775</v>
      </c>
      <c r="E135" s="47">
        <f t="shared" si="58"/>
        <v>11127.6775</v>
      </c>
      <c r="F135" s="47">
        <f t="shared" si="58"/>
        <v>11127.6775</v>
      </c>
      <c r="G135" s="37">
        <f t="shared" si="55"/>
        <v>44510.71</v>
      </c>
      <c r="H135" s="37"/>
    </row>
    <row r="136" spans="1:8" s="10" customFormat="1" x14ac:dyDescent="0.25">
      <c r="A136" s="10" t="s">
        <v>165</v>
      </c>
      <c r="B136" s="37">
        <v>162000</v>
      </c>
      <c r="C136" s="47">
        <f>$B$136/4</f>
        <v>40500</v>
      </c>
      <c r="D136" s="47">
        <f t="shared" ref="D136:F136" si="59">$B$136/4</f>
        <v>40500</v>
      </c>
      <c r="E136" s="47">
        <f t="shared" si="59"/>
        <v>40500</v>
      </c>
      <c r="F136" s="47">
        <f t="shared" si="59"/>
        <v>40500</v>
      </c>
      <c r="G136" s="37">
        <f t="shared" si="55"/>
        <v>162000</v>
      </c>
      <c r="H136" s="37"/>
    </row>
    <row r="137" spans="1:8" s="10" customFormat="1" x14ac:dyDescent="0.25">
      <c r="A137" s="10" t="s">
        <v>166</v>
      </c>
      <c r="B137" s="37">
        <v>15000</v>
      </c>
      <c r="C137" s="47">
        <f>$B$137/4</f>
        <v>3750</v>
      </c>
      <c r="D137" s="47">
        <f t="shared" ref="D137:F137" si="60">$B$137/4</f>
        <v>3750</v>
      </c>
      <c r="E137" s="47">
        <f t="shared" si="60"/>
        <v>3750</v>
      </c>
      <c r="F137" s="47">
        <f t="shared" si="60"/>
        <v>3750</v>
      </c>
      <c r="G137" s="37">
        <f t="shared" si="55"/>
        <v>15000</v>
      </c>
      <c r="H137" s="37"/>
    </row>
    <row r="138" spans="1:8" s="10" customFormat="1" x14ac:dyDescent="0.25">
      <c r="A138" s="10" t="s">
        <v>167</v>
      </c>
      <c r="B138" s="37">
        <v>30000</v>
      </c>
      <c r="C138" s="47">
        <f>$B$138/4</f>
        <v>7500</v>
      </c>
      <c r="D138" s="47">
        <f t="shared" ref="D138:F138" si="61">$B$138/4</f>
        <v>7500</v>
      </c>
      <c r="E138" s="47">
        <f t="shared" si="61"/>
        <v>7500</v>
      </c>
      <c r="F138" s="47">
        <f t="shared" si="61"/>
        <v>7500</v>
      </c>
      <c r="G138" s="37">
        <f t="shared" si="55"/>
        <v>30000</v>
      </c>
      <c r="H138" s="37"/>
    </row>
    <row r="139" spans="1:8" s="10" customFormat="1" x14ac:dyDescent="0.25">
      <c r="A139" s="10" t="s">
        <v>168</v>
      </c>
      <c r="B139" s="37">
        <v>10000</v>
      </c>
      <c r="C139" s="47">
        <f>$B$139/4</f>
        <v>2500</v>
      </c>
      <c r="D139" s="47">
        <f t="shared" ref="D139:F139" si="62">$B$139/4</f>
        <v>2500</v>
      </c>
      <c r="E139" s="47">
        <f t="shared" si="62"/>
        <v>2500</v>
      </c>
      <c r="F139" s="47">
        <f t="shared" si="62"/>
        <v>2500</v>
      </c>
      <c r="G139" s="37">
        <f t="shared" si="55"/>
        <v>10000</v>
      </c>
      <c r="H139" s="37"/>
    </row>
    <row r="140" spans="1:8" s="10" customFormat="1" x14ac:dyDescent="0.25">
      <c r="B140" s="37"/>
      <c r="C140" s="38"/>
      <c r="D140" s="38"/>
      <c r="E140" s="38"/>
      <c r="F140" s="37"/>
      <c r="G140" s="37">
        <f t="shared" si="55"/>
        <v>0</v>
      </c>
      <c r="H140" s="37"/>
    </row>
    <row r="141" spans="1:8" s="10" customFormat="1" x14ac:dyDescent="0.25">
      <c r="A141" s="12"/>
      <c r="B141" s="39"/>
      <c r="C141" s="44"/>
      <c r="D141" s="38"/>
      <c r="E141" s="38"/>
      <c r="F141" s="37"/>
      <c r="G141" s="37">
        <f t="shared" si="55"/>
        <v>0</v>
      </c>
      <c r="H141" s="37"/>
    </row>
    <row r="142" spans="1:8" s="10" customFormat="1" x14ac:dyDescent="0.25">
      <c r="A142" s="12"/>
      <c r="B142" s="39"/>
      <c r="C142" s="34"/>
      <c r="D142" s="38"/>
      <c r="E142" s="38"/>
      <c r="F142" s="37"/>
      <c r="G142" s="37">
        <f t="shared" si="55"/>
        <v>0</v>
      </c>
      <c r="H142" s="37"/>
    </row>
    <row r="143" spans="1:8" s="10" customFormat="1" x14ac:dyDescent="0.25">
      <c r="A143" s="12"/>
      <c r="B143" s="39"/>
      <c r="C143" s="34"/>
      <c r="D143" s="38"/>
      <c r="E143" s="38"/>
      <c r="F143" s="37"/>
      <c r="G143" s="37">
        <f t="shared" si="55"/>
        <v>0</v>
      </c>
      <c r="H143" s="37"/>
    </row>
    <row r="144" spans="1:8" s="1" customFormat="1" x14ac:dyDescent="0.25">
      <c r="A144" s="11" t="s">
        <v>21</v>
      </c>
      <c r="B144" s="20">
        <f t="shared" ref="B144:G144" si="63">SUM(B131:B143)</f>
        <v>295161.44</v>
      </c>
      <c r="C144" s="20">
        <f t="shared" si="63"/>
        <v>73790.36</v>
      </c>
      <c r="D144" s="20">
        <f t="shared" si="63"/>
        <v>73790.36</v>
      </c>
      <c r="E144" s="20">
        <f t="shared" si="63"/>
        <v>73790.36</v>
      </c>
      <c r="F144" s="20">
        <f t="shared" si="63"/>
        <v>73790.36</v>
      </c>
      <c r="G144" s="20">
        <f t="shared" si="63"/>
        <v>295161.44</v>
      </c>
      <c r="H144" s="20">
        <f>SUM(C144:F144)</f>
        <v>295161.44</v>
      </c>
    </row>
    <row r="145" spans="1:8" s="1" customFormat="1" ht="13.8" thickBot="1" x14ac:dyDescent="0.3">
      <c r="A145" s="11"/>
      <c r="B145" s="40"/>
      <c r="C145" s="20"/>
      <c r="D145" s="20"/>
      <c r="E145" s="20"/>
      <c r="F145" s="20"/>
      <c r="G145" s="20"/>
      <c r="H145" s="20"/>
    </row>
    <row r="146" spans="1:8" ht="16.2" thickBot="1" x14ac:dyDescent="0.35">
      <c r="A146" s="6" t="s">
        <v>23</v>
      </c>
      <c r="B146" s="34">
        <f t="shared" ref="B146:G146" si="64">B144+B128+B109+B95+B62+B48+B43</f>
        <v>48052189.189999998</v>
      </c>
      <c r="C146" s="34">
        <f t="shared" si="64"/>
        <v>12013047.297499999</v>
      </c>
      <c r="D146" s="34">
        <f t="shared" si="64"/>
        <v>12013047.297499999</v>
      </c>
      <c r="E146" s="34">
        <f t="shared" si="64"/>
        <v>12013047.297499999</v>
      </c>
      <c r="F146" s="34">
        <f t="shared" si="64"/>
        <v>12013047.297499999</v>
      </c>
      <c r="G146" s="34">
        <f t="shared" si="64"/>
        <v>48052189.189999998</v>
      </c>
    </row>
    <row r="147" spans="1:8" s="1" customFormat="1" x14ac:dyDescent="0.25">
      <c r="A147" s="11"/>
      <c r="B147" s="40"/>
      <c r="C147" s="20"/>
      <c r="D147" s="20"/>
      <c r="E147" s="20"/>
      <c r="F147" s="20"/>
      <c r="G147" s="20"/>
      <c r="H147" s="20"/>
    </row>
    <row r="148" spans="1:8" ht="17.399999999999999" x14ac:dyDescent="0.3">
      <c r="A148" s="18" t="s">
        <v>257</v>
      </c>
      <c r="B148" s="45">
        <f t="shared" ref="B148:G148" si="65">B146+B31</f>
        <v>51705267.009999998</v>
      </c>
      <c r="C148" s="45">
        <f t="shared" si="65"/>
        <v>12926316.752499999</v>
      </c>
      <c r="D148" s="45">
        <f t="shared" si="65"/>
        <v>12926316.752499999</v>
      </c>
      <c r="E148" s="45">
        <f t="shared" si="65"/>
        <v>12926316.752499999</v>
      </c>
      <c r="F148" s="45">
        <f t="shared" si="65"/>
        <v>12926316.752499999</v>
      </c>
      <c r="G148" s="46">
        <f t="shared" si="65"/>
        <v>51705267.009999998</v>
      </c>
    </row>
    <row r="152" spans="1:8" x14ac:dyDescent="0.25">
      <c r="A152" s="11"/>
      <c r="B152" s="40"/>
    </row>
  </sheetData>
  <printOptions horizontalCentered="1" gridLines="1"/>
  <pageMargins left="0.27" right="0.25" top="0.6" bottom="0.56000000000000005" header="0.27" footer="0.21"/>
  <pageSetup scale="90" orientation="landscape" r:id="rId1"/>
  <headerFooter alignWithMargins="0">
    <oddFooter>&amp;L&amp;F&amp;RPage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8"/>
  <sheetViews>
    <sheetView zoomScaleNormal="100" workbookViewId="0">
      <pane xSplit="1" ySplit="4" topLeftCell="B128" activePane="bottomRight" state="frozen"/>
      <selection activeCell="A118" sqref="A118"/>
      <selection pane="topRight" activeCell="A118" sqref="A118"/>
      <selection pane="bottomLeft" activeCell="A118" sqref="A118"/>
      <selection pane="bottomRight"/>
    </sheetView>
  </sheetViews>
  <sheetFormatPr defaultColWidth="9.109375" defaultRowHeight="13.2" x14ac:dyDescent="0.25"/>
  <cols>
    <col min="1" max="1" width="62.88671875" style="2" bestFit="1" customWidth="1"/>
    <col min="2" max="2" width="20.6640625" style="22" bestFit="1" customWidth="1"/>
    <col min="3" max="5" width="17.109375" style="21" bestFit="1" customWidth="1"/>
    <col min="6" max="6" width="17.109375" style="22" bestFit="1" customWidth="1"/>
    <col min="7" max="7" width="17.6640625" style="22" customWidth="1"/>
    <col min="8" max="8" width="12.109375" style="22" customWidth="1"/>
    <col min="9" max="16384" width="9.109375" style="2"/>
  </cols>
  <sheetData>
    <row r="1" spans="1:8" x14ac:dyDescent="0.25">
      <c r="A1" s="85" t="s">
        <v>255</v>
      </c>
      <c r="B1" s="20"/>
    </row>
    <row r="2" spans="1:8" x14ac:dyDescent="0.25">
      <c r="A2" s="1"/>
      <c r="B2" s="20"/>
    </row>
    <row r="3" spans="1:8" s="4" customFormat="1" ht="20.25" customHeight="1" thickBot="1" x14ac:dyDescent="0.35">
      <c r="A3" s="3" t="s">
        <v>32</v>
      </c>
      <c r="B3" s="23"/>
      <c r="C3" s="24"/>
      <c r="D3" s="24"/>
      <c r="E3" s="24"/>
      <c r="F3" s="25"/>
      <c r="G3" s="25"/>
      <c r="H3" s="25"/>
    </row>
    <row r="4" spans="1:8" s="5" customFormat="1" ht="27" thickBot="1" x14ac:dyDescent="0.3">
      <c r="B4" s="26" t="s">
        <v>24</v>
      </c>
      <c r="C4" s="27" t="s">
        <v>15</v>
      </c>
      <c r="D4" s="28" t="s">
        <v>16</v>
      </c>
      <c r="E4" s="28" t="s">
        <v>17</v>
      </c>
      <c r="F4" s="29" t="s">
        <v>18</v>
      </c>
      <c r="G4" s="29" t="s">
        <v>19</v>
      </c>
      <c r="H4" s="30"/>
    </row>
    <row r="5" spans="1:8" s="5" customFormat="1" ht="13.8" thickBot="1" x14ac:dyDescent="0.3">
      <c r="B5" s="31"/>
      <c r="C5" s="32"/>
      <c r="D5" s="32"/>
      <c r="E5" s="32"/>
      <c r="F5" s="32"/>
      <c r="G5" s="32"/>
      <c r="H5" s="30"/>
    </row>
    <row r="6" spans="1:8" s="5" customFormat="1" ht="16.2" thickBot="1" x14ac:dyDescent="0.35">
      <c r="A6" s="6" t="s">
        <v>6</v>
      </c>
      <c r="B6" s="33"/>
      <c r="C6" s="34"/>
      <c r="D6" s="34"/>
      <c r="E6" s="34"/>
      <c r="F6" s="30"/>
      <c r="G6" s="30"/>
      <c r="H6" s="30"/>
    </row>
    <row r="7" spans="1:8" s="5" customFormat="1" ht="16.2" thickBot="1" x14ac:dyDescent="0.35">
      <c r="A7" s="7"/>
      <c r="B7" s="30"/>
      <c r="C7" s="30"/>
      <c r="D7" s="30"/>
      <c r="E7" s="30"/>
      <c r="F7" s="30"/>
      <c r="G7" s="30"/>
      <c r="H7" s="30"/>
    </row>
    <row r="8" spans="1:8" s="9" customFormat="1" ht="13.8" thickBot="1" x14ac:dyDescent="0.3">
      <c r="A8" s="8" t="s">
        <v>0</v>
      </c>
      <c r="B8" s="35"/>
      <c r="C8" s="21"/>
      <c r="D8" s="21"/>
      <c r="E8" s="21"/>
      <c r="F8" s="36"/>
      <c r="G8" s="36"/>
      <c r="H8" s="36"/>
    </row>
    <row r="9" spans="1:8" x14ac:dyDescent="0.25">
      <c r="B9" s="21">
        <v>3390847.62</v>
      </c>
      <c r="C9" s="21">
        <f>$B$9/4</f>
        <v>847711.90500000003</v>
      </c>
      <c r="D9" s="21">
        <f>$B$9/4</f>
        <v>847711.90500000003</v>
      </c>
      <c r="E9" s="21">
        <f>$B$9/4</f>
        <v>847711.90500000003</v>
      </c>
      <c r="F9" s="21">
        <f>$B$9/4</f>
        <v>847711.90500000003</v>
      </c>
      <c r="G9" s="22">
        <f>SUM(C9:F9)</f>
        <v>3390847.62</v>
      </c>
    </row>
    <row r="10" spans="1:8" x14ac:dyDescent="0.25">
      <c r="B10" s="37"/>
      <c r="D10" s="38"/>
      <c r="G10" s="22">
        <f>SUM(C10:F10)</f>
        <v>0</v>
      </c>
    </row>
    <row r="11" spans="1:8" x14ac:dyDescent="0.25">
      <c r="A11" s="11"/>
      <c r="B11" s="39"/>
      <c r="C11" s="40"/>
      <c r="D11" s="39"/>
      <c r="G11" s="22">
        <f>SUM(C11:F11)</f>
        <v>0</v>
      </c>
    </row>
    <row r="12" spans="1:8" s="1" customFormat="1" x14ac:dyDescent="0.25">
      <c r="A12" s="11" t="s">
        <v>21</v>
      </c>
      <c r="B12" s="20">
        <f t="shared" ref="B12:G12" si="0">SUM(B9:B11)</f>
        <v>3390847.62</v>
      </c>
      <c r="C12" s="20">
        <f t="shared" si="0"/>
        <v>847711.90500000003</v>
      </c>
      <c r="D12" s="20">
        <f t="shared" si="0"/>
        <v>847711.90500000003</v>
      </c>
      <c r="E12" s="20">
        <f t="shared" si="0"/>
        <v>847711.90500000003</v>
      </c>
      <c r="F12" s="20">
        <f t="shared" si="0"/>
        <v>847711.90500000003</v>
      </c>
      <c r="G12" s="20">
        <f t="shared" si="0"/>
        <v>3390847.62</v>
      </c>
      <c r="H12" s="20"/>
    </row>
    <row r="13" spans="1:8" x14ac:dyDescent="0.25">
      <c r="A13" s="13" t="s">
        <v>1</v>
      </c>
      <c r="B13" s="35"/>
      <c r="D13" s="38"/>
    </row>
    <row r="14" spans="1:8" x14ac:dyDescent="0.25">
      <c r="B14" s="21"/>
      <c r="C14" s="21">
        <f>$B$14/4</f>
        <v>0</v>
      </c>
      <c r="D14" s="21">
        <f>$B$14/4</f>
        <v>0</v>
      </c>
      <c r="E14" s="21">
        <f>$B$14/4</f>
        <v>0</v>
      </c>
      <c r="F14" s="21">
        <f>$B$14/4</f>
        <v>0</v>
      </c>
      <c r="G14" s="22">
        <f>SUM(C14:F14)</f>
        <v>0</v>
      </c>
    </row>
    <row r="15" spans="1:8" x14ac:dyDescent="0.25">
      <c r="A15" s="11"/>
      <c r="B15" s="39"/>
      <c r="C15" s="40"/>
      <c r="D15" s="38"/>
      <c r="G15" s="22">
        <f>SUM(C15:F15)</f>
        <v>0</v>
      </c>
    </row>
    <row r="16" spans="1:8" x14ac:dyDescent="0.25">
      <c r="B16" s="37"/>
      <c r="D16" s="38"/>
      <c r="G16" s="22">
        <f>SUM(C16:F16)</f>
        <v>0</v>
      </c>
    </row>
    <row r="17" spans="1:8" s="1" customFormat="1" x14ac:dyDescent="0.25">
      <c r="A17" s="11" t="s">
        <v>21</v>
      </c>
      <c r="B17" s="39">
        <f t="shared" ref="B17:G17" si="1">SUM(B14:B16)</f>
        <v>0</v>
      </c>
      <c r="C17" s="39">
        <f t="shared" si="1"/>
        <v>0</v>
      </c>
      <c r="D17" s="39">
        <f t="shared" si="1"/>
        <v>0</v>
      </c>
      <c r="E17" s="39">
        <f t="shared" si="1"/>
        <v>0</v>
      </c>
      <c r="F17" s="39">
        <f t="shared" si="1"/>
        <v>0</v>
      </c>
      <c r="G17" s="20">
        <f t="shared" si="1"/>
        <v>0</v>
      </c>
      <c r="H17" s="20"/>
    </row>
    <row r="18" spans="1:8" x14ac:dyDescent="0.25">
      <c r="A18" s="13" t="s">
        <v>2</v>
      </c>
      <c r="B18" s="35"/>
      <c r="D18" s="38"/>
    </row>
    <row r="19" spans="1:8" x14ac:dyDescent="0.25">
      <c r="B19" s="37"/>
      <c r="F19" s="21"/>
      <c r="G19" s="22">
        <f>SUM(C19:F19)</f>
        <v>0</v>
      </c>
    </row>
    <row r="20" spans="1:8" x14ac:dyDescent="0.25">
      <c r="A20" s="11"/>
      <c r="B20" s="37"/>
      <c r="C20" s="47">
        <f>$B$20/4</f>
        <v>0</v>
      </c>
      <c r="D20" s="47">
        <f>$B$20/4</f>
        <v>0</v>
      </c>
      <c r="E20" s="47">
        <f>$B$20/4</f>
        <v>0</v>
      </c>
      <c r="F20" s="47">
        <f>$B$20/4</f>
        <v>0</v>
      </c>
      <c r="G20" s="22">
        <f>SUM(C20:F20)</f>
        <v>0</v>
      </c>
    </row>
    <row r="21" spans="1:8" x14ac:dyDescent="0.25">
      <c r="B21" s="37"/>
      <c r="D21" s="38"/>
      <c r="G21" s="22">
        <f>SUM(C21:F21)</f>
        <v>0</v>
      </c>
    </row>
    <row r="22" spans="1:8" x14ac:dyDescent="0.25">
      <c r="A22" s="11"/>
      <c r="B22" s="39"/>
      <c r="C22" s="34"/>
      <c r="D22" s="38"/>
      <c r="G22" s="22">
        <f>SUM(C22:F22)</f>
        <v>0</v>
      </c>
    </row>
    <row r="23" spans="1:8" s="1" customFormat="1" ht="13.8" thickBot="1" x14ac:dyDescent="0.3">
      <c r="A23" s="11" t="s">
        <v>21</v>
      </c>
      <c r="B23" s="20">
        <f t="shared" ref="B23:G23" si="2">SUM(B20:B22)</f>
        <v>0</v>
      </c>
      <c r="C23" s="20">
        <f t="shared" si="2"/>
        <v>0</v>
      </c>
      <c r="D23" s="20">
        <f t="shared" si="2"/>
        <v>0</v>
      </c>
      <c r="E23" s="20">
        <f t="shared" si="2"/>
        <v>0</v>
      </c>
      <c r="F23" s="20">
        <f t="shared" si="2"/>
        <v>0</v>
      </c>
      <c r="G23" s="20">
        <f t="shared" si="2"/>
        <v>0</v>
      </c>
      <c r="H23" s="20"/>
    </row>
    <row r="24" spans="1:8" s="1" customFormat="1" ht="13.8" thickBot="1" x14ac:dyDescent="0.3">
      <c r="A24" s="14" t="s">
        <v>4</v>
      </c>
      <c r="B24" s="41"/>
      <c r="C24" s="21"/>
      <c r="D24" s="21"/>
      <c r="E24" s="40"/>
      <c r="F24" s="20"/>
      <c r="G24" s="20"/>
      <c r="H24" s="20"/>
    </row>
    <row r="25" spans="1:8" s="1" customFormat="1" x14ac:dyDescent="0.25">
      <c r="A25" s="2"/>
      <c r="B25" s="21">
        <v>820587.27</v>
      </c>
      <c r="C25" s="21">
        <f>$B$25/4</f>
        <v>205146.8175</v>
      </c>
      <c r="D25" s="21">
        <f>$B$25/4</f>
        <v>205146.8175</v>
      </c>
      <c r="E25" s="21">
        <f>$B$25/4</f>
        <v>205146.8175</v>
      </c>
      <c r="F25" s="21">
        <f>$B$25/4</f>
        <v>205146.8175</v>
      </c>
      <c r="G25" s="22">
        <f>SUM(C25:F25)</f>
        <v>820587.27</v>
      </c>
      <c r="H25" s="20"/>
    </row>
    <row r="26" spans="1:8" s="1" customFormat="1" x14ac:dyDescent="0.25">
      <c r="A26" s="11" t="s">
        <v>21</v>
      </c>
      <c r="B26" s="20">
        <f>SUM(B24:B25)</f>
        <v>820587.27</v>
      </c>
      <c r="C26" s="20">
        <f>SUM(C24:C25)</f>
        <v>205146.8175</v>
      </c>
      <c r="D26" s="20">
        <f>SUM(D24:D25)</f>
        <v>205146.8175</v>
      </c>
      <c r="E26" s="20">
        <f>SUM(E24:E25)</f>
        <v>205146.8175</v>
      </c>
      <c r="F26" s="20">
        <f>SUM(F24:F25)</f>
        <v>205146.8175</v>
      </c>
      <c r="G26" s="20">
        <f>SUM(C26:F26)</f>
        <v>820587.27</v>
      </c>
      <c r="H26" s="20"/>
    </row>
    <row r="27" spans="1:8" s="1" customFormat="1" x14ac:dyDescent="0.25">
      <c r="A27" s="13" t="s">
        <v>3</v>
      </c>
      <c r="B27" s="35"/>
      <c r="C27" s="42"/>
      <c r="D27" s="21"/>
      <c r="E27" s="40"/>
      <c r="F27" s="20"/>
      <c r="G27" s="20"/>
      <c r="H27" s="20"/>
    </row>
    <row r="28" spans="1:8" x14ac:dyDescent="0.25">
      <c r="B28" s="37"/>
      <c r="C28" s="22"/>
      <c r="D28" s="22"/>
    </row>
    <row r="29" spans="1:8" x14ac:dyDescent="0.25">
      <c r="A29" s="11" t="s">
        <v>21</v>
      </c>
      <c r="B29" s="39"/>
      <c r="C29" s="22">
        <f>SUM(C27:C28)</f>
        <v>0</v>
      </c>
      <c r="D29" s="22">
        <f>SUM(D27:D28)</f>
        <v>0</v>
      </c>
      <c r="E29" s="22">
        <f>SUM(E27:E28)</f>
        <v>0</v>
      </c>
      <c r="F29" s="22">
        <f>SUM(F27:F28)</f>
        <v>0</v>
      </c>
      <c r="G29" s="22">
        <f>SUM(C29:F29)</f>
        <v>0</v>
      </c>
    </row>
    <row r="30" spans="1:8" ht="13.8" thickBot="1" x14ac:dyDescent="0.3">
      <c r="A30" s="11"/>
      <c r="B30" s="39"/>
      <c r="C30" s="22"/>
      <c r="D30" s="22"/>
      <c r="E30" s="22"/>
    </row>
    <row r="31" spans="1:8" s="1" customFormat="1" ht="16.2" thickBot="1" x14ac:dyDescent="0.35">
      <c r="A31" s="6" t="s">
        <v>22</v>
      </c>
      <c r="B31" s="34">
        <f t="shared" ref="B31:G31" si="3">B29+B26+B23+B17+B12</f>
        <v>4211434.8900000006</v>
      </c>
      <c r="C31" s="34">
        <f t="shared" si="3"/>
        <v>1052858.7225000001</v>
      </c>
      <c r="D31" s="34">
        <f t="shared" si="3"/>
        <v>1052858.7225000001</v>
      </c>
      <c r="E31" s="34">
        <f t="shared" si="3"/>
        <v>1052858.7225000001</v>
      </c>
      <c r="F31" s="34">
        <f t="shared" si="3"/>
        <v>1052858.7225000001</v>
      </c>
      <c r="G31" s="34">
        <f t="shared" si="3"/>
        <v>4211434.8900000006</v>
      </c>
      <c r="H31" s="20">
        <f>SUM(C31:F31)</f>
        <v>4211434.8900000006</v>
      </c>
    </row>
    <row r="32" spans="1:8" ht="13.8" thickBot="1" x14ac:dyDescent="0.3">
      <c r="A32" s="11"/>
      <c r="B32" s="39"/>
      <c r="C32" s="22"/>
      <c r="D32" s="22"/>
      <c r="E32" s="22"/>
    </row>
    <row r="33" spans="1:8" ht="16.2" thickBot="1" x14ac:dyDescent="0.35">
      <c r="A33" s="6" t="s">
        <v>5</v>
      </c>
      <c r="B33" s="33"/>
      <c r="C33" s="22"/>
      <c r="D33" s="22"/>
      <c r="E33" s="22"/>
    </row>
    <row r="34" spans="1:8" ht="16.2" thickBot="1" x14ac:dyDescent="0.35">
      <c r="A34" s="16"/>
      <c r="B34" s="33"/>
      <c r="C34" s="42"/>
    </row>
    <row r="35" spans="1:8" ht="13.8" thickBot="1" x14ac:dyDescent="0.3">
      <c r="A35" s="14" t="s">
        <v>7</v>
      </c>
      <c r="B35" s="41"/>
    </row>
    <row r="36" spans="1:8" x14ac:dyDescent="0.25">
      <c r="A36" s="15" t="s">
        <v>20</v>
      </c>
      <c r="B36" s="41"/>
    </row>
    <row r="37" spans="1:8" x14ac:dyDescent="0.25">
      <c r="B37" s="22">
        <v>35700</v>
      </c>
      <c r="C37" s="47">
        <f>$B$37/4</f>
        <v>8925</v>
      </c>
      <c r="D37" s="47">
        <f>$B$37/4</f>
        <v>8925</v>
      </c>
      <c r="E37" s="47">
        <f>$B$37/4</f>
        <v>8925</v>
      </c>
      <c r="F37" s="47">
        <f>$B$37/4</f>
        <v>8925</v>
      </c>
      <c r="G37" s="22">
        <f t="shared" ref="G37:G42" si="4">SUM(C37:F37)</f>
        <v>35700</v>
      </c>
    </row>
    <row r="38" spans="1:8" x14ac:dyDescent="0.25">
      <c r="G38" s="22">
        <f t="shared" si="4"/>
        <v>0</v>
      </c>
    </row>
    <row r="39" spans="1:8" x14ac:dyDescent="0.25">
      <c r="G39" s="22">
        <f t="shared" si="4"/>
        <v>0</v>
      </c>
    </row>
    <row r="40" spans="1:8" x14ac:dyDescent="0.25">
      <c r="G40" s="22">
        <f t="shared" si="4"/>
        <v>0</v>
      </c>
    </row>
    <row r="41" spans="1:8" x14ac:dyDescent="0.25">
      <c r="A41" s="11"/>
      <c r="B41" s="40"/>
      <c r="C41" s="42"/>
      <c r="G41" s="22">
        <f t="shared" si="4"/>
        <v>0</v>
      </c>
    </row>
    <row r="42" spans="1:8" x14ac:dyDescent="0.25">
      <c r="A42" s="11"/>
      <c r="B42" s="40"/>
      <c r="C42" s="43"/>
      <c r="G42" s="22">
        <f t="shared" si="4"/>
        <v>0</v>
      </c>
    </row>
    <row r="43" spans="1:8" ht="13.8" thickBot="1" x14ac:dyDescent="0.3">
      <c r="A43" s="11" t="s">
        <v>21</v>
      </c>
      <c r="B43" s="20">
        <f t="shared" ref="B43:G43" si="5">SUM(B37:B42)</f>
        <v>35700</v>
      </c>
      <c r="C43" s="22">
        <f t="shared" si="5"/>
        <v>8925</v>
      </c>
      <c r="D43" s="22">
        <f t="shared" si="5"/>
        <v>8925</v>
      </c>
      <c r="E43" s="22">
        <f t="shared" si="5"/>
        <v>8925</v>
      </c>
      <c r="F43" s="22">
        <f t="shared" si="5"/>
        <v>8925</v>
      </c>
      <c r="G43" s="22">
        <f t="shared" si="5"/>
        <v>35700</v>
      </c>
      <c r="H43" s="22">
        <f>SUM(C43:F43)</f>
        <v>35700</v>
      </c>
    </row>
    <row r="44" spans="1:8" ht="13.8" thickBot="1" x14ac:dyDescent="0.3">
      <c r="A44" s="14" t="s">
        <v>9</v>
      </c>
      <c r="B44" s="41"/>
    </row>
    <row r="45" spans="1:8" x14ac:dyDescent="0.25">
      <c r="A45" s="15" t="s">
        <v>20</v>
      </c>
      <c r="B45" s="41"/>
      <c r="G45" s="22">
        <f>SUM(C45:F45)</f>
        <v>0</v>
      </c>
    </row>
    <row r="46" spans="1:8" x14ac:dyDescent="0.25">
      <c r="A46" s="11"/>
      <c r="B46" s="21"/>
      <c r="C46" s="21">
        <f>$B$46/4</f>
        <v>0</v>
      </c>
      <c r="D46" s="21">
        <f>$B$46/4</f>
        <v>0</v>
      </c>
      <c r="E46" s="21">
        <f>$B$46/4</f>
        <v>0</v>
      </c>
      <c r="F46" s="21">
        <f>$B$46/4</f>
        <v>0</v>
      </c>
      <c r="G46" s="22">
        <f>SUM(C46:F46)</f>
        <v>0</v>
      </c>
    </row>
    <row r="47" spans="1:8" x14ac:dyDescent="0.25">
      <c r="A47" s="11"/>
      <c r="B47" s="40"/>
      <c r="C47" s="40"/>
      <c r="G47" s="22">
        <f>SUM(C47:F47)</f>
        <v>0</v>
      </c>
    </row>
    <row r="48" spans="1:8" ht="13.8" thickBot="1" x14ac:dyDescent="0.3">
      <c r="A48" s="11" t="s">
        <v>21</v>
      </c>
      <c r="B48" s="20">
        <f t="shared" ref="B48:G48" si="6">SUM(B45:B47)</f>
        <v>0</v>
      </c>
      <c r="C48" s="22">
        <f t="shared" si="6"/>
        <v>0</v>
      </c>
      <c r="D48" s="22">
        <f t="shared" si="6"/>
        <v>0</v>
      </c>
      <c r="E48" s="22">
        <f t="shared" si="6"/>
        <v>0</v>
      </c>
      <c r="F48" s="22">
        <f t="shared" si="6"/>
        <v>0</v>
      </c>
      <c r="G48" s="22">
        <f t="shared" si="6"/>
        <v>0</v>
      </c>
      <c r="H48" s="22">
        <f>SUM(C48:F48)</f>
        <v>0</v>
      </c>
    </row>
    <row r="49" spans="1:7" ht="13.8" thickBot="1" x14ac:dyDescent="0.3">
      <c r="A49" s="14" t="s">
        <v>8</v>
      </c>
      <c r="B49" s="41"/>
    </row>
    <row r="50" spans="1:7" x14ac:dyDescent="0.25">
      <c r="A50" s="15" t="s">
        <v>20</v>
      </c>
      <c r="B50" s="41"/>
      <c r="G50" s="22">
        <f t="shared" ref="G50:G61" si="7">SUM(C50:F50)</f>
        <v>0</v>
      </c>
    </row>
    <row r="51" spans="1:7" x14ac:dyDescent="0.25">
      <c r="A51" s="11"/>
      <c r="B51" s="40"/>
      <c r="G51" s="22">
        <f t="shared" si="7"/>
        <v>0</v>
      </c>
    </row>
    <row r="52" spans="1:7" x14ac:dyDescent="0.25">
      <c r="A52" s="11"/>
      <c r="B52" s="21"/>
      <c r="C52" s="21">
        <f>$B$52/4</f>
        <v>0</v>
      </c>
      <c r="D52" s="21">
        <f>$B$52/4</f>
        <v>0</v>
      </c>
      <c r="E52" s="21">
        <f>$B$52/4</f>
        <v>0</v>
      </c>
      <c r="F52" s="21">
        <f>$B$52/4</f>
        <v>0</v>
      </c>
      <c r="G52" s="22">
        <f t="shared" si="7"/>
        <v>0</v>
      </c>
    </row>
    <row r="53" spans="1:7" x14ac:dyDescent="0.25">
      <c r="A53" s="11"/>
      <c r="B53" s="40"/>
      <c r="G53" s="22">
        <f t="shared" si="7"/>
        <v>0</v>
      </c>
    </row>
    <row r="54" spans="1:7" x14ac:dyDescent="0.25">
      <c r="A54" s="11"/>
      <c r="B54" s="40"/>
      <c r="G54" s="22">
        <f t="shared" si="7"/>
        <v>0</v>
      </c>
    </row>
    <row r="55" spans="1:7" x14ac:dyDescent="0.25">
      <c r="A55" s="11"/>
      <c r="B55" s="40"/>
      <c r="G55" s="22">
        <f t="shared" si="7"/>
        <v>0</v>
      </c>
    </row>
    <row r="56" spans="1:7" x14ac:dyDescent="0.25">
      <c r="A56" s="11"/>
      <c r="B56" s="40"/>
      <c r="G56" s="22">
        <f t="shared" si="7"/>
        <v>0</v>
      </c>
    </row>
    <row r="57" spans="1:7" x14ac:dyDescent="0.25">
      <c r="A57" s="11"/>
      <c r="B57" s="40"/>
      <c r="G57" s="22">
        <f t="shared" si="7"/>
        <v>0</v>
      </c>
    </row>
    <row r="58" spans="1:7" x14ac:dyDescent="0.25">
      <c r="A58" s="11"/>
      <c r="B58" s="40"/>
      <c r="G58" s="22">
        <f t="shared" si="7"/>
        <v>0</v>
      </c>
    </row>
    <row r="59" spans="1:7" x14ac:dyDescent="0.25">
      <c r="A59" s="11"/>
      <c r="B59" s="40"/>
      <c r="G59" s="22">
        <f t="shared" si="7"/>
        <v>0</v>
      </c>
    </row>
    <row r="60" spans="1:7" x14ac:dyDescent="0.25">
      <c r="A60" s="11"/>
      <c r="B60" s="40"/>
      <c r="G60" s="22">
        <f t="shared" si="7"/>
        <v>0</v>
      </c>
    </row>
    <row r="61" spans="1:7" x14ac:dyDescent="0.25">
      <c r="A61" s="11"/>
      <c r="B61" s="40"/>
      <c r="C61" s="40"/>
      <c r="G61" s="22">
        <f t="shared" si="7"/>
        <v>0</v>
      </c>
    </row>
    <row r="62" spans="1:7" s="20" customFormat="1" ht="13.8" thickBot="1" x14ac:dyDescent="0.3">
      <c r="A62" s="11" t="s">
        <v>21</v>
      </c>
      <c r="B62" s="20">
        <f t="shared" ref="B62:G62" si="8">SUM(B50:B61)</f>
        <v>0</v>
      </c>
      <c r="C62" s="20">
        <f t="shared" si="8"/>
        <v>0</v>
      </c>
      <c r="D62" s="20">
        <f t="shared" si="8"/>
        <v>0</v>
      </c>
      <c r="E62" s="20">
        <f t="shared" si="8"/>
        <v>0</v>
      </c>
      <c r="F62" s="20">
        <f t="shared" si="8"/>
        <v>0</v>
      </c>
      <c r="G62" s="20">
        <f t="shared" si="8"/>
        <v>0</v>
      </c>
    </row>
    <row r="63" spans="1:7" ht="13.8" thickBot="1" x14ac:dyDescent="0.3">
      <c r="A63" s="14" t="s">
        <v>10</v>
      </c>
      <c r="B63" s="41"/>
    </row>
    <row r="64" spans="1:7" x14ac:dyDescent="0.25">
      <c r="A64" s="15" t="s">
        <v>20</v>
      </c>
      <c r="B64" s="41"/>
    </row>
    <row r="65" spans="1:8" x14ac:dyDescent="0.25">
      <c r="A65" s="15"/>
      <c r="B65" s="41">
        <v>74525.009999999995</v>
      </c>
      <c r="C65" s="21">
        <f>$B$65/4</f>
        <v>18631.252499999999</v>
      </c>
      <c r="D65" s="21">
        <f>$B$65/4</f>
        <v>18631.252499999999</v>
      </c>
      <c r="E65" s="21">
        <f>$B$65/4</f>
        <v>18631.252499999999</v>
      </c>
      <c r="F65" s="21">
        <f>$B$65/4</f>
        <v>18631.252499999999</v>
      </c>
      <c r="G65" s="22">
        <f>SUM(C65:F65)</f>
        <v>74525.009999999995</v>
      </c>
    </row>
    <row r="66" spans="1:8" x14ac:dyDescent="0.25">
      <c r="A66" s="15"/>
      <c r="B66" s="41"/>
      <c r="G66" s="22">
        <f t="shared" ref="G66:G79" si="9">SUM(C66:F66)</f>
        <v>0</v>
      </c>
    </row>
    <row r="67" spans="1:8" x14ac:dyDescent="0.25">
      <c r="A67" s="15"/>
      <c r="B67" s="41"/>
    </row>
    <row r="68" spans="1:8" x14ac:dyDescent="0.25">
      <c r="A68" s="15"/>
      <c r="B68" s="41"/>
    </row>
    <row r="69" spans="1:8" x14ac:dyDescent="0.25">
      <c r="A69" s="15"/>
      <c r="B69" s="41"/>
    </row>
    <row r="70" spans="1:8" x14ac:dyDescent="0.25">
      <c r="A70" s="15"/>
      <c r="B70" s="41"/>
    </row>
    <row r="71" spans="1:8" x14ac:dyDescent="0.25">
      <c r="A71" s="15"/>
      <c r="B71" s="41"/>
    </row>
    <row r="72" spans="1:8" x14ac:dyDescent="0.25">
      <c r="A72" s="15"/>
      <c r="B72" s="41"/>
    </row>
    <row r="73" spans="1:8" x14ac:dyDescent="0.25">
      <c r="A73" s="15"/>
      <c r="B73" s="41"/>
      <c r="G73" s="22">
        <f t="shared" si="9"/>
        <v>0</v>
      </c>
    </row>
    <row r="74" spans="1:8" x14ac:dyDescent="0.25">
      <c r="A74" s="15"/>
      <c r="B74" s="41"/>
      <c r="G74" s="22">
        <f t="shared" si="9"/>
        <v>0</v>
      </c>
    </row>
    <row r="75" spans="1:8" x14ac:dyDescent="0.25">
      <c r="A75" s="15"/>
      <c r="B75" s="41"/>
      <c r="G75" s="22">
        <f t="shared" si="9"/>
        <v>0</v>
      </c>
    </row>
    <row r="76" spans="1:8" x14ac:dyDescent="0.25">
      <c r="A76" s="15"/>
      <c r="B76" s="41"/>
      <c r="G76" s="22">
        <f t="shared" si="9"/>
        <v>0</v>
      </c>
    </row>
    <row r="77" spans="1:8" x14ac:dyDescent="0.25">
      <c r="A77" s="15"/>
      <c r="B77" s="41"/>
      <c r="G77" s="22">
        <f t="shared" si="9"/>
        <v>0</v>
      </c>
    </row>
    <row r="78" spans="1:8" x14ac:dyDescent="0.25">
      <c r="A78" s="11"/>
      <c r="B78" s="40"/>
      <c r="G78" s="22">
        <f t="shared" si="9"/>
        <v>0</v>
      </c>
    </row>
    <row r="79" spans="1:8" x14ac:dyDescent="0.25">
      <c r="G79" s="22">
        <f t="shared" si="9"/>
        <v>0</v>
      </c>
    </row>
    <row r="80" spans="1:8" ht="13.8" thickBot="1" x14ac:dyDescent="0.3">
      <c r="A80" s="11" t="s">
        <v>21</v>
      </c>
      <c r="B80" s="20">
        <f t="shared" ref="B80:G80" si="10">SUM(B65:B79)</f>
        <v>74525.009999999995</v>
      </c>
      <c r="C80" s="22">
        <f t="shared" si="10"/>
        <v>18631.252499999999</v>
      </c>
      <c r="D80" s="22">
        <f t="shared" si="10"/>
        <v>18631.252499999999</v>
      </c>
      <c r="E80" s="22">
        <f t="shared" si="10"/>
        <v>18631.252499999999</v>
      </c>
      <c r="F80" s="22">
        <f t="shared" si="10"/>
        <v>18631.252499999999</v>
      </c>
      <c r="G80" s="22">
        <f t="shared" si="10"/>
        <v>74525.009999999995</v>
      </c>
      <c r="H80" s="22">
        <f>SUM(C80:F80)</f>
        <v>74525.009999999995</v>
      </c>
    </row>
    <row r="81" spans="1:8" ht="13.8" thickBot="1" x14ac:dyDescent="0.3">
      <c r="A81" s="14" t="s">
        <v>11</v>
      </c>
      <c r="B81" s="41"/>
    </row>
    <row r="82" spans="1:8" x14ac:dyDescent="0.25">
      <c r="A82" s="15" t="s">
        <v>20</v>
      </c>
      <c r="B82" s="41"/>
    </row>
    <row r="83" spans="1:8" x14ac:dyDescent="0.25">
      <c r="A83" s="15"/>
      <c r="B83" s="41"/>
      <c r="C83" s="21">
        <f>$B$83/4</f>
        <v>0</v>
      </c>
      <c r="D83" s="21">
        <f>$B$83/4</f>
        <v>0</v>
      </c>
      <c r="E83" s="21">
        <f>$B$83/4</f>
        <v>0</v>
      </c>
      <c r="F83" s="21">
        <f>$B$83/4</f>
        <v>0</v>
      </c>
      <c r="G83" s="22">
        <f>SUM(C83:F83)</f>
        <v>0</v>
      </c>
    </row>
    <row r="84" spans="1:8" x14ac:dyDescent="0.25">
      <c r="A84" s="15"/>
      <c r="B84" s="41"/>
      <c r="G84" s="22">
        <f t="shared" ref="G84:G95" si="11">SUM(C84:F84)</f>
        <v>0</v>
      </c>
    </row>
    <row r="85" spans="1:8" ht="26.4" x14ac:dyDescent="0.25">
      <c r="A85" s="55" t="s">
        <v>224</v>
      </c>
      <c r="B85" s="41">
        <v>1462000</v>
      </c>
      <c r="C85" s="21">
        <f>$B$85/4</f>
        <v>365500</v>
      </c>
      <c r="D85" s="21">
        <f t="shared" ref="D85:F85" si="12">$B$85/4</f>
        <v>365500</v>
      </c>
      <c r="E85" s="21">
        <f t="shared" si="12"/>
        <v>365500</v>
      </c>
      <c r="F85" s="21">
        <f t="shared" si="12"/>
        <v>365500</v>
      </c>
      <c r="G85" s="22">
        <f t="shared" si="11"/>
        <v>1462000</v>
      </c>
    </row>
    <row r="86" spans="1:8" x14ac:dyDescent="0.25">
      <c r="A86" s="55" t="s">
        <v>225</v>
      </c>
      <c r="B86" s="41">
        <v>40000</v>
      </c>
      <c r="C86" s="21">
        <f>$B$86/4</f>
        <v>10000</v>
      </c>
      <c r="D86" s="21">
        <f t="shared" ref="D86:F86" si="13">$B$86/4</f>
        <v>10000</v>
      </c>
      <c r="E86" s="21">
        <f t="shared" si="13"/>
        <v>10000</v>
      </c>
      <c r="F86" s="21">
        <f t="shared" si="13"/>
        <v>10000</v>
      </c>
      <c r="G86" s="22">
        <f t="shared" si="11"/>
        <v>40000</v>
      </c>
    </row>
    <row r="87" spans="1:8" ht="26.4" x14ac:dyDescent="0.25">
      <c r="A87" s="55" t="s">
        <v>226</v>
      </c>
      <c r="B87" s="41">
        <v>500000</v>
      </c>
      <c r="C87" s="21">
        <f>$B$87/4</f>
        <v>125000</v>
      </c>
      <c r="D87" s="21">
        <f t="shared" ref="D87:F87" si="14">$B$87/4</f>
        <v>125000</v>
      </c>
      <c r="E87" s="21">
        <f t="shared" si="14"/>
        <v>125000</v>
      </c>
      <c r="F87" s="21">
        <f t="shared" si="14"/>
        <v>125000</v>
      </c>
      <c r="G87" s="22">
        <f t="shared" si="11"/>
        <v>500000</v>
      </c>
    </row>
    <row r="88" spans="1:8" ht="26.4" x14ac:dyDescent="0.25">
      <c r="A88" s="55" t="s">
        <v>227</v>
      </c>
      <c r="B88" s="41">
        <v>7300.77</v>
      </c>
      <c r="C88" s="47">
        <f>$B$88/4</f>
        <v>1825.1925000000001</v>
      </c>
      <c r="D88" s="47">
        <f t="shared" ref="D88:F88" si="15">$B$88/4</f>
        <v>1825.1925000000001</v>
      </c>
      <c r="E88" s="47">
        <f t="shared" si="15"/>
        <v>1825.1925000000001</v>
      </c>
      <c r="F88" s="47">
        <f t="shared" si="15"/>
        <v>1825.1925000000001</v>
      </c>
      <c r="G88" s="22">
        <f t="shared" si="11"/>
        <v>7300.77</v>
      </c>
    </row>
    <row r="89" spans="1:8" ht="26.4" x14ac:dyDescent="0.25">
      <c r="A89" s="55" t="s">
        <v>228</v>
      </c>
      <c r="B89" s="41">
        <v>24948.34</v>
      </c>
      <c r="C89" s="47">
        <f>$B$89/4</f>
        <v>6237.085</v>
      </c>
      <c r="D89" s="47">
        <f t="shared" ref="D89:F89" si="16">$B$89/4</f>
        <v>6237.085</v>
      </c>
      <c r="E89" s="47">
        <f t="shared" si="16"/>
        <v>6237.085</v>
      </c>
      <c r="F89" s="47">
        <f t="shared" si="16"/>
        <v>6237.085</v>
      </c>
      <c r="G89" s="22">
        <f t="shared" si="11"/>
        <v>24948.34</v>
      </c>
    </row>
    <row r="90" spans="1:8" x14ac:dyDescent="0.25">
      <c r="A90" s="55" t="s">
        <v>229</v>
      </c>
      <c r="B90" s="41">
        <v>225235.84</v>
      </c>
      <c r="C90" s="47">
        <f>$B$90/4</f>
        <v>56308.959999999999</v>
      </c>
      <c r="D90" s="47">
        <f t="shared" ref="D90:F90" si="17">$B$90/4</f>
        <v>56308.959999999999</v>
      </c>
      <c r="E90" s="47">
        <f t="shared" si="17"/>
        <v>56308.959999999999</v>
      </c>
      <c r="F90" s="47">
        <f t="shared" si="17"/>
        <v>56308.959999999999</v>
      </c>
      <c r="G90" s="22">
        <f t="shared" si="11"/>
        <v>225235.84</v>
      </c>
    </row>
    <row r="91" spans="1:8" ht="26.4" x14ac:dyDescent="0.25">
      <c r="A91" s="55" t="s">
        <v>230</v>
      </c>
      <c r="B91" s="41">
        <v>337030</v>
      </c>
      <c r="C91" s="47">
        <f>$B$91/4</f>
        <v>84257.5</v>
      </c>
      <c r="D91" s="47">
        <f t="shared" ref="D91:F91" si="18">$B$91/4</f>
        <v>84257.5</v>
      </c>
      <c r="E91" s="47">
        <f t="shared" si="18"/>
        <v>84257.5</v>
      </c>
      <c r="F91" s="47">
        <f t="shared" si="18"/>
        <v>84257.5</v>
      </c>
      <c r="G91" s="22">
        <f t="shared" si="11"/>
        <v>337030</v>
      </c>
    </row>
    <row r="92" spans="1:8" x14ac:dyDescent="0.25">
      <c r="A92" s="15"/>
      <c r="B92" s="41"/>
      <c r="G92" s="22">
        <f t="shared" si="11"/>
        <v>0</v>
      </c>
    </row>
    <row r="93" spans="1:8" x14ac:dyDescent="0.25">
      <c r="A93" s="15"/>
      <c r="B93" s="41"/>
      <c r="G93" s="22">
        <f t="shared" si="11"/>
        <v>0</v>
      </c>
    </row>
    <row r="94" spans="1:8" x14ac:dyDescent="0.25">
      <c r="A94" s="11"/>
      <c r="B94" s="40"/>
      <c r="G94" s="22">
        <f t="shared" si="11"/>
        <v>0</v>
      </c>
    </row>
    <row r="95" spans="1:8" x14ac:dyDescent="0.25">
      <c r="A95" s="11" t="s">
        <v>14</v>
      </c>
      <c r="B95" s="40"/>
      <c r="C95" s="43"/>
      <c r="G95" s="22">
        <f t="shared" si="11"/>
        <v>0</v>
      </c>
    </row>
    <row r="96" spans="1:8" x14ac:dyDescent="0.25">
      <c r="A96" s="11" t="s">
        <v>21</v>
      </c>
      <c r="B96" s="20">
        <f t="shared" ref="B96:G96" si="19">SUM(B83:B95)</f>
        <v>2596514.9500000002</v>
      </c>
      <c r="C96" s="20">
        <f t="shared" si="19"/>
        <v>649128.73750000005</v>
      </c>
      <c r="D96" s="20">
        <f t="shared" si="19"/>
        <v>649128.73750000005</v>
      </c>
      <c r="E96" s="20">
        <f t="shared" si="19"/>
        <v>649128.73750000005</v>
      </c>
      <c r="F96" s="20">
        <f t="shared" si="19"/>
        <v>649128.73750000005</v>
      </c>
      <c r="G96" s="20">
        <f t="shared" si="19"/>
        <v>2596514.9500000002</v>
      </c>
      <c r="H96" s="22">
        <f>SUM(C96:F96)</f>
        <v>2596514.9500000002</v>
      </c>
    </row>
    <row r="97" spans="1:7" x14ac:dyDescent="0.25">
      <c r="A97" s="13" t="s">
        <v>12</v>
      </c>
      <c r="B97" s="35"/>
      <c r="C97" s="43"/>
    </row>
    <row r="98" spans="1:7" x14ac:dyDescent="0.25">
      <c r="A98" s="15"/>
      <c r="B98" s="41"/>
    </row>
    <row r="99" spans="1:7" x14ac:dyDescent="0.25">
      <c r="A99" s="11"/>
      <c r="B99" s="21"/>
      <c r="C99" s="21">
        <f>$B$99/4</f>
        <v>0</v>
      </c>
      <c r="D99" s="21">
        <f>$B$99/4</f>
        <v>0</v>
      </c>
      <c r="E99" s="21">
        <f>$B$99/4</f>
        <v>0</v>
      </c>
      <c r="F99" s="21">
        <f>$B$99/4</f>
        <v>0</v>
      </c>
      <c r="G99" s="22">
        <f>SUM(C99:F99)</f>
        <v>0</v>
      </c>
    </row>
    <row r="100" spans="1:7" x14ac:dyDescent="0.25">
      <c r="A100" s="11"/>
      <c r="B100" s="40"/>
      <c r="G100" s="22">
        <f>SUM(C100:F100)</f>
        <v>0</v>
      </c>
    </row>
    <row r="101" spans="1:7" x14ac:dyDescent="0.25">
      <c r="A101" s="50" t="s">
        <v>206</v>
      </c>
      <c r="B101" s="49">
        <v>28021044.670000002</v>
      </c>
      <c r="C101" s="47">
        <f>$B$101/4</f>
        <v>7005261.1675000004</v>
      </c>
      <c r="D101" s="47">
        <f t="shared" ref="D101:F101" si="20">$B$101/4</f>
        <v>7005261.1675000004</v>
      </c>
      <c r="E101" s="47">
        <f t="shared" si="20"/>
        <v>7005261.1675000004</v>
      </c>
      <c r="F101" s="47">
        <f t="shared" si="20"/>
        <v>7005261.1675000004</v>
      </c>
      <c r="G101" s="22">
        <f t="shared" ref="G101:G121" si="21">SUM(C101:F101)</f>
        <v>28021044.670000002</v>
      </c>
    </row>
    <row r="102" spans="1:7" x14ac:dyDescent="0.25">
      <c r="A102" s="50" t="s">
        <v>207</v>
      </c>
      <c r="B102" s="49">
        <v>3450000</v>
      </c>
      <c r="C102" s="21">
        <f>$B$102/4</f>
        <v>862500</v>
      </c>
      <c r="D102" s="21">
        <f t="shared" ref="D102:F102" si="22">$B$102/4</f>
        <v>862500</v>
      </c>
      <c r="E102" s="21">
        <f t="shared" si="22"/>
        <v>862500</v>
      </c>
      <c r="F102" s="21">
        <f t="shared" si="22"/>
        <v>862500</v>
      </c>
      <c r="G102" s="22">
        <f t="shared" si="21"/>
        <v>3450000</v>
      </c>
    </row>
    <row r="103" spans="1:7" x14ac:dyDescent="0.25">
      <c r="A103" s="50" t="s">
        <v>208</v>
      </c>
      <c r="B103" s="49">
        <v>7916705.1100000003</v>
      </c>
      <c r="C103" s="47">
        <f>$B$103/4</f>
        <v>1979176.2775000001</v>
      </c>
      <c r="D103" s="47">
        <f t="shared" ref="D103:F103" si="23">$B$103/4</f>
        <v>1979176.2775000001</v>
      </c>
      <c r="E103" s="47">
        <f t="shared" si="23"/>
        <v>1979176.2775000001</v>
      </c>
      <c r="F103" s="47">
        <f t="shared" si="23"/>
        <v>1979176.2775000001</v>
      </c>
      <c r="G103" s="22">
        <f t="shared" si="21"/>
        <v>7916705.1100000003</v>
      </c>
    </row>
    <row r="104" spans="1:7" x14ac:dyDescent="0.25">
      <c r="A104" s="50" t="s">
        <v>221</v>
      </c>
      <c r="B104" s="49">
        <f>219784-20089</f>
        <v>199695</v>
      </c>
      <c r="C104" s="47">
        <f>$B$104/4</f>
        <v>49923.75</v>
      </c>
      <c r="D104" s="47">
        <f t="shared" ref="D104:F104" si="24">$B$104/4</f>
        <v>49923.75</v>
      </c>
      <c r="E104" s="47">
        <f t="shared" si="24"/>
        <v>49923.75</v>
      </c>
      <c r="F104" s="47">
        <f t="shared" si="24"/>
        <v>49923.75</v>
      </c>
      <c r="G104" s="22">
        <f t="shared" si="21"/>
        <v>199695</v>
      </c>
    </row>
    <row r="105" spans="1:7" x14ac:dyDescent="0.25">
      <c r="A105" s="50" t="s">
        <v>209</v>
      </c>
      <c r="B105" s="49">
        <v>440700</v>
      </c>
      <c r="C105" s="21">
        <f>$B$105/4</f>
        <v>110175</v>
      </c>
      <c r="D105" s="21">
        <f t="shared" ref="D105:F105" si="25">$B$105/4</f>
        <v>110175</v>
      </c>
      <c r="E105" s="21">
        <f t="shared" si="25"/>
        <v>110175</v>
      </c>
      <c r="F105" s="21">
        <f t="shared" si="25"/>
        <v>110175</v>
      </c>
      <c r="G105" s="22">
        <f t="shared" si="21"/>
        <v>440700</v>
      </c>
    </row>
    <row r="106" spans="1:7" x14ac:dyDescent="0.25">
      <c r="A106" s="50" t="s">
        <v>210</v>
      </c>
      <c r="B106" s="49">
        <v>6500000</v>
      </c>
      <c r="C106" s="21">
        <f>$B$106/4</f>
        <v>1625000</v>
      </c>
      <c r="D106" s="21">
        <f t="shared" ref="D106:F106" si="26">$B$106/4</f>
        <v>1625000</v>
      </c>
      <c r="E106" s="21">
        <f t="shared" si="26"/>
        <v>1625000</v>
      </c>
      <c r="F106" s="21">
        <f t="shared" si="26"/>
        <v>1625000</v>
      </c>
      <c r="G106" s="22">
        <f t="shared" si="21"/>
        <v>6500000</v>
      </c>
    </row>
    <row r="107" spans="1:7" x14ac:dyDescent="0.25">
      <c r="A107" s="50" t="s">
        <v>211</v>
      </c>
      <c r="B107" s="49">
        <v>30447694</v>
      </c>
      <c r="C107" s="47">
        <f>$B$107/4</f>
        <v>7611923.5</v>
      </c>
      <c r="D107" s="47">
        <f t="shared" ref="D107:F107" si="27">$B$107/4</f>
        <v>7611923.5</v>
      </c>
      <c r="E107" s="47">
        <f t="shared" si="27"/>
        <v>7611923.5</v>
      </c>
      <c r="F107" s="47">
        <f t="shared" si="27"/>
        <v>7611923.5</v>
      </c>
      <c r="G107" s="22">
        <f t="shared" si="21"/>
        <v>30447694</v>
      </c>
    </row>
    <row r="108" spans="1:7" x14ac:dyDescent="0.25">
      <c r="A108" s="50" t="s">
        <v>222</v>
      </c>
      <c r="B108" s="49">
        <v>100000</v>
      </c>
      <c r="C108" s="21">
        <f>$B$108/4</f>
        <v>25000</v>
      </c>
      <c r="D108" s="21">
        <f t="shared" ref="D108:F108" si="28">$B$108/4</f>
        <v>25000</v>
      </c>
      <c r="E108" s="21">
        <f t="shared" si="28"/>
        <v>25000</v>
      </c>
      <c r="F108" s="21">
        <f t="shared" si="28"/>
        <v>25000</v>
      </c>
      <c r="G108" s="22">
        <f t="shared" si="21"/>
        <v>100000</v>
      </c>
    </row>
    <row r="109" spans="1:7" x14ac:dyDescent="0.25">
      <c r="A109" s="50" t="s">
        <v>212</v>
      </c>
      <c r="B109" s="49">
        <v>226588.55</v>
      </c>
      <c r="C109" s="47">
        <f>$B$109/4</f>
        <v>56647.137499999997</v>
      </c>
      <c r="D109" s="47">
        <f t="shared" ref="D109:F109" si="29">$B$109/4</f>
        <v>56647.137499999997</v>
      </c>
      <c r="E109" s="47">
        <f t="shared" si="29"/>
        <v>56647.137499999997</v>
      </c>
      <c r="F109" s="47">
        <f t="shared" si="29"/>
        <v>56647.137499999997</v>
      </c>
      <c r="G109" s="22">
        <f t="shared" si="21"/>
        <v>226588.55</v>
      </c>
    </row>
    <row r="110" spans="1:7" x14ac:dyDescent="0.25">
      <c r="A110" s="50" t="s">
        <v>213</v>
      </c>
      <c r="B110" s="49">
        <v>100570</v>
      </c>
      <c r="C110" s="47">
        <f>$B$110/4</f>
        <v>25142.5</v>
      </c>
      <c r="D110" s="47">
        <f t="shared" ref="D110:F110" si="30">$B$110/4</f>
        <v>25142.5</v>
      </c>
      <c r="E110" s="47">
        <f t="shared" si="30"/>
        <v>25142.5</v>
      </c>
      <c r="F110" s="47">
        <f t="shared" si="30"/>
        <v>25142.5</v>
      </c>
      <c r="G110" s="22">
        <f t="shared" si="21"/>
        <v>100570</v>
      </c>
    </row>
    <row r="111" spans="1:7" x14ac:dyDescent="0.25">
      <c r="A111" s="50" t="s">
        <v>214</v>
      </c>
      <c r="B111" s="49">
        <v>93283.6</v>
      </c>
      <c r="C111" s="47">
        <f>$B$111/4</f>
        <v>23320.9</v>
      </c>
      <c r="D111" s="47">
        <f t="shared" ref="D111:F111" si="31">$B$111/4</f>
        <v>23320.9</v>
      </c>
      <c r="E111" s="47">
        <f t="shared" si="31"/>
        <v>23320.9</v>
      </c>
      <c r="F111" s="47">
        <f t="shared" si="31"/>
        <v>23320.9</v>
      </c>
      <c r="G111" s="22">
        <f t="shared" si="21"/>
        <v>93283.6</v>
      </c>
    </row>
    <row r="112" spans="1:7" x14ac:dyDescent="0.25">
      <c r="A112" s="50" t="s">
        <v>215</v>
      </c>
      <c r="B112" s="49">
        <v>445000</v>
      </c>
      <c r="C112" s="21">
        <f>$B$112/4</f>
        <v>111250</v>
      </c>
      <c r="D112" s="21">
        <f t="shared" ref="D112:F112" si="32">$B$112/4</f>
        <v>111250</v>
      </c>
      <c r="E112" s="21">
        <f t="shared" si="32"/>
        <v>111250</v>
      </c>
      <c r="F112" s="21">
        <f t="shared" si="32"/>
        <v>111250</v>
      </c>
      <c r="G112" s="22">
        <f t="shared" si="21"/>
        <v>445000</v>
      </c>
    </row>
    <row r="113" spans="1:8" x14ac:dyDescent="0.25">
      <c r="A113" s="50" t="s">
        <v>216</v>
      </c>
      <c r="B113" s="49">
        <v>450000</v>
      </c>
      <c r="C113" s="21">
        <f>$B$113/4</f>
        <v>112500</v>
      </c>
      <c r="D113" s="21">
        <f t="shared" ref="D113:F113" si="33">$B$113/4</f>
        <v>112500</v>
      </c>
      <c r="E113" s="21">
        <f t="shared" si="33"/>
        <v>112500</v>
      </c>
      <c r="F113" s="21">
        <f t="shared" si="33"/>
        <v>112500</v>
      </c>
      <c r="G113" s="22">
        <f t="shared" si="21"/>
        <v>450000</v>
      </c>
    </row>
    <row r="114" spans="1:8" x14ac:dyDescent="0.25">
      <c r="A114" s="50" t="s">
        <v>217</v>
      </c>
      <c r="B114" s="49">
        <v>432500</v>
      </c>
      <c r="C114" s="21">
        <f>$B$114/4</f>
        <v>108125</v>
      </c>
      <c r="D114" s="21">
        <f t="shared" ref="D114:F114" si="34">$B$114/4</f>
        <v>108125</v>
      </c>
      <c r="E114" s="21">
        <f t="shared" si="34"/>
        <v>108125</v>
      </c>
      <c r="F114" s="21">
        <f t="shared" si="34"/>
        <v>108125</v>
      </c>
      <c r="G114" s="22">
        <f t="shared" si="21"/>
        <v>432500</v>
      </c>
    </row>
    <row r="115" spans="1:8" x14ac:dyDescent="0.25">
      <c r="A115" s="50" t="s">
        <v>222</v>
      </c>
      <c r="B115" s="49">
        <v>906354.2</v>
      </c>
      <c r="C115" s="47">
        <f>$B$115/4</f>
        <v>226588.55</v>
      </c>
      <c r="D115" s="47">
        <f t="shared" ref="D115:F115" si="35">$B$115/4</f>
        <v>226588.55</v>
      </c>
      <c r="E115" s="47">
        <f t="shared" si="35"/>
        <v>226588.55</v>
      </c>
      <c r="F115" s="47">
        <f t="shared" si="35"/>
        <v>226588.55</v>
      </c>
      <c r="G115" s="22">
        <f t="shared" si="21"/>
        <v>906354.2</v>
      </c>
    </row>
    <row r="116" spans="1:8" x14ac:dyDescent="0.25">
      <c r="A116" s="50" t="s">
        <v>223</v>
      </c>
      <c r="B116" s="49">
        <v>4566974</v>
      </c>
      <c r="C116" s="47">
        <f>$B$116/4</f>
        <v>1141743.5</v>
      </c>
      <c r="D116" s="47">
        <f t="shared" ref="D116:F116" si="36">$B$116/4</f>
        <v>1141743.5</v>
      </c>
      <c r="E116" s="47">
        <f t="shared" si="36"/>
        <v>1141743.5</v>
      </c>
      <c r="F116" s="47">
        <f t="shared" si="36"/>
        <v>1141743.5</v>
      </c>
      <c r="G116" s="22">
        <f t="shared" si="21"/>
        <v>4566974</v>
      </c>
    </row>
    <row r="117" spans="1:8" x14ac:dyDescent="0.25">
      <c r="A117" s="50" t="s">
        <v>218</v>
      </c>
      <c r="B117" s="49">
        <v>357500</v>
      </c>
      <c r="C117" s="21">
        <f>$B$117/4</f>
        <v>89375</v>
      </c>
      <c r="D117" s="21">
        <f t="shared" ref="D117:F117" si="37">$B$117/4</f>
        <v>89375</v>
      </c>
      <c r="E117" s="21">
        <f t="shared" si="37"/>
        <v>89375</v>
      </c>
      <c r="F117" s="21">
        <f t="shared" si="37"/>
        <v>89375</v>
      </c>
      <c r="G117" s="22">
        <f t="shared" si="21"/>
        <v>357500</v>
      </c>
    </row>
    <row r="118" spans="1:8" x14ac:dyDescent="0.25">
      <c r="A118" s="50" t="s">
        <v>219</v>
      </c>
      <c r="B118" s="49">
        <v>700000</v>
      </c>
      <c r="C118" s="21">
        <f>$B$118/4</f>
        <v>175000</v>
      </c>
      <c r="D118" s="21">
        <f t="shared" ref="D118:F118" si="38">$B$118/4</f>
        <v>175000</v>
      </c>
      <c r="E118" s="21">
        <f t="shared" si="38"/>
        <v>175000</v>
      </c>
      <c r="F118" s="21">
        <f t="shared" si="38"/>
        <v>175000</v>
      </c>
      <c r="G118" s="22">
        <f t="shared" si="21"/>
        <v>700000</v>
      </c>
    </row>
    <row r="119" spans="1:8" x14ac:dyDescent="0.25">
      <c r="A119" s="50" t="s">
        <v>220</v>
      </c>
      <c r="B119" s="49">
        <v>932836</v>
      </c>
      <c r="C119" s="21">
        <f>$B$119/4</f>
        <v>233209</v>
      </c>
      <c r="D119" s="21">
        <f t="shared" ref="D119:F119" si="39">$B$119/4</f>
        <v>233209</v>
      </c>
      <c r="E119" s="21">
        <f t="shared" si="39"/>
        <v>233209</v>
      </c>
      <c r="F119" s="21">
        <f t="shared" si="39"/>
        <v>233209</v>
      </c>
      <c r="G119" s="22">
        <f t="shared" si="21"/>
        <v>932836</v>
      </c>
    </row>
    <row r="120" spans="1:8" x14ac:dyDescent="0.25">
      <c r="A120" s="11"/>
      <c r="B120" s="40"/>
      <c r="G120" s="22">
        <f t="shared" si="21"/>
        <v>0</v>
      </c>
    </row>
    <row r="121" spans="1:8" x14ac:dyDescent="0.25">
      <c r="A121" s="11"/>
      <c r="B121" s="40"/>
      <c r="G121" s="22">
        <f t="shared" si="21"/>
        <v>0</v>
      </c>
    </row>
    <row r="122" spans="1:8" x14ac:dyDescent="0.25">
      <c r="A122" s="11"/>
      <c r="B122" s="40"/>
      <c r="G122" s="22">
        <f>SUM(C122:F122)</f>
        <v>0</v>
      </c>
    </row>
    <row r="123" spans="1:8" x14ac:dyDescent="0.25">
      <c r="A123" s="11"/>
      <c r="B123" s="40"/>
      <c r="C123" s="40"/>
      <c r="G123" s="22">
        <f>SUM(C123:F123)</f>
        <v>0</v>
      </c>
    </row>
    <row r="124" spans="1:8" x14ac:dyDescent="0.25">
      <c r="A124" s="11" t="s">
        <v>21</v>
      </c>
      <c r="B124" s="20">
        <f t="shared" ref="B124:G124" si="40">SUM(B99:B123)</f>
        <v>86287445.129999995</v>
      </c>
      <c r="C124" s="20">
        <f t="shared" si="40"/>
        <v>21571861.282499999</v>
      </c>
      <c r="D124" s="20">
        <f t="shared" si="40"/>
        <v>21571861.282499999</v>
      </c>
      <c r="E124" s="20">
        <f t="shared" si="40"/>
        <v>21571861.282499999</v>
      </c>
      <c r="F124" s="20">
        <f t="shared" si="40"/>
        <v>21571861.282499999</v>
      </c>
      <c r="G124" s="20">
        <f t="shared" si="40"/>
        <v>86287445.129999995</v>
      </c>
      <c r="H124" s="22">
        <f>SUM(C124:F124)</f>
        <v>86287445.129999995</v>
      </c>
    </row>
    <row r="125" spans="1:8" x14ac:dyDescent="0.25">
      <c r="A125" s="17" t="s">
        <v>13</v>
      </c>
      <c r="B125" s="41"/>
      <c r="D125" s="40"/>
      <c r="E125" s="40"/>
    </row>
    <row r="126" spans="1:8" x14ac:dyDescent="0.25">
      <c r="A126" s="15" t="s">
        <v>20</v>
      </c>
      <c r="B126" s="41"/>
    </row>
    <row r="127" spans="1:8" s="10" customFormat="1" x14ac:dyDescent="0.25">
      <c r="B127" s="37">
        <v>34000</v>
      </c>
      <c r="C127" s="47">
        <f>$B$127/4</f>
        <v>8500</v>
      </c>
      <c r="D127" s="47">
        <f>$B$127/4</f>
        <v>8500</v>
      </c>
      <c r="E127" s="47">
        <f>$B$127/4</f>
        <v>8500</v>
      </c>
      <c r="F127" s="47">
        <f>$B$127/4</f>
        <v>8500</v>
      </c>
      <c r="G127" s="37">
        <f>SUM(C127:F127)</f>
        <v>34000</v>
      </c>
      <c r="H127" s="37"/>
    </row>
    <row r="128" spans="1:8" s="10" customFormat="1" x14ac:dyDescent="0.25">
      <c r="B128" s="37"/>
      <c r="C128" s="38"/>
      <c r="D128" s="38"/>
      <c r="E128" s="38"/>
      <c r="F128" s="37"/>
      <c r="G128" s="37">
        <f t="shared" ref="G128:G139" si="41">SUM(C128:F128)</f>
        <v>0</v>
      </c>
      <c r="H128" s="37"/>
    </row>
    <row r="129" spans="1:8" s="10" customFormat="1" x14ac:dyDescent="0.25">
      <c r="B129" s="37"/>
      <c r="C129" s="38"/>
      <c r="D129" s="38"/>
      <c r="E129" s="38"/>
      <c r="F129" s="37"/>
      <c r="G129" s="37">
        <f t="shared" si="41"/>
        <v>0</v>
      </c>
      <c r="H129" s="37"/>
    </row>
    <row r="130" spans="1:8" s="10" customFormat="1" x14ac:dyDescent="0.25">
      <c r="B130" s="37"/>
      <c r="C130" s="38"/>
      <c r="D130" s="38"/>
      <c r="E130" s="38"/>
      <c r="F130" s="37"/>
      <c r="G130" s="37">
        <f t="shared" si="41"/>
        <v>0</v>
      </c>
      <c r="H130" s="37"/>
    </row>
    <row r="131" spans="1:8" s="10" customFormat="1" x14ac:dyDescent="0.25">
      <c r="B131" s="37"/>
      <c r="C131" s="38"/>
      <c r="D131" s="38"/>
      <c r="E131" s="38"/>
      <c r="F131" s="37"/>
      <c r="G131" s="37">
        <f t="shared" si="41"/>
        <v>0</v>
      </c>
      <c r="H131" s="37"/>
    </row>
    <row r="132" spans="1:8" s="10" customFormat="1" x14ac:dyDescent="0.25">
      <c r="B132" s="37"/>
      <c r="C132" s="38"/>
      <c r="D132" s="38"/>
      <c r="E132" s="38"/>
      <c r="F132" s="37"/>
      <c r="G132" s="37">
        <f t="shared" si="41"/>
        <v>0</v>
      </c>
      <c r="H132" s="37"/>
    </row>
    <row r="133" spans="1:8" s="10" customFormat="1" x14ac:dyDescent="0.25">
      <c r="B133" s="37"/>
      <c r="C133" s="38"/>
      <c r="D133" s="38"/>
      <c r="E133" s="38"/>
      <c r="F133" s="37"/>
      <c r="G133" s="37">
        <f t="shared" si="41"/>
        <v>0</v>
      </c>
      <c r="H133" s="37"/>
    </row>
    <row r="134" spans="1:8" s="10" customFormat="1" x14ac:dyDescent="0.25">
      <c r="B134" s="37"/>
      <c r="C134" s="38"/>
      <c r="D134" s="38"/>
      <c r="E134" s="38"/>
      <c r="F134" s="37"/>
      <c r="G134" s="37">
        <f t="shared" si="41"/>
        <v>0</v>
      </c>
      <c r="H134" s="37"/>
    </row>
    <row r="135" spans="1:8" s="10" customFormat="1" x14ac:dyDescent="0.25">
      <c r="B135" s="37"/>
      <c r="C135" s="38"/>
      <c r="D135" s="38"/>
      <c r="E135" s="38"/>
      <c r="F135" s="37"/>
      <c r="G135" s="37">
        <f t="shared" si="41"/>
        <v>0</v>
      </c>
      <c r="H135" s="37"/>
    </row>
    <row r="136" spans="1:8" s="10" customFormat="1" x14ac:dyDescent="0.25">
      <c r="B136" s="37"/>
      <c r="C136" s="38"/>
      <c r="D136" s="38"/>
      <c r="E136" s="38"/>
      <c r="F136" s="37"/>
      <c r="G136" s="37">
        <f t="shared" si="41"/>
        <v>0</v>
      </c>
      <c r="H136" s="37"/>
    </row>
    <row r="137" spans="1:8" s="10" customFormat="1" x14ac:dyDescent="0.25">
      <c r="A137" s="12"/>
      <c r="B137" s="39"/>
      <c r="C137" s="44"/>
      <c r="D137" s="38"/>
      <c r="E137" s="38"/>
      <c r="F137" s="37"/>
      <c r="G137" s="37">
        <f t="shared" si="41"/>
        <v>0</v>
      </c>
      <c r="H137" s="37"/>
    </row>
    <row r="138" spans="1:8" s="10" customFormat="1" x14ac:dyDescent="0.25">
      <c r="A138" s="12"/>
      <c r="B138" s="39"/>
      <c r="C138" s="34"/>
      <c r="D138" s="38"/>
      <c r="E138" s="38"/>
      <c r="F138" s="37"/>
      <c r="G138" s="37">
        <f t="shared" si="41"/>
        <v>0</v>
      </c>
      <c r="H138" s="37"/>
    </row>
    <row r="139" spans="1:8" s="10" customFormat="1" x14ac:dyDescent="0.25">
      <c r="A139" s="12"/>
      <c r="B139" s="39"/>
      <c r="C139" s="34"/>
      <c r="D139" s="38"/>
      <c r="E139" s="38"/>
      <c r="F139" s="37"/>
      <c r="G139" s="37">
        <f t="shared" si="41"/>
        <v>0</v>
      </c>
      <c r="H139" s="37"/>
    </row>
    <row r="140" spans="1:8" s="1" customFormat="1" x14ac:dyDescent="0.25">
      <c r="A140" s="11" t="s">
        <v>21</v>
      </c>
      <c r="B140" s="20">
        <f t="shared" ref="B140:G140" si="42">SUM(B127:B139)</f>
        <v>34000</v>
      </c>
      <c r="C140" s="20">
        <f t="shared" si="42"/>
        <v>8500</v>
      </c>
      <c r="D140" s="20">
        <f t="shared" si="42"/>
        <v>8500</v>
      </c>
      <c r="E140" s="20">
        <f t="shared" si="42"/>
        <v>8500</v>
      </c>
      <c r="F140" s="20">
        <f t="shared" si="42"/>
        <v>8500</v>
      </c>
      <c r="G140" s="20">
        <f t="shared" si="42"/>
        <v>34000</v>
      </c>
      <c r="H140" s="20">
        <f>SUM(C140:F140)</f>
        <v>34000</v>
      </c>
    </row>
    <row r="141" spans="1:8" s="1" customFormat="1" ht="13.8" thickBot="1" x14ac:dyDescent="0.3">
      <c r="A141" s="11"/>
      <c r="B141" s="40"/>
      <c r="C141" s="20"/>
      <c r="D141" s="20"/>
      <c r="E141" s="20"/>
      <c r="F141" s="20"/>
      <c r="G141" s="20"/>
      <c r="H141" s="20"/>
    </row>
    <row r="142" spans="1:8" ht="16.2" thickBot="1" x14ac:dyDescent="0.35">
      <c r="A142" s="6" t="s">
        <v>23</v>
      </c>
      <c r="B142" s="34">
        <f t="shared" ref="B142:G142" si="43">B140+B124+B96+B80+B62+B48+B43</f>
        <v>89028185.090000004</v>
      </c>
      <c r="C142" s="34">
        <f t="shared" si="43"/>
        <v>22257046.272500001</v>
      </c>
      <c r="D142" s="34">
        <f t="shared" si="43"/>
        <v>22257046.272500001</v>
      </c>
      <c r="E142" s="34">
        <f t="shared" si="43"/>
        <v>22257046.272500001</v>
      </c>
      <c r="F142" s="34">
        <f t="shared" si="43"/>
        <v>22257046.272500001</v>
      </c>
      <c r="G142" s="34">
        <f t="shared" si="43"/>
        <v>89028185.090000004</v>
      </c>
    </row>
    <row r="143" spans="1:8" s="1" customFormat="1" x14ac:dyDescent="0.25">
      <c r="A143" s="11"/>
      <c r="B143" s="40"/>
      <c r="C143" s="20"/>
      <c r="D143" s="20"/>
      <c r="E143" s="20"/>
      <c r="F143" s="20"/>
      <c r="G143" s="20"/>
      <c r="H143" s="20"/>
    </row>
    <row r="144" spans="1:8" ht="17.399999999999999" x14ac:dyDescent="0.3">
      <c r="A144" s="18" t="s">
        <v>256</v>
      </c>
      <c r="B144" s="45">
        <f t="shared" ref="B144:G144" si="44">B142+B31</f>
        <v>93239619.980000004</v>
      </c>
      <c r="C144" s="45">
        <f t="shared" si="44"/>
        <v>23309904.995000001</v>
      </c>
      <c r="D144" s="45">
        <f t="shared" si="44"/>
        <v>23309904.995000001</v>
      </c>
      <c r="E144" s="45">
        <f t="shared" si="44"/>
        <v>23309904.995000001</v>
      </c>
      <c r="F144" s="45">
        <f t="shared" si="44"/>
        <v>23309904.995000001</v>
      </c>
      <c r="G144" s="46">
        <f t="shared" si="44"/>
        <v>93239619.980000004</v>
      </c>
    </row>
    <row r="148" spans="1:2" x14ac:dyDescent="0.25">
      <c r="A148" s="11"/>
      <c r="B148" s="40"/>
    </row>
  </sheetData>
  <printOptions horizontalCentered="1" gridLines="1"/>
  <pageMargins left="0.27" right="0.25" top="0.6" bottom="0.56000000000000005" header="0.27" footer="0.21"/>
  <pageSetup scale="90" orientation="landscape" r:id="rId1"/>
  <headerFooter alignWithMargins="0">
    <oddFooter>&amp;L&amp;F&amp;RPage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7"/>
  <sheetViews>
    <sheetView zoomScaleNormal="100" workbookViewId="0">
      <pane xSplit="1" ySplit="4" topLeftCell="B128" activePane="bottomRight" state="frozen"/>
      <selection activeCell="A118" sqref="A118"/>
      <selection pane="topRight" activeCell="A118" sqref="A118"/>
      <selection pane="bottomLeft" activeCell="A118" sqref="A118"/>
      <selection pane="bottomRight" activeCell="G118" sqref="G118"/>
    </sheetView>
  </sheetViews>
  <sheetFormatPr defaultColWidth="9.109375" defaultRowHeight="13.2" x14ac:dyDescent="0.25"/>
  <cols>
    <col min="1" max="1" width="62.88671875" style="2" bestFit="1" customWidth="1"/>
    <col min="2" max="2" width="20.6640625" style="22" bestFit="1" customWidth="1"/>
    <col min="3" max="5" width="17.109375" style="21" bestFit="1" customWidth="1"/>
    <col min="6" max="6" width="17.109375" style="22" bestFit="1" customWidth="1"/>
    <col min="7" max="7" width="17.6640625" style="22" customWidth="1"/>
    <col min="8" max="8" width="12.109375" style="22" customWidth="1"/>
    <col min="9" max="16384" width="9.109375" style="2"/>
  </cols>
  <sheetData>
    <row r="1" spans="1:8" x14ac:dyDescent="0.25">
      <c r="A1" s="85" t="s">
        <v>255</v>
      </c>
      <c r="B1" s="20"/>
    </row>
    <row r="2" spans="1:8" x14ac:dyDescent="0.25">
      <c r="A2" s="1"/>
      <c r="B2" s="20"/>
    </row>
    <row r="3" spans="1:8" s="4" customFormat="1" ht="20.25" customHeight="1" thickBot="1" x14ac:dyDescent="0.35">
      <c r="A3" s="3" t="s">
        <v>33</v>
      </c>
      <c r="B3" s="23"/>
      <c r="C3" s="24"/>
      <c r="D3" s="24"/>
      <c r="E3" s="24"/>
      <c r="F3" s="25"/>
      <c r="G3" s="25"/>
      <c r="H3" s="25"/>
    </row>
    <row r="4" spans="1:8" s="5" customFormat="1" ht="27" thickBot="1" x14ac:dyDescent="0.3">
      <c r="B4" s="26" t="s">
        <v>24</v>
      </c>
      <c r="C4" s="27" t="s">
        <v>15</v>
      </c>
      <c r="D4" s="28" t="s">
        <v>16</v>
      </c>
      <c r="E4" s="28" t="s">
        <v>17</v>
      </c>
      <c r="F4" s="29" t="s">
        <v>18</v>
      </c>
      <c r="G4" s="29" t="s">
        <v>19</v>
      </c>
      <c r="H4" s="30"/>
    </row>
    <row r="5" spans="1:8" s="5" customFormat="1" ht="13.8" thickBot="1" x14ac:dyDescent="0.3">
      <c r="B5" s="31"/>
      <c r="C5" s="32"/>
      <c r="D5" s="32"/>
      <c r="E5" s="32"/>
      <c r="F5" s="32"/>
      <c r="G5" s="32"/>
      <c r="H5" s="30"/>
    </row>
    <row r="6" spans="1:8" s="5" customFormat="1" ht="16.2" thickBot="1" x14ac:dyDescent="0.35">
      <c r="A6" s="6" t="s">
        <v>6</v>
      </c>
      <c r="B6" s="33"/>
      <c r="C6" s="34"/>
      <c r="D6" s="34"/>
      <c r="E6" s="34"/>
      <c r="F6" s="30"/>
      <c r="G6" s="30"/>
      <c r="H6" s="30"/>
    </row>
    <row r="7" spans="1:8" s="5" customFormat="1" ht="16.2" thickBot="1" x14ac:dyDescent="0.35">
      <c r="A7" s="7"/>
      <c r="B7" s="30"/>
      <c r="C7" s="30"/>
      <c r="D7" s="30"/>
      <c r="E7" s="30"/>
      <c r="F7" s="30"/>
      <c r="G7" s="30"/>
      <c r="H7" s="30"/>
    </row>
    <row r="8" spans="1:8" s="9" customFormat="1" ht="13.8" thickBot="1" x14ac:dyDescent="0.3">
      <c r="A8" s="8" t="s">
        <v>0</v>
      </c>
      <c r="B8" s="35"/>
      <c r="C8" s="21"/>
      <c r="D8" s="21"/>
      <c r="E8" s="21"/>
      <c r="F8" s="36"/>
      <c r="G8" s="36"/>
      <c r="H8" s="36"/>
    </row>
    <row r="9" spans="1:8" x14ac:dyDescent="0.25">
      <c r="B9" s="21">
        <v>4604525.37</v>
      </c>
      <c r="C9" s="21">
        <f>$B$9/4</f>
        <v>1151131.3425</v>
      </c>
      <c r="D9" s="21">
        <f>$B$9/4</f>
        <v>1151131.3425</v>
      </c>
      <c r="E9" s="21">
        <f>$B$9/4</f>
        <v>1151131.3425</v>
      </c>
      <c r="F9" s="21">
        <f>$B$9/4</f>
        <v>1151131.3425</v>
      </c>
      <c r="G9" s="22">
        <f>SUM(C9:F9)</f>
        <v>4604525.37</v>
      </c>
    </row>
    <row r="10" spans="1:8" x14ac:dyDescent="0.25">
      <c r="B10" s="37"/>
      <c r="D10" s="38"/>
      <c r="G10" s="22">
        <f>SUM(C10:F10)</f>
        <v>0</v>
      </c>
    </row>
    <row r="11" spans="1:8" x14ac:dyDescent="0.25">
      <c r="A11" s="11"/>
      <c r="B11" s="39"/>
      <c r="C11" s="40"/>
      <c r="D11" s="39"/>
      <c r="G11" s="22">
        <f>SUM(C11:F11)</f>
        <v>0</v>
      </c>
    </row>
    <row r="12" spans="1:8" s="1" customFormat="1" x14ac:dyDescent="0.25">
      <c r="A12" s="11" t="s">
        <v>21</v>
      </c>
      <c r="B12" s="20">
        <f t="shared" ref="B12:G12" si="0">SUM(B9:B11)</f>
        <v>4604525.37</v>
      </c>
      <c r="C12" s="20">
        <f t="shared" si="0"/>
        <v>1151131.3425</v>
      </c>
      <c r="D12" s="20">
        <f t="shared" si="0"/>
        <v>1151131.3425</v>
      </c>
      <c r="E12" s="20">
        <f t="shared" si="0"/>
        <v>1151131.3425</v>
      </c>
      <c r="F12" s="20">
        <f t="shared" si="0"/>
        <v>1151131.3425</v>
      </c>
      <c r="G12" s="20">
        <f t="shared" si="0"/>
        <v>4604525.37</v>
      </c>
      <c r="H12" s="20"/>
    </row>
    <row r="13" spans="1:8" x14ac:dyDescent="0.25">
      <c r="A13" s="13" t="s">
        <v>1</v>
      </c>
      <c r="B13" s="35"/>
      <c r="D13" s="38"/>
    </row>
    <row r="14" spans="1:8" x14ac:dyDescent="0.25">
      <c r="B14" s="21">
        <v>609050.1</v>
      </c>
      <c r="C14" s="21">
        <f>$B$14/4</f>
        <v>152262.52499999999</v>
      </c>
      <c r="D14" s="21">
        <f>$B$14/4</f>
        <v>152262.52499999999</v>
      </c>
      <c r="E14" s="21">
        <f>$B$14/4</f>
        <v>152262.52499999999</v>
      </c>
      <c r="F14" s="21">
        <f>$B$14/4</f>
        <v>152262.52499999999</v>
      </c>
      <c r="G14" s="22">
        <f>SUM(C14:F14)</f>
        <v>609050.1</v>
      </c>
    </row>
    <row r="15" spans="1:8" x14ac:dyDescent="0.25">
      <c r="A15" s="11"/>
      <c r="B15" s="39"/>
      <c r="C15" s="40"/>
      <c r="D15" s="38"/>
      <c r="G15" s="22">
        <f>SUM(C15:F15)</f>
        <v>0</v>
      </c>
    </row>
    <row r="16" spans="1:8" x14ac:dyDescent="0.25">
      <c r="B16" s="37"/>
      <c r="D16" s="38"/>
      <c r="G16" s="22">
        <f>SUM(C16:F16)</f>
        <v>0</v>
      </c>
    </row>
    <row r="17" spans="1:8" s="1" customFormat="1" x14ac:dyDescent="0.25">
      <c r="A17" s="11" t="s">
        <v>21</v>
      </c>
      <c r="B17" s="39">
        <f t="shared" ref="B17:G17" si="1">SUM(B14:B16)</f>
        <v>609050.1</v>
      </c>
      <c r="C17" s="39">
        <f t="shared" si="1"/>
        <v>152262.52499999999</v>
      </c>
      <c r="D17" s="39">
        <f t="shared" si="1"/>
        <v>152262.52499999999</v>
      </c>
      <c r="E17" s="39">
        <f t="shared" si="1"/>
        <v>152262.52499999999</v>
      </c>
      <c r="F17" s="39">
        <f t="shared" si="1"/>
        <v>152262.52499999999</v>
      </c>
      <c r="G17" s="20">
        <f t="shared" si="1"/>
        <v>609050.1</v>
      </c>
      <c r="H17" s="20"/>
    </row>
    <row r="18" spans="1:8" x14ac:dyDescent="0.25">
      <c r="A18" s="13" t="s">
        <v>2</v>
      </c>
      <c r="B18" s="35"/>
      <c r="D18" s="38"/>
    </row>
    <row r="19" spans="1:8" x14ac:dyDescent="0.25">
      <c r="B19" s="37"/>
      <c r="F19" s="21"/>
      <c r="G19" s="22">
        <f>SUM(C19:F19)</f>
        <v>0</v>
      </c>
    </row>
    <row r="20" spans="1:8" x14ac:dyDescent="0.25">
      <c r="A20" s="11"/>
      <c r="B20" s="37"/>
      <c r="C20" s="47">
        <f>$B$20/4</f>
        <v>0</v>
      </c>
      <c r="D20" s="47">
        <f>$B$20/4</f>
        <v>0</v>
      </c>
      <c r="E20" s="47">
        <f>$B$20/4</f>
        <v>0</v>
      </c>
      <c r="F20" s="47">
        <f>$B$20/4</f>
        <v>0</v>
      </c>
      <c r="G20" s="22">
        <f>SUM(C20:F20)</f>
        <v>0</v>
      </c>
    </row>
    <row r="21" spans="1:8" x14ac:dyDescent="0.25">
      <c r="B21" s="37"/>
      <c r="D21" s="38"/>
      <c r="G21" s="22">
        <f>SUM(C21:F21)</f>
        <v>0</v>
      </c>
    </row>
    <row r="22" spans="1:8" x14ac:dyDescent="0.25">
      <c r="A22" s="11"/>
      <c r="B22" s="39"/>
      <c r="C22" s="34"/>
      <c r="D22" s="38"/>
      <c r="G22" s="22">
        <f>SUM(C22:F22)</f>
        <v>0</v>
      </c>
    </row>
    <row r="23" spans="1:8" s="1" customFormat="1" ht="13.8" thickBot="1" x14ac:dyDescent="0.3">
      <c r="A23" s="11" t="s">
        <v>21</v>
      </c>
      <c r="B23" s="20">
        <f t="shared" ref="B23:G23" si="2">SUM(B20:B22)</f>
        <v>0</v>
      </c>
      <c r="C23" s="20">
        <f t="shared" si="2"/>
        <v>0</v>
      </c>
      <c r="D23" s="20">
        <f t="shared" si="2"/>
        <v>0</v>
      </c>
      <c r="E23" s="20">
        <f t="shared" si="2"/>
        <v>0</v>
      </c>
      <c r="F23" s="20">
        <f t="shared" si="2"/>
        <v>0</v>
      </c>
      <c r="G23" s="20">
        <f t="shared" si="2"/>
        <v>0</v>
      </c>
      <c r="H23" s="20"/>
    </row>
    <row r="24" spans="1:8" s="1" customFormat="1" ht="13.8" thickBot="1" x14ac:dyDescent="0.3">
      <c r="A24" s="14" t="s">
        <v>4</v>
      </c>
      <c r="B24" s="41"/>
      <c r="C24" s="21"/>
      <c r="D24" s="21"/>
      <c r="E24" s="40"/>
      <c r="F24" s="20"/>
      <c r="G24" s="20"/>
      <c r="H24" s="20"/>
    </row>
    <row r="25" spans="1:8" s="1" customFormat="1" x14ac:dyDescent="0.25">
      <c r="A25" s="2"/>
      <c r="B25" s="21">
        <v>1261678.23</v>
      </c>
      <c r="C25" s="21">
        <f>$B$25/4</f>
        <v>315419.5575</v>
      </c>
      <c r="D25" s="21">
        <f>$B$25/4</f>
        <v>315419.5575</v>
      </c>
      <c r="E25" s="21">
        <f>$B$25/4</f>
        <v>315419.5575</v>
      </c>
      <c r="F25" s="21">
        <f>$B$25/4</f>
        <v>315419.5575</v>
      </c>
      <c r="G25" s="22">
        <f>SUM(C25:F25)</f>
        <v>1261678.23</v>
      </c>
      <c r="H25" s="20"/>
    </row>
    <row r="26" spans="1:8" s="1" customFormat="1" x14ac:dyDescent="0.25">
      <c r="A26" s="11" t="s">
        <v>21</v>
      </c>
      <c r="B26" s="20">
        <f>SUM(B24:B25)</f>
        <v>1261678.23</v>
      </c>
      <c r="C26" s="20">
        <f>SUM(C24:C25)</f>
        <v>315419.5575</v>
      </c>
      <c r="D26" s="20">
        <f>SUM(D24:D25)</f>
        <v>315419.5575</v>
      </c>
      <c r="E26" s="20">
        <f>SUM(E24:E25)</f>
        <v>315419.5575</v>
      </c>
      <c r="F26" s="20">
        <f>SUM(F24:F25)</f>
        <v>315419.5575</v>
      </c>
      <c r="G26" s="20">
        <f>SUM(C26:F26)</f>
        <v>1261678.23</v>
      </c>
      <c r="H26" s="20"/>
    </row>
    <row r="27" spans="1:8" s="1" customFormat="1" x14ac:dyDescent="0.25">
      <c r="A27" s="13" t="s">
        <v>3</v>
      </c>
      <c r="B27" s="35"/>
      <c r="C27" s="42"/>
      <c r="D27" s="21"/>
      <c r="E27" s="40"/>
      <c r="F27" s="20"/>
      <c r="G27" s="20"/>
      <c r="H27" s="20"/>
    </row>
    <row r="28" spans="1:8" x14ac:dyDescent="0.25">
      <c r="B28" s="37"/>
      <c r="C28" s="22"/>
      <c r="D28" s="22"/>
    </row>
    <row r="29" spans="1:8" x14ac:dyDescent="0.25">
      <c r="A29" s="11" t="s">
        <v>21</v>
      </c>
      <c r="B29" s="39"/>
      <c r="C29" s="22">
        <f>SUM(C27:C28)</f>
        <v>0</v>
      </c>
      <c r="D29" s="22">
        <f>SUM(D27:D28)</f>
        <v>0</v>
      </c>
      <c r="E29" s="22">
        <f>SUM(E27:E28)</f>
        <v>0</v>
      </c>
      <c r="F29" s="22">
        <f>SUM(F27:F28)</f>
        <v>0</v>
      </c>
      <c r="G29" s="22">
        <f>SUM(C29:F29)</f>
        <v>0</v>
      </c>
    </row>
    <row r="30" spans="1:8" ht="13.8" thickBot="1" x14ac:dyDescent="0.3">
      <c r="A30" s="11"/>
      <c r="B30" s="39"/>
      <c r="C30" s="22"/>
      <c r="D30" s="22"/>
      <c r="E30" s="22"/>
    </row>
    <row r="31" spans="1:8" s="1" customFormat="1" ht="16.2" thickBot="1" x14ac:dyDescent="0.35">
      <c r="A31" s="6" t="s">
        <v>22</v>
      </c>
      <c r="B31" s="34">
        <f t="shared" ref="B31:G31" si="3">B29+B26+B23+B17+B12</f>
        <v>6475253.7000000002</v>
      </c>
      <c r="C31" s="34">
        <f t="shared" si="3"/>
        <v>1618813.425</v>
      </c>
      <c r="D31" s="34">
        <f t="shared" si="3"/>
        <v>1618813.425</v>
      </c>
      <c r="E31" s="34">
        <f t="shared" si="3"/>
        <v>1618813.425</v>
      </c>
      <c r="F31" s="34">
        <f t="shared" si="3"/>
        <v>1618813.425</v>
      </c>
      <c r="G31" s="34">
        <f t="shared" si="3"/>
        <v>6475253.7000000002</v>
      </c>
      <c r="H31" s="20">
        <f>SUM(C31:F31)</f>
        <v>6475253.7000000002</v>
      </c>
    </row>
    <row r="32" spans="1:8" ht="13.8" thickBot="1" x14ac:dyDescent="0.3">
      <c r="A32" s="11"/>
      <c r="B32" s="39"/>
      <c r="C32" s="22"/>
      <c r="D32" s="22"/>
      <c r="E32" s="22"/>
    </row>
    <row r="33" spans="1:8" ht="16.2" thickBot="1" x14ac:dyDescent="0.35">
      <c r="A33" s="6" t="s">
        <v>5</v>
      </c>
      <c r="B33" s="33"/>
      <c r="C33" s="22"/>
      <c r="D33" s="22"/>
      <c r="E33" s="22"/>
    </row>
    <row r="34" spans="1:8" ht="16.2" thickBot="1" x14ac:dyDescent="0.35">
      <c r="A34" s="16"/>
      <c r="B34" s="33"/>
      <c r="C34" s="42"/>
    </row>
    <row r="35" spans="1:8" ht="13.8" thickBot="1" x14ac:dyDescent="0.3">
      <c r="A35" s="14" t="s">
        <v>7</v>
      </c>
      <c r="B35" s="41"/>
    </row>
    <row r="36" spans="1:8" x14ac:dyDescent="0.25">
      <c r="A36" s="15" t="s">
        <v>20</v>
      </c>
      <c r="B36" s="41"/>
    </row>
    <row r="37" spans="1:8" x14ac:dyDescent="0.25">
      <c r="A37" s="51" t="s">
        <v>63</v>
      </c>
      <c r="B37" s="22">
        <v>35000</v>
      </c>
      <c r="C37" s="47">
        <f>$B$37/4</f>
        <v>8750</v>
      </c>
      <c r="D37" s="47">
        <f>$B$37/4</f>
        <v>8750</v>
      </c>
      <c r="E37" s="47">
        <f>$B$37/4</f>
        <v>8750</v>
      </c>
      <c r="F37" s="47">
        <f>$B$37/4</f>
        <v>8750</v>
      </c>
      <c r="G37" s="22">
        <f t="shared" ref="G37:G42" si="4">SUM(C37:F37)</f>
        <v>35000</v>
      </c>
    </row>
    <row r="38" spans="1:8" x14ac:dyDescent="0.25">
      <c r="G38" s="22">
        <f t="shared" si="4"/>
        <v>0</v>
      </c>
    </row>
    <row r="39" spans="1:8" x14ac:dyDescent="0.25">
      <c r="G39" s="22">
        <f t="shared" si="4"/>
        <v>0</v>
      </c>
    </row>
    <row r="40" spans="1:8" x14ac:dyDescent="0.25">
      <c r="G40" s="22">
        <f t="shared" si="4"/>
        <v>0</v>
      </c>
    </row>
    <row r="41" spans="1:8" x14ac:dyDescent="0.25">
      <c r="A41" s="11"/>
      <c r="B41" s="40"/>
      <c r="C41" s="42"/>
      <c r="G41" s="22">
        <f t="shared" si="4"/>
        <v>0</v>
      </c>
    </row>
    <row r="42" spans="1:8" x14ac:dyDescent="0.25">
      <c r="A42" s="11"/>
      <c r="B42" s="40"/>
      <c r="C42" s="43"/>
      <c r="G42" s="22">
        <f t="shared" si="4"/>
        <v>0</v>
      </c>
    </row>
    <row r="43" spans="1:8" ht="13.8" thickBot="1" x14ac:dyDescent="0.3">
      <c r="A43" s="11" t="s">
        <v>21</v>
      </c>
      <c r="B43" s="20">
        <f t="shared" ref="B43:G43" si="5">SUM(B37:B42)</f>
        <v>35000</v>
      </c>
      <c r="C43" s="22">
        <f t="shared" si="5"/>
        <v>8750</v>
      </c>
      <c r="D43" s="22">
        <f t="shared" si="5"/>
        <v>8750</v>
      </c>
      <c r="E43" s="22">
        <f t="shared" si="5"/>
        <v>8750</v>
      </c>
      <c r="F43" s="22">
        <f t="shared" si="5"/>
        <v>8750</v>
      </c>
      <c r="G43" s="22">
        <f t="shared" si="5"/>
        <v>35000</v>
      </c>
      <c r="H43" s="22">
        <f>SUM(C43:F43)</f>
        <v>35000</v>
      </c>
    </row>
    <row r="44" spans="1:8" ht="13.8" thickBot="1" x14ac:dyDescent="0.3">
      <c r="A44" s="14" t="s">
        <v>9</v>
      </c>
      <c r="B44" s="41"/>
    </row>
    <row r="45" spans="1:8" x14ac:dyDescent="0.25">
      <c r="A45" s="15" t="s">
        <v>20</v>
      </c>
      <c r="B45" s="41"/>
      <c r="G45" s="22">
        <f>SUM(C45:F45)</f>
        <v>0</v>
      </c>
    </row>
    <row r="46" spans="1:8" x14ac:dyDescent="0.25">
      <c r="A46" s="11"/>
      <c r="B46" s="21">
        <v>10000</v>
      </c>
      <c r="C46" s="21">
        <f>$B$46/4</f>
        <v>2500</v>
      </c>
      <c r="D46" s="21">
        <f>$B$46/4</f>
        <v>2500</v>
      </c>
      <c r="E46" s="21">
        <f>$B$46/4</f>
        <v>2500</v>
      </c>
      <c r="F46" s="21">
        <f>$B$46/4</f>
        <v>2500</v>
      </c>
      <c r="G46" s="22">
        <f>SUM(C46:F46)</f>
        <v>10000</v>
      </c>
    </row>
    <row r="47" spans="1:8" x14ac:dyDescent="0.25">
      <c r="A47" s="11"/>
      <c r="B47" s="40"/>
      <c r="C47" s="40"/>
      <c r="G47" s="22">
        <f>SUM(C47:F47)</f>
        <v>0</v>
      </c>
    </row>
    <row r="48" spans="1:8" ht="13.8" thickBot="1" x14ac:dyDescent="0.3">
      <c r="A48" s="11" t="s">
        <v>21</v>
      </c>
      <c r="B48" s="20">
        <f t="shared" ref="B48:G48" si="6">SUM(B45:B47)</f>
        <v>10000</v>
      </c>
      <c r="C48" s="22">
        <f t="shared" si="6"/>
        <v>2500</v>
      </c>
      <c r="D48" s="22">
        <f t="shared" si="6"/>
        <v>2500</v>
      </c>
      <c r="E48" s="22">
        <f t="shared" si="6"/>
        <v>2500</v>
      </c>
      <c r="F48" s="22">
        <f t="shared" si="6"/>
        <v>2500</v>
      </c>
      <c r="G48" s="22">
        <f t="shared" si="6"/>
        <v>10000</v>
      </c>
      <c r="H48" s="22">
        <f>SUM(C48:F48)</f>
        <v>10000</v>
      </c>
    </row>
    <row r="49" spans="1:7" ht="13.8" thickBot="1" x14ac:dyDescent="0.3">
      <c r="A49" s="14" t="s">
        <v>8</v>
      </c>
      <c r="B49" s="41"/>
    </row>
    <row r="50" spans="1:7" x14ac:dyDescent="0.25">
      <c r="A50" s="15" t="s">
        <v>20</v>
      </c>
      <c r="B50" s="41"/>
      <c r="G50" s="22">
        <f t="shared" ref="G50:G61" si="7">SUM(C50:F50)</f>
        <v>0</v>
      </c>
    </row>
    <row r="51" spans="1:7" x14ac:dyDescent="0.25">
      <c r="A51" s="11"/>
      <c r="B51" s="40"/>
      <c r="G51" s="22">
        <f t="shared" si="7"/>
        <v>0</v>
      </c>
    </row>
    <row r="52" spans="1:7" x14ac:dyDescent="0.25">
      <c r="A52" s="11"/>
      <c r="B52" s="21"/>
      <c r="C52" s="21">
        <f>$B$52/4</f>
        <v>0</v>
      </c>
      <c r="D52" s="21">
        <f>$B$52/4</f>
        <v>0</v>
      </c>
      <c r="E52" s="21">
        <f>$B$52/4</f>
        <v>0</v>
      </c>
      <c r="F52" s="21">
        <f>$B$52/4</f>
        <v>0</v>
      </c>
      <c r="G52" s="22">
        <f t="shared" si="7"/>
        <v>0</v>
      </c>
    </row>
    <row r="53" spans="1:7" x14ac:dyDescent="0.25">
      <c r="A53" s="11"/>
      <c r="B53" s="40"/>
      <c r="G53" s="22">
        <f t="shared" si="7"/>
        <v>0</v>
      </c>
    </row>
    <row r="54" spans="1:7" x14ac:dyDescent="0.25">
      <c r="A54" s="11"/>
      <c r="B54" s="40"/>
      <c r="G54" s="22">
        <f t="shared" si="7"/>
        <v>0</v>
      </c>
    </row>
    <row r="55" spans="1:7" x14ac:dyDescent="0.25">
      <c r="A55" s="11"/>
      <c r="B55" s="40"/>
      <c r="G55" s="22">
        <f t="shared" si="7"/>
        <v>0</v>
      </c>
    </row>
    <row r="56" spans="1:7" x14ac:dyDescent="0.25">
      <c r="A56" s="11"/>
      <c r="B56" s="40"/>
      <c r="G56" s="22">
        <f t="shared" si="7"/>
        <v>0</v>
      </c>
    </row>
    <row r="57" spans="1:7" x14ac:dyDescent="0.25">
      <c r="A57" s="11"/>
      <c r="B57" s="40"/>
      <c r="G57" s="22">
        <f t="shared" si="7"/>
        <v>0</v>
      </c>
    </row>
    <row r="58" spans="1:7" x14ac:dyDescent="0.25">
      <c r="A58" s="11"/>
      <c r="B58" s="40"/>
      <c r="G58" s="22">
        <f t="shared" si="7"/>
        <v>0</v>
      </c>
    </row>
    <row r="59" spans="1:7" x14ac:dyDescent="0.25">
      <c r="A59" s="11"/>
      <c r="B59" s="40"/>
      <c r="G59" s="22">
        <f t="shared" si="7"/>
        <v>0</v>
      </c>
    </row>
    <row r="60" spans="1:7" x14ac:dyDescent="0.25">
      <c r="A60" s="11"/>
      <c r="B60" s="40"/>
      <c r="G60" s="22">
        <f t="shared" si="7"/>
        <v>0</v>
      </c>
    </row>
    <row r="61" spans="1:7" x14ac:dyDescent="0.25">
      <c r="A61" s="11"/>
      <c r="B61" s="40"/>
      <c r="C61" s="40"/>
      <c r="G61" s="22">
        <f t="shared" si="7"/>
        <v>0</v>
      </c>
    </row>
    <row r="62" spans="1:7" s="20" customFormat="1" ht="13.8" thickBot="1" x14ac:dyDescent="0.3">
      <c r="A62" s="11" t="s">
        <v>21</v>
      </c>
      <c r="B62" s="20">
        <f t="shared" ref="B62:G62" si="8">SUM(B50:B61)</f>
        <v>0</v>
      </c>
      <c r="C62" s="20">
        <f t="shared" si="8"/>
        <v>0</v>
      </c>
      <c r="D62" s="20">
        <f t="shared" si="8"/>
        <v>0</v>
      </c>
      <c r="E62" s="20">
        <f t="shared" si="8"/>
        <v>0</v>
      </c>
      <c r="F62" s="20">
        <f t="shared" si="8"/>
        <v>0</v>
      </c>
      <c r="G62" s="20">
        <f t="shared" si="8"/>
        <v>0</v>
      </c>
    </row>
    <row r="63" spans="1:7" ht="13.8" thickBot="1" x14ac:dyDescent="0.3">
      <c r="A63" s="14" t="s">
        <v>10</v>
      </c>
      <c r="B63" s="41"/>
    </row>
    <row r="64" spans="1:7" x14ac:dyDescent="0.25">
      <c r="A64" s="15" t="s">
        <v>20</v>
      </c>
      <c r="B64" s="41"/>
    </row>
    <row r="65" spans="1:8" x14ac:dyDescent="0.25">
      <c r="A65" s="15"/>
      <c r="B65" s="41"/>
      <c r="C65" s="21">
        <f>$B$65/4</f>
        <v>0</v>
      </c>
      <c r="D65" s="21">
        <f>$B$65/4</f>
        <v>0</v>
      </c>
      <c r="E65" s="21">
        <f>$B$65/4</f>
        <v>0</v>
      </c>
      <c r="F65" s="21">
        <f>$B$65/4</f>
        <v>0</v>
      </c>
      <c r="G65" s="22">
        <f>SUM(C65:F65)</f>
        <v>0</v>
      </c>
    </row>
    <row r="66" spans="1:8" x14ac:dyDescent="0.25">
      <c r="A66" s="15"/>
      <c r="B66" s="41"/>
      <c r="G66" s="22">
        <f t="shared" ref="G66:G77" si="9">SUM(C66:F66)</f>
        <v>0</v>
      </c>
    </row>
    <row r="67" spans="1:8" x14ac:dyDescent="0.25">
      <c r="A67" s="15" t="s">
        <v>38</v>
      </c>
      <c r="B67" s="41">
        <v>21384.61</v>
      </c>
      <c r="C67" s="47">
        <f>$B$67/4</f>
        <v>5346.1525000000001</v>
      </c>
      <c r="D67" s="47">
        <f t="shared" ref="D67:F67" si="10">$B$67/4</f>
        <v>5346.1525000000001</v>
      </c>
      <c r="E67" s="47">
        <f t="shared" si="10"/>
        <v>5346.1525000000001</v>
      </c>
      <c r="F67" s="47">
        <f t="shared" si="10"/>
        <v>5346.1525000000001</v>
      </c>
      <c r="G67" s="22">
        <f t="shared" si="9"/>
        <v>21384.61</v>
      </c>
    </row>
    <row r="68" spans="1:8" x14ac:dyDescent="0.25">
      <c r="A68" s="15" t="s">
        <v>39</v>
      </c>
      <c r="B68" s="41">
        <v>3000</v>
      </c>
      <c r="C68" s="21">
        <f>$B$68/4</f>
        <v>750</v>
      </c>
      <c r="D68" s="21">
        <f t="shared" ref="D68:F68" si="11">$B$68/4</f>
        <v>750</v>
      </c>
      <c r="E68" s="21">
        <f t="shared" si="11"/>
        <v>750</v>
      </c>
      <c r="F68" s="21">
        <f t="shared" si="11"/>
        <v>750</v>
      </c>
      <c r="G68" s="22">
        <f t="shared" si="9"/>
        <v>3000</v>
      </c>
    </row>
    <row r="69" spans="1:8" x14ac:dyDescent="0.25">
      <c r="A69" s="15" t="s">
        <v>40</v>
      </c>
      <c r="B69" s="41">
        <v>2000</v>
      </c>
      <c r="C69" s="21">
        <f>$B$69/4</f>
        <v>500</v>
      </c>
      <c r="D69" s="21">
        <f t="shared" ref="D69:F69" si="12">$B$69/4</f>
        <v>500</v>
      </c>
      <c r="E69" s="21">
        <f t="shared" si="12"/>
        <v>500</v>
      </c>
      <c r="F69" s="21">
        <f t="shared" si="12"/>
        <v>500</v>
      </c>
      <c r="G69" s="22">
        <f t="shared" si="9"/>
        <v>2000</v>
      </c>
    </row>
    <row r="70" spans="1:8" x14ac:dyDescent="0.25">
      <c r="A70" s="15" t="s">
        <v>41</v>
      </c>
      <c r="B70" s="41">
        <v>20000</v>
      </c>
      <c r="C70" s="21">
        <f>$B$70/4</f>
        <v>5000</v>
      </c>
      <c r="D70" s="21">
        <f t="shared" ref="D70:F70" si="13">$B$70/4</f>
        <v>5000</v>
      </c>
      <c r="E70" s="21">
        <f t="shared" si="13"/>
        <v>5000</v>
      </c>
      <c r="F70" s="21">
        <f t="shared" si="13"/>
        <v>5000</v>
      </c>
      <c r="G70" s="22">
        <f t="shared" si="9"/>
        <v>20000</v>
      </c>
    </row>
    <row r="71" spans="1:8" x14ac:dyDescent="0.25">
      <c r="A71" s="15" t="s">
        <v>42</v>
      </c>
      <c r="B71" s="41">
        <v>3000</v>
      </c>
      <c r="C71" s="21">
        <f>$B$71/4</f>
        <v>750</v>
      </c>
      <c r="D71" s="21">
        <f t="shared" ref="D71:F71" si="14">$B$71/4</f>
        <v>750</v>
      </c>
      <c r="E71" s="21">
        <f t="shared" si="14"/>
        <v>750</v>
      </c>
      <c r="F71" s="21">
        <f t="shared" si="14"/>
        <v>750</v>
      </c>
      <c r="G71" s="22">
        <f t="shared" si="9"/>
        <v>3000</v>
      </c>
    </row>
    <row r="72" spans="1:8" x14ac:dyDescent="0.25">
      <c r="A72" s="15" t="s">
        <v>43</v>
      </c>
      <c r="B72" s="41">
        <v>4000</v>
      </c>
      <c r="C72" s="21">
        <f>$B$72/4</f>
        <v>1000</v>
      </c>
      <c r="D72" s="21">
        <f t="shared" ref="D72:F72" si="15">$B$72/4</f>
        <v>1000</v>
      </c>
      <c r="E72" s="21">
        <f t="shared" si="15"/>
        <v>1000</v>
      </c>
      <c r="F72" s="21">
        <f t="shared" si="15"/>
        <v>1000</v>
      </c>
      <c r="G72" s="22">
        <f t="shared" si="9"/>
        <v>4000</v>
      </c>
    </row>
    <row r="73" spans="1:8" x14ac:dyDescent="0.25">
      <c r="A73" s="15" t="s">
        <v>44</v>
      </c>
      <c r="B73" s="41">
        <v>3000</v>
      </c>
      <c r="C73" s="21">
        <f>$B$73/4</f>
        <v>750</v>
      </c>
      <c r="D73" s="21">
        <f t="shared" ref="D73:F73" si="16">$B$73/4</f>
        <v>750</v>
      </c>
      <c r="E73" s="21">
        <f t="shared" si="16"/>
        <v>750</v>
      </c>
      <c r="F73" s="21">
        <f t="shared" si="16"/>
        <v>750</v>
      </c>
      <c r="G73" s="22">
        <f t="shared" si="9"/>
        <v>3000</v>
      </c>
    </row>
    <row r="74" spans="1:8" x14ac:dyDescent="0.25">
      <c r="A74" s="15" t="s">
        <v>45</v>
      </c>
      <c r="B74" s="41">
        <v>5000</v>
      </c>
      <c r="C74" s="21">
        <f>$B$74/4</f>
        <v>1250</v>
      </c>
      <c r="D74" s="21">
        <f t="shared" ref="D74:F74" si="17">$B$74/4</f>
        <v>1250</v>
      </c>
      <c r="E74" s="21">
        <f t="shared" si="17"/>
        <v>1250</v>
      </c>
      <c r="F74" s="21">
        <f t="shared" si="17"/>
        <v>1250</v>
      </c>
      <c r="G74" s="22">
        <f t="shared" si="9"/>
        <v>5000</v>
      </c>
    </row>
    <row r="75" spans="1:8" x14ac:dyDescent="0.25">
      <c r="A75" s="15" t="s">
        <v>46</v>
      </c>
      <c r="B75" s="41">
        <v>48873.83</v>
      </c>
      <c r="C75" s="47">
        <f>$B$75/4</f>
        <v>12218.4575</v>
      </c>
      <c r="D75" s="47">
        <f t="shared" ref="D75:F75" si="18">$B$75/4</f>
        <v>12218.4575</v>
      </c>
      <c r="E75" s="47">
        <f t="shared" si="18"/>
        <v>12218.4575</v>
      </c>
      <c r="F75" s="47">
        <f t="shared" si="18"/>
        <v>12218.4575</v>
      </c>
      <c r="G75" s="22">
        <f t="shared" si="9"/>
        <v>48873.83</v>
      </c>
    </row>
    <row r="76" spans="1:8" x14ac:dyDescent="0.25">
      <c r="A76" s="11"/>
      <c r="B76" s="40"/>
      <c r="G76" s="22">
        <f t="shared" si="9"/>
        <v>0</v>
      </c>
    </row>
    <row r="77" spans="1:8" x14ac:dyDescent="0.25">
      <c r="G77" s="22">
        <f t="shared" si="9"/>
        <v>0</v>
      </c>
    </row>
    <row r="78" spans="1:8" ht="13.8" thickBot="1" x14ac:dyDescent="0.3">
      <c r="A78" s="11" t="s">
        <v>21</v>
      </c>
      <c r="B78" s="20">
        <f t="shared" ref="B78:G78" si="19">SUM(B65:B77)</f>
        <v>110258.44</v>
      </c>
      <c r="C78" s="22">
        <f t="shared" si="19"/>
        <v>27564.61</v>
      </c>
      <c r="D78" s="22">
        <f t="shared" si="19"/>
        <v>27564.61</v>
      </c>
      <c r="E78" s="22">
        <f t="shared" si="19"/>
        <v>27564.61</v>
      </c>
      <c r="F78" s="22">
        <f t="shared" si="19"/>
        <v>27564.61</v>
      </c>
      <c r="G78" s="22">
        <f t="shared" si="19"/>
        <v>110258.44</v>
      </c>
      <c r="H78" s="22">
        <f>SUM(C78:F78)</f>
        <v>110258.44</v>
      </c>
    </row>
    <row r="79" spans="1:8" ht="13.8" thickBot="1" x14ac:dyDescent="0.3">
      <c r="A79" s="14" t="s">
        <v>11</v>
      </c>
      <c r="B79" s="41"/>
    </row>
    <row r="80" spans="1:8" x14ac:dyDescent="0.25">
      <c r="A80" s="15" t="s">
        <v>20</v>
      </c>
      <c r="B80" s="41"/>
    </row>
    <row r="81" spans="1:7" x14ac:dyDescent="0.25">
      <c r="A81" s="15"/>
      <c r="B81" s="41"/>
      <c r="C81" s="21">
        <f>$B$81/4</f>
        <v>0</v>
      </c>
      <c r="D81" s="21">
        <f>$B$81/4</f>
        <v>0</v>
      </c>
      <c r="E81" s="21">
        <f>$B$81/4</f>
        <v>0</v>
      </c>
      <c r="F81" s="21">
        <f>$B$81/4</f>
        <v>0</v>
      </c>
      <c r="G81" s="22">
        <f>SUM(C81:F81)</f>
        <v>0</v>
      </c>
    </row>
    <row r="82" spans="1:7" x14ac:dyDescent="0.25">
      <c r="A82" s="15"/>
      <c r="B82" s="41"/>
      <c r="G82" s="22">
        <f t="shared" ref="G82:G112" si="20">SUM(C82:F82)</f>
        <v>0</v>
      </c>
    </row>
    <row r="83" spans="1:7" x14ac:dyDescent="0.25">
      <c r="A83" s="15" t="s">
        <v>47</v>
      </c>
      <c r="B83" s="41">
        <v>200000</v>
      </c>
      <c r="C83" s="21">
        <f>$B$83/4</f>
        <v>50000</v>
      </c>
      <c r="D83" s="21">
        <f t="shared" ref="D83:F83" si="21">$B$83/4</f>
        <v>50000</v>
      </c>
      <c r="E83" s="21">
        <f t="shared" si="21"/>
        <v>50000</v>
      </c>
      <c r="F83" s="21">
        <f t="shared" si="21"/>
        <v>50000</v>
      </c>
      <c r="G83" s="22">
        <f t="shared" si="20"/>
        <v>200000</v>
      </c>
    </row>
    <row r="84" spans="1:7" x14ac:dyDescent="0.25">
      <c r="A84" s="15" t="s">
        <v>48</v>
      </c>
      <c r="B84" s="41">
        <v>100000</v>
      </c>
      <c r="C84" s="21">
        <f>$B$84/4</f>
        <v>25000</v>
      </c>
      <c r="D84" s="21">
        <f t="shared" ref="D84:F84" si="22">$B$84/4</f>
        <v>25000</v>
      </c>
      <c r="E84" s="21">
        <f t="shared" si="22"/>
        <v>25000</v>
      </c>
      <c r="F84" s="21">
        <f t="shared" si="22"/>
        <v>25000</v>
      </c>
      <c r="G84" s="22">
        <f t="shared" si="20"/>
        <v>100000</v>
      </c>
    </row>
    <row r="85" spans="1:7" x14ac:dyDescent="0.25">
      <c r="A85" s="15" t="s">
        <v>49</v>
      </c>
      <c r="B85" s="41">
        <v>100000</v>
      </c>
      <c r="C85" s="21">
        <f>$B$85/4</f>
        <v>25000</v>
      </c>
      <c r="D85" s="21">
        <f t="shared" ref="D85:F85" si="23">$B$85/4</f>
        <v>25000</v>
      </c>
      <c r="E85" s="21">
        <f t="shared" si="23"/>
        <v>25000</v>
      </c>
      <c r="F85" s="21">
        <f t="shared" si="23"/>
        <v>25000</v>
      </c>
      <c r="G85" s="22">
        <f t="shared" si="20"/>
        <v>100000</v>
      </c>
    </row>
    <row r="86" spans="1:7" x14ac:dyDescent="0.25">
      <c r="A86" s="15"/>
      <c r="B86" s="41">
        <v>100000</v>
      </c>
      <c r="C86" s="21">
        <f>$B$86/4</f>
        <v>25000</v>
      </c>
      <c r="D86" s="21">
        <f t="shared" ref="D86:F86" si="24">$B$86/4</f>
        <v>25000</v>
      </c>
      <c r="E86" s="21">
        <f t="shared" si="24"/>
        <v>25000</v>
      </c>
      <c r="F86" s="21">
        <f t="shared" si="24"/>
        <v>25000</v>
      </c>
      <c r="G86" s="22">
        <f t="shared" si="20"/>
        <v>100000</v>
      </c>
    </row>
    <row r="87" spans="1:7" x14ac:dyDescent="0.25">
      <c r="A87" s="15" t="s">
        <v>50</v>
      </c>
      <c r="B87" s="41">
        <v>120392.39</v>
      </c>
      <c r="C87" s="47">
        <f>$B$87/4</f>
        <v>30098.0975</v>
      </c>
      <c r="D87" s="47">
        <f t="shared" ref="D87:F87" si="25">$B$87/4</f>
        <v>30098.0975</v>
      </c>
      <c r="E87" s="47">
        <f t="shared" si="25"/>
        <v>30098.0975</v>
      </c>
      <c r="F87" s="47">
        <f t="shared" si="25"/>
        <v>30098.0975</v>
      </c>
      <c r="G87" s="22">
        <f t="shared" si="20"/>
        <v>120392.39</v>
      </c>
    </row>
    <row r="88" spans="1:7" x14ac:dyDescent="0.25">
      <c r="A88" s="15" t="s">
        <v>51</v>
      </c>
      <c r="B88" s="41">
        <v>4396467.0599999996</v>
      </c>
      <c r="C88" s="47">
        <f>$B$88/4</f>
        <v>1099116.7649999999</v>
      </c>
      <c r="D88" s="47">
        <f t="shared" ref="D88:F88" si="26">$B$88/4</f>
        <v>1099116.7649999999</v>
      </c>
      <c r="E88" s="47">
        <f t="shared" si="26"/>
        <v>1099116.7649999999</v>
      </c>
      <c r="F88" s="47">
        <f t="shared" si="26"/>
        <v>1099116.7649999999</v>
      </c>
      <c r="G88" s="22">
        <f t="shared" si="20"/>
        <v>4396467.0599999996</v>
      </c>
    </row>
    <row r="89" spans="1:7" x14ac:dyDescent="0.25">
      <c r="A89" s="15"/>
      <c r="B89" s="41"/>
      <c r="G89" s="22">
        <f t="shared" si="20"/>
        <v>0</v>
      </c>
    </row>
    <row r="90" spans="1:7" x14ac:dyDescent="0.25">
      <c r="A90" s="15"/>
      <c r="B90" s="41"/>
      <c r="G90" s="22">
        <f t="shared" si="20"/>
        <v>0</v>
      </c>
    </row>
    <row r="91" spans="1:7" x14ac:dyDescent="0.25">
      <c r="A91" s="15"/>
      <c r="B91" s="41"/>
      <c r="G91" s="22">
        <f t="shared" si="20"/>
        <v>0</v>
      </c>
    </row>
    <row r="92" spans="1:7" x14ac:dyDescent="0.25">
      <c r="A92" s="15"/>
      <c r="B92" s="41"/>
      <c r="G92" s="22">
        <f t="shared" si="20"/>
        <v>0</v>
      </c>
    </row>
    <row r="93" spans="1:7" x14ac:dyDescent="0.25">
      <c r="A93" s="15"/>
      <c r="B93" s="41"/>
      <c r="G93" s="22">
        <f t="shared" si="20"/>
        <v>0</v>
      </c>
    </row>
    <row r="94" spans="1:7" x14ac:dyDescent="0.25">
      <c r="A94" s="15"/>
      <c r="B94" s="41"/>
      <c r="G94" s="22">
        <f t="shared" si="20"/>
        <v>0</v>
      </c>
    </row>
    <row r="95" spans="1:7" x14ac:dyDescent="0.25">
      <c r="A95" s="15"/>
      <c r="B95" s="41"/>
      <c r="G95" s="22">
        <f t="shared" si="20"/>
        <v>0</v>
      </c>
    </row>
    <row r="96" spans="1:7" x14ac:dyDescent="0.25">
      <c r="A96" s="15"/>
      <c r="B96" s="41"/>
      <c r="G96" s="22">
        <f t="shared" si="20"/>
        <v>0</v>
      </c>
    </row>
    <row r="97" spans="1:7" x14ac:dyDescent="0.25">
      <c r="A97" s="15"/>
      <c r="B97" s="41"/>
      <c r="G97" s="22">
        <f t="shared" si="20"/>
        <v>0</v>
      </c>
    </row>
    <row r="98" spans="1:7" x14ac:dyDescent="0.25">
      <c r="A98" s="15"/>
      <c r="B98" s="41"/>
      <c r="G98" s="22">
        <f t="shared" si="20"/>
        <v>0</v>
      </c>
    </row>
    <row r="99" spans="1:7" x14ac:dyDescent="0.25">
      <c r="A99" s="15"/>
      <c r="B99" s="41"/>
      <c r="G99" s="22">
        <f t="shared" si="20"/>
        <v>0</v>
      </c>
    </row>
    <row r="100" spans="1:7" x14ac:dyDescent="0.25">
      <c r="A100" s="15"/>
      <c r="B100" s="41"/>
      <c r="G100" s="22">
        <f t="shared" si="20"/>
        <v>0</v>
      </c>
    </row>
    <row r="101" spans="1:7" x14ac:dyDescent="0.25">
      <c r="A101" s="15"/>
      <c r="B101" s="41"/>
      <c r="G101" s="22">
        <f t="shared" si="20"/>
        <v>0</v>
      </c>
    </row>
    <row r="102" spans="1:7" x14ac:dyDescent="0.25">
      <c r="A102" s="15"/>
      <c r="B102" s="41"/>
      <c r="G102" s="22">
        <f t="shared" si="20"/>
        <v>0</v>
      </c>
    </row>
    <row r="103" spans="1:7" x14ac:dyDescent="0.25">
      <c r="A103" s="15"/>
      <c r="B103" s="41"/>
      <c r="G103" s="22">
        <f t="shared" si="20"/>
        <v>0</v>
      </c>
    </row>
    <row r="104" spans="1:7" x14ac:dyDescent="0.25">
      <c r="A104" s="15"/>
      <c r="B104" s="41"/>
      <c r="G104" s="22">
        <f t="shared" si="20"/>
        <v>0</v>
      </c>
    </row>
    <row r="105" spans="1:7" x14ac:dyDescent="0.25">
      <c r="A105" s="15"/>
      <c r="B105" s="41"/>
      <c r="G105" s="22">
        <f t="shared" si="20"/>
        <v>0</v>
      </c>
    </row>
    <row r="106" spans="1:7" x14ac:dyDescent="0.25">
      <c r="A106" s="15"/>
      <c r="B106" s="41"/>
      <c r="G106" s="22">
        <f t="shared" si="20"/>
        <v>0</v>
      </c>
    </row>
    <row r="107" spans="1:7" x14ac:dyDescent="0.25">
      <c r="A107" s="15"/>
      <c r="B107" s="41"/>
      <c r="G107" s="22">
        <f t="shared" si="20"/>
        <v>0</v>
      </c>
    </row>
    <row r="108" spans="1:7" x14ac:dyDescent="0.25">
      <c r="A108" s="15"/>
      <c r="B108" s="41"/>
      <c r="G108" s="22">
        <f t="shared" si="20"/>
        <v>0</v>
      </c>
    </row>
    <row r="109" spans="1:7" x14ac:dyDescent="0.25">
      <c r="A109" s="15"/>
      <c r="B109" s="41"/>
      <c r="G109" s="22">
        <f t="shared" si="20"/>
        <v>0</v>
      </c>
    </row>
    <row r="110" spans="1:7" x14ac:dyDescent="0.25">
      <c r="A110" s="15"/>
      <c r="B110" s="41"/>
      <c r="G110" s="22">
        <f t="shared" si="20"/>
        <v>0</v>
      </c>
    </row>
    <row r="111" spans="1:7" x14ac:dyDescent="0.25">
      <c r="A111" s="11"/>
      <c r="B111" s="40"/>
      <c r="G111" s="22">
        <f t="shared" si="20"/>
        <v>0</v>
      </c>
    </row>
    <row r="112" spans="1:7" x14ac:dyDescent="0.25">
      <c r="A112" s="11" t="s">
        <v>14</v>
      </c>
      <c r="B112" s="40"/>
      <c r="C112" s="43"/>
      <c r="G112" s="22">
        <f t="shared" si="20"/>
        <v>0</v>
      </c>
    </row>
    <row r="113" spans="1:8" x14ac:dyDescent="0.25">
      <c r="A113" s="11" t="s">
        <v>21</v>
      </c>
      <c r="B113" s="20">
        <f t="shared" ref="B113:G113" si="27">SUM(B81:B112)</f>
        <v>5016859.4499999993</v>
      </c>
      <c r="C113" s="20">
        <f t="shared" si="27"/>
        <v>1254214.8624999998</v>
      </c>
      <c r="D113" s="20">
        <f t="shared" si="27"/>
        <v>1254214.8624999998</v>
      </c>
      <c r="E113" s="20">
        <f t="shared" si="27"/>
        <v>1254214.8624999998</v>
      </c>
      <c r="F113" s="20">
        <f t="shared" si="27"/>
        <v>1254214.8624999998</v>
      </c>
      <c r="G113" s="20">
        <f t="shared" si="27"/>
        <v>5016859.4499999993</v>
      </c>
      <c r="H113" s="22">
        <f>SUM(C113:F113)</f>
        <v>5016859.4499999993</v>
      </c>
    </row>
    <row r="114" spans="1:8" x14ac:dyDescent="0.25">
      <c r="A114" s="13" t="s">
        <v>12</v>
      </c>
      <c r="B114" s="35"/>
      <c r="C114" s="43"/>
    </row>
    <row r="115" spans="1:8" x14ac:dyDescent="0.25">
      <c r="A115" s="15"/>
      <c r="B115" s="41"/>
    </row>
    <row r="116" spans="1:8" x14ac:dyDescent="0.25">
      <c r="A116" s="11"/>
      <c r="B116" s="21"/>
      <c r="C116" s="21">
        <f>$B$116/4</f>
        <v>0</v>
      </c>
      <c r="D116" s="21">
        <f>$B$116/4</f>
        <v>0</v>
      </c>
      <c r="E116" s="21">
        <f>$B$116/4</f>
        <v>0</v>
      </c>
      <c r="F116" s="21">
        <f>$B$116/4</f>
        <v>0</v>
      </c>
      <c r="G116" s="22">
        <f>SUM(C116:F116)</f>
        <v>0</v>
      </c>
    </row>
    <row r="117" spans="1:8" x14ac:dyDescent="0.25">
      <c r="A117" s="11"/>
      <c r="B117" s="21"/>
      <c r="F117" s="21"/>
      <c r="G117" s="22">
        <f t="shared" ref="G117:G126" si="28">SUM(C117:F117)</f>
        <v>0</v>
      </c>
    </row>
    <row r="118" spans="1:8" x14ac:dyDescent="0.25">
      <c r="A118" s="50" t="s">
        <v>53</v>
      </c>
      <c r="B118" s="21">
        <v>490350</v>
      </c>
      <c r="C118" s="47">
        <f>$B$118/4</f>
        <v>122587.5</v>
      </c>
      <c r="D118" s="47">
        <f t="shared" ref="D118:G118" si="29">$B$118/4</f>
        <v>122587.5</v>
      </c>
      <c r="E118" s="47">
        <f t="shared" si="29"/>
        <v>122587.5</v>
      </c>
      <c r="F118" s="47">
        <f t="shared" si="29"/>
        <v>122587.5</v>
      </c>
      <c r="G118" s="22">
        <f t="shared" si="28"/>
        <v>490350</v>
      </c>
    </row>
    <row r="119" spans="1:8" x14ac:dyDescent="0.25">
      <c r="A119" s="50" t="s">
        <v>54</v>
      </c>
      <c r="B119" s="21">
        <v>900000</v>
      </c>
      <c r="C119" s="21">
        <f>$B$119/4</f>
        <v>225000</v>
      </c>
      <c r="D119" s="21">
        <f t="shared" ref="D119:G119" si="30">$B$119/4</f>
        <v>225000</v>
      </c>
      <c r="E119" s="21">
        <f t="shared" si="30"/>
        <v>225000</v>
      </c>
      <c r="F119" s="21">
        <f t="shared" si="30"/>
        <v>225000</v>
      </c>
      <c r="G119" s="22">
        <f t="shared" si="28"/>
        <v>900000</v>
      </c>
    </row>
    <row r="120" spans="1:8" x14ac:dyDescent="0.25">
      <c r="A120" s="50" t="s">
        <v>55</v>
      </c>
      <c r="B120" s="21">
        <v>6500000</v>
      </c>
      <c r="C120" s="21">
        <f>$B$120/4</f>
        <v>1625000</v>
      </c>
      <c r="D120" s="21">
        <f t="shared" ref="D120:G120" si="31">$B$120/4</f>
        <v>1625000</v>
      </c>
      <c r="E120" s="21">
        <f t="shared" si="31"/>
        <v>1625000</v>
      </c>
      <c r="F120" s="21">
        <f t="shared" si="31"/>
        <v>1625000</v>
      </c>
      <c r="G120" s="22">
        <f t="shared" si="28"/>
        <v>6500000</v>
      </c>
    </row>
    <row r="121" spans="1:8" x14ac:dyDescent="0.25">
      <c r="A121" s="50" t="s">
        <v>56</v>
      </c>
      <c r="B121" s="21">
        <v>3261115.82</v>
      </c>
      <c r="C121" s="47">
        <f>$B$121/4</f>
        <v>815278.95499999996</v>
      </c>
      <c r="D121" s="47">
        <f t="shared" ref="D121:G121" si="32">$B$121/4</f>
        <v>815278.95499999996</v>
      </c>
      <c r="E121" s="47">
        <f t="shared" si="32"/>
        <v>815278.95499999996</v>
      </c>
      <c r="F121" s="47">
        <f t="shared" si="32"/>
        <v>815278.95499999996</v>
      </c>
      <c r="G121" s="22">
        <f t="shared" si="28"/>
        <v>3261115.82</v>
      </c>
    </row>
    <row r="122" spans="1:8" x14ac:dyDescent="0.25">
      <c r="A122" s="50" t="s">
        <v>57</v>
      </c>
      <c r="B122" s="21">
        <v>10326866.76</v>
      </c>
      <c r="C122" s="47">
        <f>$B$122/4</f>
        <v>2581716.69</v>
      </c>
      <c r="D122" s="47">
        <f t="shared" ref="D122:G122" si="33">$B$122/4</f>
        <v>2581716.69</v>
      </c>
      <c r="E122" s="47">
        <f t="shared" si="33"/>
        <v>2581716.69</v>
      </c>
      <c r="F122" s="47">
        <f t="shared" si="33"/>
        <v>2581716.69</v>
      </c>
      <c r="G122" s="22">
        <f t="shared" si="28"/>
        <v>10326866.76</v>
      </c>
    </row>
    <row r="123" spans="1:8" x14ac:dyDescent="0.25">
      <c r="A123" s="50" t="s">
        <v>58</v>
      </c>
      <c r="B123" s="21">
        <v>815278.96</v>
      </c>
      <c r="C123" s="47">
        <f>$B$123/4</f>
        <v>203819.74</v>
      </c>
      <c r="D123" s="47">
        <f t="shared" ref="D123:G123" si="34">$B$123/4</f>
        <v>203819.74</v>
      </c>
      <c r="E123" s="47">
        <f t="shared" si="34"/>
        <v>203819.74</v>
      </c>
      <c r="F123" s="47">
        <f t="shared" si="34"/>
        <v>203819.74</v>
      </c>
      <c r="G123" s="22">
        <f t="shared" si="28"/>
        <v>815278.96</v>
      </c>
    </row>
    <row r="124" spans="1:8" x14ac:dyDescent="0.25">
      <c r="A124" s="50" t="s">
        <v>59</v>
      </c>
      <c r="B124" s="21">
        <v>2581716.69</v>
      </c>
      <c r="C124" s="47">
        <f>$B$124/4</f>
        <v>645429.17249999999</v>
      </c>
      <c r="D124" s="47">
        <f t="shared" ref="D124:G124" si="35">$B$124/4</f>
        <v>645429.17249999999</v>
      </c>
      <c r="E124" s="47">
        <f t="shared" si="35"/>
        <v>645429.17249999999</v>
      </c>
      <c r="F124" s="47">
        <f t="shared" si="35"/>
        <v>645429.17249999999</v>
      </c>
      <c r="G124" s="22">
        <f t="shared" si="28"/>
        <v>2581716.69</v>
      </c>
    </row>
    <row r="125" spans="1:8" x14ac:dyDescent="0.25">
      <c r="A125" s="50" t="s">
        <v>52</v>
      </c>
      <c r="B125" s="21">
        <f>31656671-24875328</f>
        <v>6781343</v>
      </c>
      <c r="C125" s="47">
        <f>$B$125/4</f>
        <v>1695335.75</v>
      </c>
      <c r="D125" s="47">
        <f t="shared" ref="D125:G125" si="36">$B$125/4</f>
        <v>1695335.75</v>
      </c>
      <c r="E125" s="47">
        <f t="shared" si="36"/>
        <v>1695335.75</v>
      </c>
      <c r="F125" s="47">
        <f t="shared" si="36"/>
        <v>1695335.75</v>
      </c>
      <c r="G125" s="22">
        <f t="shared" si="28"/>
        <v>6781343</v>
      </c>
    </row>
    <row r="126" spans="1:8" x14ac:dyDescent="0.25">
      <c r="A126" s="11"/>
      <c r="B126" s="21"/>
      <c r="F126" s="21"/>
      <c r="G126" s="22">
        <f t="shared" si="28"/>
        <v>0</v>
      </c>
    </row>
    <row r="127" spans="1:8" x14ac:dyDescent="0.25">
      <c r="A127" s="11"/>
      <c r="B127" s="21"/>
      <c r="F127" s="21"/>
    </row>
    <row r="128" spans="1:8" x14ac:dyDescent="0.25">
      <c r="A128" s="11"/>
      <c r="B128" s="21"/>
      <c r="F128" s="21"/>
    </row>
    <row r="129" spans="1:8" x14ac:dyDescent="0.25">
      <c r="A129" s="11"/>
      <c r="B129" s="40"/>
      <c r="G129" s="22">
        <f>SUM(C129:F129)</f>
        <v>0</v>
      </c>
    </row>
    <row r="130" spans="1:8" x14ac:dyDescent="0.25">
      <c r="A130" s="11"/>
      <c r="B130" s="40"/>
      <c r="G130" s="22">
        <f>SUM(C130:F130)</f>
        <v>0</v>
      </c>
    </row>
    <row r="131" spans="1:8" x14ac:dyDescent="0.25">
      <c r="A131" s="11"/>
      <c r="B131" s="40"/>
      <c r="G131" s="22">
        <f>SUM(C131:F131)</f>
        <v>0</v>
      </c>
    </row>
    <row r="132" spans="1:8" x14ac:dyDescent="0.25">
      <c r="A132" s="11"/>
      <c r="B132" s="40"/>
      <c r="C132" s="40"/>
      <c r="G132" s="22">
        <f>SUM(C132:F132)</f>
        <v>0</v>
      </c>
    </row>
    <row r="133" spans="1:8" x14ac:dyDescent="0.25">
      <c r="A133" s="11" t="s">
        <v>21</v>
      </c>
      <c r="B133" s="20">
        <f t="shared" ref="B133:G133" si="37">SUM(B116:B132)</f>
        <v>31656671.23</v>
      </c>
      <c r="C133" s="20">
        <f t="shared" si="37"/>
        <v>7914167.8075000001</v>
      </c>
      <c r="D133" s="20">
        <f t="shared" si="37"/>
        <v>7914167.8075000001</v>
      </c>
      <c r="E133" s="20">
        <f t="shared" si="37"/>
        <v>7914167.8075000001</v>
      </c>
      <c r="F133" s="20">
        <f t="shared" si="37"/>
        <v>7914167.8075000001</v>
      </c>
      <c r="G133" s="20">
        <f t="shared" si="37"/>
        <v>31656671.23</v>
      </c>
      <c r="H133" s="22">
        <f>SUM(C133:F133)</f>
        <v>31656671.23</v>
      </c>
    </row>
    <row r="134" spans="1:8" x14ac:dyDescent="0.25">
      <c r="A134" s="17" t="s">
        <v>13</v>
      </c>
      <c r="B134" s="41"/>
      <c r="D134" s="40"/>
      <c r="E134" s="40"/>
    </row>
    <row r="135" spans="1:8" x14ac:dyDescent="0.25">
      <c r="A135" s="15" t="s">
        <v>20</v>
      </c>
      <c r="B135" s="41"/>
    </row>
    <row r="136" spans="1:8" s="10" customFormat="1" x14ac:dyDescent="0.25">
      <c r="B136" s="37">
        <v>29463.919999999998</v>
      </c>
      <c r="C136" s="47">
        <f>$B$136/4</f>
        <v>7365.98</v>
      </c>
      <c r="D136" s="47">
        <f>$B$136/4</f>
        <v>7365.98</v>
      </c>
      <c r="E136" s="47">
        <f>$B$136/4</f>
        <v>7365.98</v>
      </c>
      <c r="F136" s="47">
        <f>$B$136/4</f>
        <v>7365.98</v>
      </c>
      <c r="G136" s="37">
        <f>SUM(C136:F136)</f>
        <v>29463.919999999998</v>
      </c>
      <c r="H136" s="37"/>
    </row>
    <row r="137" spans="1:8" s="10" customFormat="1" x14ac:dyDescent="0.25">
      <c r="B137" s="37"/>
      <c r="C137" s="38"/>
      <c r="D137" s="38"/>
      <c r="E137" s="38"/>
      <c r="F137" s="37"/>
      <c r="G137" s="37">
        <f t="shared" ref="G137:G148" si="38">SUM(C137:F137)</f>
        <v>0</v>
      </c>
      <c r="H137" s="37"/>
    </row>
    <row r="138" spans="1:8" s="10" customFormat="1" x14ac:dyDescent="0.25">
      <c r="A138" s="10" t="s">
        <v>60</v>
      </c>
      <c r="B138" s="37">
        <v>2000</v>
      </c>
      <c r="C138" s="47">
        <f>$B$138/4</f>
        <v>500</v>
      </c>
      <c r="D138" s="47">
        <f t="shared" ref="D138:F138" si="39">$B$138/4</f>
        <v>500</v>
      </c>
      <c r="E138" s="47">
        <f t="shared" si="39"/>
        <v>500</v>
      </c>
      <c r="F138" s="47">
        <f t="shared" si="39"/>
        <v>500</v>
      </c>
      <c r="G138" s="37">
        <f t="shared" si="38"/>
        <v>2000</v>
      </c>
      <c r="H138" s="37"/>
    </row>
    <row r="139" spans="1:8" s="10" customFormat="1" x14ac:dyDescent="0.25">
      <c r="A139" s="10" t="s">
        <v>61</v>
      </c>
      <c r="B139" s="37">
        <v>8000</v>
      </c>
      <c r="C139" s="47">
        <f>$B$139/4</f>
        <v>2000</v>
      </c>
      <c r="D139" s="47">
        <f t="shared" ref="D139:F139" si="40">$B$139/4</f>
        <v>2000</v>
      </c>
      <c r="E139" s="47">
        <f t="shared" si="40"/>
        <v>2000</v>
      </c>
      <c r="F139" s="47">
        <f t="shared" si="40"/>
        <v>2000</v>
      </c>
      <c r="G139" s="37">
        <f t="shared" si="38"/>
        <v>8000</v>
      </c>
      <c r="H139" s="37"/>
    </row>
    <row r="140" spans="1:8" s="10" customFormat="1" x14ac:dyDescent="0.25">
      <c r="A140" s="10" t="s">
        <v>62</v>
      </c>
      <c r="B140" s="37">
        <v>19463.919999999998</v>
      </c>
      <c r="C140" s="47">
        <f>$B$140/4</f>
        <v>4865.9799999999996</v>
      </c>
      <c r="D140" s="47">
        <f t="shared" ref="D140:F140" si="41">$B$140/4</f>
        <v>4865.9799999999996</v>
      </c>
      <c r="E140" s="47">
        <f t="shared" si="41"/>
        <v>4865.9799999999996</v>
      </c>
      <c r="F140" s="47">
        <f t="shared" si="41"/>
        <v>4865.9799999999996</v>
      </c>
      <c r="G140" s="37">
        <f t="shared" si="38"/>
        <v>19463.919999999998</v>
      </c>
      <c r="H140" s="37"/>
    </row>
    <row r="141" spans="1:8" s="10" customFormat="1" x14ac:dyDescent="0.25">
      <c r="B141" s="37"/>
      <c r="C141" s="38"/>
      <c r="D141" s="38"/>
      <c r="E141" s="38"/>
      <c r="F141" s="37"/>
      <c r="G141" s="37">
        <f t="shared" si="38"/>
        <v>0</v>
      </c>
      <c r="H141" s="37"/>
    </row>
    <row r="142" spans="1:8" s="10" customFormat="1" x14ac:dyDescent="0.25">
      <c r="B142" s="37"/>
      <c r="C142" s="38"/>
      <c r="D142" s="38"/>
      <c r="E142" s="38"/>
      <c r="F142" s="37"/>
      <c r="G142" s="37">
        <f t="shared" si="38"/>
        <v>0</v>
      </c>
      <c r="H142" s="37"/>
    </row>
    <row r="143" spans="1:8" s="10" customFormat="1" x14ac:dyDescent="0.25">
      <c r="B143" s="37"/>
      <c r="C143" s="38"/>
      <c r="D143" s="38"/>
      <c r="E143" s="38"/>
      <c r="F143" s="37"/>
      <c r="G143" s="37">
        <f t="shared" si="38"/>
        <v>0</v>
      </c>
      <c r="H143" s="37"/>
    </row>
    <row r="144" spans="1:8" s="10" customFormat="1" x14ac:dyDescent="0.25">
      <c r="B144" s="37"/>
      <c r="C144" s="38"/>
      <c r="D144" s="38"/>
      <c r="E144" s="38"/>
      <c r="F144" s="37"/>
      <c r="G144" s="37">
        <f t="shared" si="38"/>
        <v>0</v>
      </c>
      <c r="H144" s="37"/>
    </row>
    <row r="145" spans="1:8" s="10" customFormat="1" x14ac:dyDescent="0.25">
      <c r="B145" s="37"/>
      <c r="C145" s="38"/>
      <c r="D145" s="38"/>
      <c r="E145" s="38"/>
      <c r="F145" s="37"/>
      <c r="G145" s="37">
        <f t="shared" si="38"/>
        <v>0</v>
      </c>
      <c r="H145" s="37"/>
    </row>
    <row r="146" spans="1:8" s="10" customFormat="1" x14ac:dyDescent="0.25">
      <c r="A146" s="12"/>
      <c r="B146" s="39"/>
      <c r="C146" s="44"/>
      <c r="D146" s="38"/>
      <c r="E146" s="38"/>
      <c r="F146" s="37"/>
      <c r="G146" s="37">
        <f t="shared" si="38"/>
        <v>0</v>
      </c>
      <c r="H146" s="37"/>
    </row>
    <row r="147" spans="1:8" s="10" customFormat="1" x14ac:dyDescent="0.25">
      <c r="A147" s="12"/>
      <c r="B147" s="39"/>
      <c r="C147" s="34"/>
      <c r="D147" s="38"/>
      <c r="E147" s="38"/>
      <c r="F147" s="37"/>
      <c r="G147" s="37">
        <f t="shared" si="38"/>
        <v>0</v>
      </c>
      <c r="H147" s="37"/>
    </row>
    <row r="148" spans="1:8" s="10" customFormat="1" x14ac:dyDescent="0.25">
      <c r="A148" s="12"/>
      <c r="B148" s="39"/>
      <c r="C148" s="34"/>
      <c r="D148" s="38"/>
      <c r="E148" s="38"/>
      <c r="F148" s="37"/>
      <c r="G148" s="37">
        <f t="shared" si="38"/>
        <v>0</v>
      </c>
      <c r="H148" s="37"/>
    </row>
    <row r="149" spans="1:8" s="1" customFormat="1" x14ac:dyDescent="0.25">
      <c r="A149" s="11" t="s">
        <v>21</v>
      </c>
      <c r="B149" s="20">
        <f t="shared" ref="B149:G149" si="42">SUM(B136:B148)</f>
        <v>58927.839999999997</v>
      </c>
      <c r="C149" s="20">
        <f t="shared" si="42"/>
        <v>14731.96</v>
      </c>
      <c r="D149" s="20">
        <f t="shared" si="42"/>
        <v>14731.96</v>
      </c>
      <c r="E149" s="20">
        <f t="shared" si="42"/>
        <v>14731.96</v>
      </c>
      <c r="F149" s="20">
        <f t="shared" si="42"/>
        <v>14731.96</v>
      </c>
      <c r="G149" s="20">
        <f t="shared" si="42"/>
        <v>58927.839999999997</v>
      </c>
      <c r="H149" s="20">
        <f>SUM(C149:F149)</f>
        <v>58927.839999999997</v>
      </c>
    </row>
    <row r="150" spans="1:8" s="1" customFormat="1" ht="13.8" thickBot="1" x14ac:dyDescent="0.3">
      <c r="A150" s="11"/>
      <c r="B150" s="40"/>
      <c r="C150" s="20"/>
      <c r="D150" s="20"/>
      <c r="E150" s="20"/>
      <c r="F150" s="20"/>
      <c r="G150" s="20"/>
      <c r="H150" s="20"/>
    </row>
    <row r="151" spans="1:8" ht="16.2" thickBot="1" x14ac:dyDescent="0.35">
      <c r="A151" s="6" t="s">
        <v>23</v>
      </c>
      <c r="B151" s="34">
        <f t="shared" ref="B151:G151" si="43">B149+B133+B113+B78+B62+B48+B43</f>
        <v>36887716.959999993</v>
      </c>
      <c r="C151" s="34">
        <f t="shared" si="43"/>
        <v>9221929.2399999984</v>
      </c>
      <c r="D151" s="34">
        <f t="shared" si="43"/>
        <v>9221929.2399999984</v>
      </c>
      <c r="E151" s="34">
        <f t="shared" si="43"/>
        <v>9221929.2399999984</v>
      </c>
      <c r="F151" s="34">
        <f t="shared" si="43"/>
        <v>9221929.2399999984</v>
      </c>
      <c r="G151" s="34">
        <f t="shared" si="43"/>
        <v>36887716.959999993</v>
      </c>
    </row>
    <row r="152" spans="1:8" s="1" customFormat="1" x14ac:dyDescent="0.25">
      <c r="A152" s="11"/>
      <c r="B152" s="40"/>
      <c r="C152" s="20"/>
      <c r="D152" s="20"/>
      <c r="E152" s="20"/>
      <c r="F152" s="20"/>
      <c r="G152" s="20"/>
      <c r="H152" s="20"/>
    </row>
    <row r="153" spans="1:8" ht="17.399999999999999" x14ac:dyDescent="0.3">
      <c r="A153" s="18" t="s">
        <v>264</v>
      </c>
      <c r="B153" s="45">
        <f t="shared" ref="B153:G153" si="44">B151+B31</f>
        <v>43362970.659999996</v>
      </c>
      <c r="C153" s="45">
        <f t="shared" si="44"/>
        <v>10840742.664999999</v>
      </c>
      <c r="D153" s="45">
        <f t="shared" si="44"/>
        <v>10840742.664999999</v>
      </c>
      <c r="E153" s="45">
        <f t="shared" si="44"/>
        <v>10840742.664999999</v>
      </c>
      <c r="F153" s="45">
        <f t="shared" si="44"/>
        <v>10840742.664999999</v>
      </c>
      <c r="G153" s="46">
        <f t="shared" si="44"/>
        <v>43362970.659999996</v>
      </c>
    </row>
    <row r="157" spans="1:8" x14ac:dyDescent="0.25">
      <c r="A157" s="11"/>
      <c r="B157" s="40"/>
    </row>
  </sheetData>
  <printOptions horizontalCentered="1" gridLines="1"/>
  <pageMargins left="0.27" right="0.25" top="0.6" bottom="0.56000000000000005" header="0.27" footer="0.21"/>
  <pageSetup scale="90" orientation="landscape" r:id="rId1"/>
  <headerFooter alignWithMargins="0">
    <oddFooter>&amp;L&amp;F&amp;RPage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36</vt:i4>
      </vt:variant>
    </vt:vector>
  </HeadingPairs>
  <TitlesOfParts>
    <vt:vector size="54" baseType="lpstr">
      <vt:lpstr>FY14-100F</vt:lpstr>
      <vt:lpstr>FY14-D100</vt:lpstr>
      <vt:lpstr>FY14-D200</vt:lpstr>
      <vt:lpstr>FY14-D300</vt:lpstr>
      <vt:lpstr>FY14-D400</vt:lpstr>
      <vt:lpstr>FY14-D600</vt:lpstr>
      <vt:lpstr>FY14-D700</vt:lpstr>
      <vt:lpstr>FY14-D800</vt:lpstr>
      <vt:lpstr>FY14-D900</vt:lpstr>
      <vt:lpstr>FY13-100F</vt:lpstr>
      <vt:lpstr>FY13-D100</vt:lpstr>
      <vt:lpstr>FY13-D200</vt:lpstr>
      <vt:lpstr>FY13-D300</vt:lpstr>
      <vt:lpstr>FY13-D400</vt:lpstr>
      <vt:lpstr>FY13-D600</vt:lpstr>
      <vt:lpstr>FY13-D700</vt:lpstr>
      <vt:lpstr>FY13-D800</vt:lpstr>
      <vt:lpstr>FY13-D900</vt:lpstr>
      <vt:lpstr>'FY13-100F'!Print_Area</vt:lpstr>
      <vt:lpstr>'FY13-D100'!Print_Area</vt:lpstr>
      <vt:lpstr>'FY13-D200'!Print_Area</vt:lpstr>
      <vt:lpstr>'FY13-D300'!Print_Area</vt:lpstr>
      <vt:lpstr>'FY13-D400'!Print_Area</vt:lpstr>
      <vt:lpstr>'FY13-D600'!Print_Area</vt:lpstr>
      <vt:lpstr>'FY13-D700'!Print_Area</vt:lpstr>
      <vt:lpstr>'FY13-D800'!Print_Area</vt:lpstr>
      <vt:lpstr>'FY13-D900'!Print_Area</vt:lpstr>
      <vt:lpstr>'FY14-100F'!Print_Area</vt:lpstr>
      <vt:lpstr>'FY14-D100'!Print_Area</vt:lpstr>
      <vt:lpstr>'FY14-D200'!Print_Area</vt:lpstr>
      <vt:lpstr>'FY14-D300'!Print_Area</vt:lpstr>
      <vt:lpstr>'FY14-D400'!Print_Area</vt:lpstr>
      <vt:lpstr>'FY14-D600'!Print_Area</vt:lpstr>
      <vt:lpstr>'FY14-D700'!Print_Area</vt:lpstr>
      <vt:lpstr>'FY14-D800'!Print_Area</vt:lpstr>
      <vt:lpstr>'FY14-D900'!Print_Area</vt:lpstr>
      <vt:lpstr>'FY13-100F'!Print_Titles</vt:lpstr>
      <vt:lpstr>'FY13-D100'!Print_Titles</vt:lpstr>
      <vt:lpstr>'FY13-D200'!Print_Titles</vt:lpstr>
      <vt:lpstr>'FY13-D300'!Print_Titles</vt:lpstr>
      <vt:lpstr>'FY13-D400'!Print_Titles</vt:lpstr>
      <vt:lpstr>'FY13-D600'!Print_Titles</vt:lpstr>
      <vt:lpstr>'FY13-D700'!Print_Titles</vt:lpstr>
      <vt:lpstr>'FY13-D800'!Print_Titles</vt:lpstr>
      <vt:lpstr>'FY13-D900'!Print_Titles</vt:lpstr>
      <vt:lpstr>'FY14-100F'!Print_Titles</vt:lpstr>
      <vt:lpstr>'FY14-D100'!Print_Titles</vt:lpstr>
      <vt:lpstr>'FY14-D200'!Print_Titles</vt:lpstr>
      <vt:lpstr>'FY14-D300'!Print_Titles</vt:lpstr>
      <vt:lpstr>'FY14-D400'!Print_Titles</vt:lpstr>
      <vt:lpstr>'FY14-D600'!Print_Titles</vt:lpstr>
      <vt:lpstr>'FY14-D700'!Print_Titles</vt:lpstr>
      <vt:lpstr>'FY14-D800'!Print_Titles</vt:lpstr>
      <vt:lpstr>'FY14-D900'!Print_Titles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Punnett</dc:creator>
  <cp:lastModifiedBy>ServUS</cp:lastModifiedBy>
  <cp:lastPrinted>2012-01-05T14:35:25Z</cp:lastPrinted>
  <dcterms:created xsi:type="dcterms:W3CDTF">2005-04-20T22:51:54Z</dcterms:created>
  <dcterms:modified xsi:type="dcterms:W3CDTF">2013-04-12T18:20:48Z</dcterms:modified>
</cp:coreProperties>
</file>