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30" windowWidth="12120" windowHeight="9120" tabRatio="833"/>
  </bookViews>
  <sheets>
    <sheet name="FY14-T100" sheetId="17" r:id="rId1"/>
    <sheet name="FY14-T200" sheetId="18" r:id="rId2"/>
    <sheet name="FY14-T300" sheetId="19" r:id="rId3"/>
    <sheet name="FY14-T400" sheetId="20" r:id="rId4"/>
    <sheet name="FY14-T500" sheetId="21" r:id="rId5"/>
    <sheet name="FY14-T600" sheetId="22" r:id="rId6"/>
    <sheet name="FY14-T700" sheetId="23" r:id="rId7"/>
    <sheet name="FY13-T100" sheetId="34" r:id="rId8"/>
    <sheet name="FY13-T200" sheetId="35" r:id="rId9"/>
    <sheet name="FY13-T300" sheetId="36" r:id="rId10"/>
    <sheet name="FY13-T400" sheetId="37" r:id="rId11"/>
    <sheet name="FY13-T500" sheetId="38" r:id="rId12"/>
    <sheet name="FY13-T600" sheetId="39" r:id="rId13"/>
    <sheet name="FY13-T700" sheetId="40" r:id="rId14"/>
  </sheets>
  <definedNames>
    <definedName name="_xlnm.Print_Area" localSheetId="7">'FY13-T100'!$A$1:$G$152</definedName>
    <definedName name="_xlnm.Print_Area" localSheetId="8">'FY13-T200'!$A$1:$G$137</definedName>
    <definedName name="_xlnm.Print_Area" localSheetId="9">'FY13-T300'!$A$1:$G$137</definedName>
    <definedName name="_xlnm.Print_Area" localSheetId="10">'FY13-T400'!$A$1:$G$137</definedName>
    <definedName name="_xlnm.Print_Area" localSheetId="11">'FY13-T500'!$A$1:$G$137</definedName>
    <definedName name="_xlnm.Print_Area" localSheetId="12">'FY13-T600'!$A$1:$G$146</definedName>
    <definedName name="_xlnm.Print_Area" localSheetId="13">'FY13-T700'!$A$1:$G$144</definedName>
    <definedName name="_xlnm.Print_Area" localSheetId="0">'FY14-T100'!$A$1:$G$147</definedName>
    <definedName name="_xlnm.Print_Area" localSheetId="1">'FY14-T200'!$A$1:$G$137</definedName>
    <definedName name="_xlnm.Print_Area" localSheetId="2">'FY14-T300'!$A$1:$G$137</definedName>
    <definedName name="_xlnm.Print_Area" localSheetId="3">'FY14-T400'!$A$1:$G$137</definedName>
    <definedName name="_xlnm.Print_Area" localSheetId="4">'FY14-T500'!$A$1:$G$137</definedName>
    <definedName name="_xlnm.Print_Area" localSheetId="5">'FY14-T600'!$A$1:$G$142</definedName>
    <definedName name="_xlnm.Print_Area" localSheetId="6">'FY14-T700'!$A$1:$G$142</definedName>
    <definedName name="_xlnm.Print_Titles" localSheetId="7">'FY13-T100'!$1:$4</definedName>
    <definedName name="_xlnm.Print_Titles" localSheetId="8">'FY13-T200'!$1:$4</definedName>
    <definedName name="_xlnm.Print_Titles" localSheetId="9">'FY13-T300'!$1:$4</definedName>
    <definedName name="_xlnm.Print_Titles" localSheetId="10">'FY13-T400'!$1:$4</definedName>
    <definedName name="_xlnm.Print_Titles" localSheetId="11">'FY13-T500'!$1:$4</definedName>
    <definedName name="_xlnm.Print_Titles" localSheetId="12">'FY13-T600'!$1:$4</definedName>
    <definedName name="_xlnm.Print_Titles" localSheetId="13">'FY13-T700'!$1:$4</definedName>
    <definedName name="_xlnm.Print_Titles" localSheetId="0">'FY14-T100'!$1:$4</definedName>
    <definedName name="_xlnm.Print_Titles" localSheetId="1">'FY14-T200'!$1:$4</definedName>
    <definedName name="_xlnm.Print_Titles" localSheetId="2">'FY14-T300'!$1:$4</definedName>
    <definedName name="_xlnm.Print_Titles" localSheetId="3">'FY14-T400'!$1:$4</definedName>
    <definedName name="_xlnm.Print_Titles" localSheetId="4">'FY14-T500'!$1:$4</definedName>
    <definedName name="_xlnm.Print_Titles" localSheetId="5">'FY14-T600'!$1:$4</definedName>
    <definedName name="_xlnm.Print_Titles" localSheetId="6">'FY14-T700'!$1:$4</definedName>
  </definedNames>
  <calcPr calcId="145621"/>
</workbook>
</file>

<file path=xl/calcChain.xml><?xml version="1.0" encoding="utf-8"?>
<calcChain xmlns="http://schemas.openxmlformats.org/spreadsheetml/2006/main">
  <c r="C82" i="39" l="1"/>
  <c r="D70" i="40"/>
  <c r="C70" i="40"/>
  <c r="G74" i="40"/>
  <c r="D125" i="40"/>
  <c r="D25" i="40"/>
  <c r="D14" i="40"/>
  <c r="D9" i="40"/>
  <c r="D82" i="39"/>
  <c r="D37" i="39"/>
  <c r="D25" i="39"/>
  <c r="D14" i="39"/>
  <c r="D9" i="39"/>
  <c r="D25" i="38"/>
  <c r="D9" i="38"/>
  <c r="D25" i="37"/>
  <c r="D9" i="37"/>
  <c r="D25" i="36"/>
  <c r="D9" i="36"/>
  <c r="D46" i="35"/>
  <c r="D25" i="35"/>
  <c r="D14" i="35"/>
  <c r="D9" i="35"/>
  <c r="D89" i="34"/>
  <c r="D75" i="34"/>
  <c r="D37" i="34"/>
  <c r="D25" i="34"/>
  <c r="D9" i="34"/>
  <c r="F89" i="34" l="1"/>
  <c r="E89" i="34"/>
  <c r="G89" i="34" s="1"/>
  <c r="D72" i="23"/>
  <c r="E72" i="23"/>
  <c r="F72" i="23"/>
  <c r="D73" i="23"/>
  <c r="E73" i="23"/>
  <c r="F73" i="23"/>
  <c r="D74" i="23"/>
  <c r="E74" i="23"/>
  <c r="F74" i="23"/>
  <c r="D75" i="23"/>
  <c r="E75" i="23"/>
  <c r="F75" i="23"/>
  <c r="C75" i="23"/>
  <c r="C74" i="23"/>
  <c r="C73" i="23"/>
  <c r="C72" i="23"/>
  <c r="C70" i="23"/>
  <c r="D70" i="23"/>
  <c r="E70" i="23"/>
  <c r="F70" i="23"/>
  <c r="B75" i="23"/>
  <c r="D77" i="17"/>
  <c r="E77" i="17"/>
  <c r="F77" i="17"/>
  <c r="D78" i="17"/>
  <c r="E78" i="17"/>
  <c r="F78" i="17"/>
  <c r="D79" i="17"/>
  <c r="E79" i="17"/>
  <c r="F79" i="17"/>
  <c r="C79" i="17"/>
  <c r="C78" i="17"/>
  <c r="C77" i="17"/>
  <c r="F128" i="22"/>
  <c r="F127" i="22"/>
  <c r="E128" i="22"/>
  <c r="E127" i="22"/>
  <c r="D128" i="22"/>
  <c r="D127" i="22"/>
  <c r="C128" i="22"/>
  <c r="C127" i="22"/>
  <c r="D89" i="17"/>
  <c r="E89" i="17"/>
  <c r="F89" i="17"/>
  <c r="D90" i="17"/>
  <c r="E90" i="17"/>
  <c r="F90" i="17"/>
  <c r="D92" i="17"/>
  <c r="E92" i="17"/>
  <c r="F92" i="17"/>
  <c r="C92" i="17"/>
  <c r="C90" i="17"/>
  <c r="C89" i="17"/>
  <c r="D79" i="18"/>
  <c r="E79" i="18"/>
  <c r="F79" i="18"/>
  <c r="D80" i="18"/>
  <c r="E80" i="18"/>
  <c r="F80" i="18"/>
  <c r="C80" i="18"/>
  <c r="C79" i="18"/>
  <c r="G79" i="18"/>
  <c r="G80" i="18" l="1"/>
  <c r="D82" i="40"/>
  <c r="D46" i="40"/>
  <c r="D122" i="34" l="1"/>
  <c r="D70" i="34"/>
  <c r="E70" i="34" s="1"/>
  <c r="D57" i="34"/>
  <c r="D46" i="34"/>
  <c r="E46" i="34" s="1"/>
  <c r="D14" i="34"/>
  <c r="D77" i="35"/>
  <c r="D77" i="36"/>
  <c r="D37" i="36"/>
  <c r="D14" i="36"/>
  <c r="D77" i="37"/>
  <c r="D37" i="37"/>
  <c r="D120" i="38"/>
  <c r="D125" i="39"/>
  <c r="D28" i="39"/>
  <c r="E46" i="40"/>
  <c r="C48" i="40"/>
  <c r="B48" i="40"/>
  <c r="G47" i="40"/>
  <c r="G45" i="40"/>
  <c r="B140" i="39"/>
  <c r="C67" i="39"/>
  <c r="B67" i="39"/>
  <c r="G66" i="39"/>
  <c r="F65" i="39"/>
  <c r="F67" i="39" s="1"/>
  <c r="D65" i="39"/>
  <c r="E65" i="39" s="1"/>
  <c r="G64" i="39"/>
  <c r="B29" i="39"/>
  <c r="C143" i="34"/>
  <c r="D143" i="34"/>
  <c r="E143" i="34"/>
  <c r="F143" i="34"/>
  <c r="G143" i="34"/>
  <c r="H143" i="34"/>
  <c r="C72" i="34"/>
  <c r="B72" i="34"/>
  <c r="G71" i="34"/>
  <c r="G69" i="34"/>
  <c r="C48" i="34"/>
  <c r="B48" i="34"/>
  <c r="G47" i="34"/>
  <c r="G45" i="34"/>
  <c r="F46" i="40" l="1"/>
  <c r="F48" i="40" s="1"/>
  <c r="D48" i="40"/>
  <c r="E48" i="40"/>
  <c r="D67" i="39"/>
  <c r="E67" i="39"/>
  <c r="H67" i="39" s="1"/>
  <c r="G65" i="39"/>
  <c r="G67" i="39" s="1"/>
  <c r="E28" i="39"/>
  <c r="F28" i="39"/>
  <c r="F70" i="34"/>
  <c r="F72" i="34" s="1"/>
  <c r="D72" i="34"/>
  <c r="F46" i="34"/>
  <c r="F48" i="34" s="1"/>
  <c r="D48" i="34"/>
  <c r="G70" i="34"/>
  <c r="G72" i="34" s="1"/>
  <c r="E72" i="34"/>
  <c r="E48" i="34"/>
  <c r="G46" i="34"/>
  <c r="G48" i="34" s="1"/>
  <c r="G46" i="40" l="1"/>
  <c r="G48" i="40" s="1"/>
  <c r="H72" i="34"/>
  <c r="H48" i="40"/>
  <c r="G28" i="39"/>
  <c r="H48" i="34"/>
  <c r="E9" i="34"/>
  <c r="E12" i="34" s="1"/>
  <c r="E9" i="36"/>
  <c r="E12" i="36" s="1"/>
  <c r="F9" i="39"/>
  <c r="F12" i="39" s="1"/>
  <c r="E9" i="40"/>
  <c r="E12" i="40" s="1"/>
  <c r="B143" i="34"/>
  <c r="G142" i="34"/>
  <c r="G141" i="34"/>
  <c r="G140" i="34"/>
  <c r="G139" i="34"/>
  <c r="G138" i="34"/>
  <c r="G137" i="34"/>
  <c r="G136" i="34"/>
  <c r="G135" i="34"/>
  <c r="G134" i="34"/>
  <c r="G133" i="34"/>
  <c r="G132" i="34"/>
  <c r="G131" i="34"/>
  <c r="E130" i="34"/>
  <c r="D130" i="34"/>
  <c r="C127" i="34"/>
  <c r="B127" i="34"/>
  <c r="G126" i="34"/>
  <c r="G125" i="34"/>
  <c r="G124" i="34"/>
  <c r="G123" i="34"/>
  <c r="C119" i="34"/>
  <c r="B119" i="34"/>
  <c r="B145" i="34" s="1"/>
  <c r="G118" i="34"/>
  <c r="G117" i="34"/>
  <c r="G116" i="34"/>
  <c r="G115" i="34"/>
  <c r="G114" i="34"/>
  <c r="G113" i="34"/>
  <c r="G112" i="34"/>
  <c r="G111" i="34"/>
  <c r="G110" i="34"/>
  <c r="G109" i="34"/>
  <c r="G108" i="34"/>
  <c r="G107" i="34"/>
  <c r="G106" i="34"/>
  <c r="G105" i="34"/>
  <c r="G104" i="34"/>
  <c r="G103" i="34"/>
  <c r="G102" i="34"/>
  <c r="G101" i="34"/>
  <c r="G100" i="34"/>
  <c r="G99" i="34"/>
  <c r="G98" i="34"/>
  <c r="G97" i="34"/>
  <c r="G96" i="34"/>
  <c r="G95" i="34"/>
  <c r="G94" i="34"/>
  <c r="G93" i="34"/>
  <c r="G92" i="34"/>
  <c r="G91" i="34"/>
  <c r="G90" i="34"/>
  <c r="G88" i="34"/>
  <c r="C84" i="34"/>
  <c r="B84" i="34"/>
  <c r="G83" i="34"/>
  <c r="G82" i="34"/>
  <c r="G81" i="34"/>
  <c r="G80" i="34"/>
  <c r="G79" i="34"/>
  <c r="G78" i="34"/>
  <c r="G77" i="34"/>
  <c r="G76" i="34"/>
  <c r="C67" i="34"/>
  <c r="B67" i="34"/>
  <c r="G66" i="34"/>
  <c r="G65" i="34"/>
  <c r="G64" i="34"/>
  <c r="G63" i="34"/>
  <c r="G62" i="34"/>
  <c r="G61" i="34"/>
  <c r="G60" i="34"/>
  <c r="G59" i="34"/>
  <c r="G58" i="34"/>
  <c r="F57" i="34"/>
  <c r="F67" i="34" s="1"/>
  <c r="E57" i="34"/>
  <c r="E67" i="34" s="1"/>
  <c r="G56" i="34"/>
  <c r="G55" i="34"/>
  <c r="C53" i="34"/>
  <c r="B53" i="34"/>
  <c r="G52" i="34"/>
  <c r="D51" i="34"/>
  <c r="G50" i="34"/>
  <c r="D43" i="34"/>
  <c r="C43" i="34"/>
  <c r="B43" i="34"/>
  <c r="G42" i="34"/>
  <c r="G41" i="34"/>
  <c r="G40" i="34"/>
  <c r="G39" i="34"/>
  <c r="G38" i="34"/>
  <c r="F37" i="34"/>
  <c r="E37" i="34"/>
  <c r="E43" i="34" s="1"/>
  <c r="F29" i="34"/>
  <c r="E29" i="34"/>
  <c r="D29" i="34"/>
  <c r="C29" i="34"/>
  <c r="C26" i="34"/>
  <c r="B26" i="34"/>
  <c r="B23" i="34"/>
  <c r="G22" i="34"/>
  <c r="G21" i="34"/>
  <c r="C20" i="34"/>
  <c r="G19" i="34"/>
  <c r="B17" i="34"/>
  <c r="G16" i="34"/>
  <c r="G15" i="34"/>
  <c r="D17" i="34"/>
  <c r="C12" i="34"/>
  <c r="B12" i="34"/>
  <c r="G11" i="34"/>
  <c r="G10" i="34"/>
  <c r="F9" i="34"/>
  <c r="D133" i="35"/>
  <c r="C133" i="35"/>
  <c r="B133" i="35"/>
  <c r="G132" i="35"/>
  <c r="G131" i="35"/>
  <c r="G130" i="35"/>
  <c r="G129" i="35"/>
  <c r="G128" i="35"/>
  <c r="G127" i="35"/>
  <c r="G126" i="35"/>
  <c r="G125" i="35"/>
  <c r="G124" i="35"/>
  <c r="G123" i="35"/>
  <c r="G122" i="35"/>
  <c r="G121" i="35"/>
  <c r="F120" i="35"/>
  <c r="F133" i="35" s="1"/>
  <c r="E120" i="35"/>
  <c r="E133" i="35" s="1"/>
  <c r="D120" i="35"/>
  <c r="D117" i="35"/>
  <c r="C117" i="35"/>
  <c r="H117" i="35" s="1"/>
  <c r="B117" i="35"/>
  <c r="G116" i="35"/>
  <c r="G115" i="35"/>
  <c r="G114" i="35"/>
  <c r="G113" i="35"/>
  <c r="F112" i="35"/>
  <c r="F117" i="35" s="1"/>
  <c r="E112" i="35"/>
  <c r="E117" i="35" s="1"/>
  <c r="D112" i="35"/>
  <c r="C109" i="35"/>
  <c r="B109" i="35"/>
  <c r="G108" i="35"/>
  <c r="G107" i="35"/>
  <c r="G106" i="35"/>
  <c r="G105" i="35"/>
  <c r="G104" i="35"/>
  <c r="G103" i="35"/>
  <c r="G102" i="35"/>
  <c r="G101" i="35"/>
  <c r="G100" i="35"/>
  <c r="G99" i="35"/>
  <c r="G98" i="35"/>
  <c r="G97" i="35"/>
  <c r="G96" i="35"/>
  <c r="G95" i="35"/>
  <c r="G94" i="35"/>
  <c r="G93" i="35"/>
  <c r="G92" i="35"/>
  <c r="G91" i="35"/>
  <c r="G90" i="35"/>
  <c r="G89" i="35"/>
  <c r="G88" i="35"/>
  <c r="G87" i="35"/>
  <c r="G86" i="35"/>
  <c r="G85" i="35"/>
  <c r="G84" i="35"/>
  <c r="G83" i="35"/>
  <c r="G82" i="35"/>
  <c r="G81" i="35"/>
  <c r="G80" i="35"/>
  <c r="G79" i="35"/>
  <c r="G78" i="35"/>
  <c r="E74" i="35"/>
  <c r="D74" i="35"/>
  <c r="C74" i="35"/>
  <c r="B74" i="35"/>
  <c r="G73" i="35"/>
  <c r="G72" i="35"/>
  <c r="G71" i="35"/>
  <c r="G70" i="35"/>
  <c r="G69" i="35"/>
  <c r="G68" i="35"/>
  <c r="G67" i="35"/>
  <c r="G66" i="35"/>
  <c r="F65" i="35"/>
  <c r="E65" i="35"/>
  <c r="D65" i="35"/>
  <c r="F62" i="35"/>
  <c r="C62" i="35"/>
  <c r="B62" i="35"/>
  <c r="G61" i="35"/>
  <c r="G60" i="35"/>
  <c r="G59" i="35"/>
  <c r="G58" i="35"/>
  <c r="G57" i="35"/>
  <c r="G56" i="35"/>
  <c r="G55" i="35"/>
  <c r="G54" i="35"/>
  <c r="G53" i="35"/>
  <c r="E52" i="35"/>
  <c r="E62" i="35" s="1"/>
  <c r="D52" i="35"/>
  <c r="F52" i="35" s="1"/>
  <c r="G51" i="35"/>
  <c r="G50" i="35"/>
  <c r="C48" i="35"/>
  <c r="B48" i="35"/>
  <c r="G47" i="35"/>
  <c r="F46" i="35"/>
  <c r="F48" i="35" s="1"/>
  <c r="E46" i="35"/>
  <c r="E48" i="35" s="1"/>
  <c r="G45" i="35"/>
  <c r="C43" i="35"/>
  <c r="B43" i="35"/>
  <c r="G42" i="35"/>
  <c r="G41" i="35"/>
  <c r="G40" i="35"/>
  <c r="G39" i="35"/>
  <c r="G38" i="35"/>
  <c r="D37" i="35"/>
  <c r="F29" i="35"/>
  <c r="E29" i="35"/>
  <c r="D29" i="35"/>
  <c r="C29" i="35"/>
  <c r="D26" i="35"/>
  <c r="C26" i="35"/>
  <c r="B26" i="35"/>
  <c r="F25" i="35"/>
  <c r="F26" i="35" s="1"/>
  <c r="E25" i="35"/>
  <c r="E26" i="35" s="1"/>
  <c r="B23" i="35"/>
  <c r="B31" i="35" s="1"/>
  <c r="G22" i="35"/>
  <c r="G21" i="35"/>
  <c r="C20" i="35"/>
  <c r="G19" i="35"/>
  <c r="B17" i="35"/>
  <c r="G16" i="35"/>
  <c r="G15" i="35"/>
  <c r="C12" i="35"/>
  <c r="B12" i="35"/>
  <c r="G11" i="35"/>
  <c r="G10" i="35"/>
  <c r="F9" i="35"/>
  <c r="F12" i="35" s="1"/>
  <c r="C133" i="36"/>
  <c r="B133" i="36"/>
  <c r="G132" i="36"/>
  <c r="G131" i="36"/>
  <c r="G130" i="36"/>
  <c r="G129" i="36"/>
  <c r="G128" i="36"/>
  <c r="G127" i="36"/>
  <c r="G126" i="36"/>
  <c r="G125" i="36"/>
  <c r="G124" i="36"/>
  <c r="G123" i="36"/>
  <c r="G122" i="36"/>
  <c r="G121" i="36"/>
  <c r="E120" i="36"/>
  <c r="E133" i="36" s="1"/>
  <c r="D120" i="36"/>
  <c r="C117" i="36"/>
  <c r="B117" i="36"/>
  <c r="G116" i="36"/>
  <c r="G115" i="36"/>
  <c r="G114" i="36"/>
  <c r="G113" i="36"/>
  <c r="D112" i="36"/>
  <c r="C109" i="36"/>
  <c r="B109" i="36"/>
  <c r="G108" i="36"/>
  <c r="G107" i="36"/>
  <c r="G106" i="36"/>
  <c r="G105" i="36"/>
  <c r="G104" i="36"/>
  <c r="G103" i="36"/>
  <c r="G102" i="36"/>
  <c r="G101" i="36"/>
  <c r="G100" i="36"/>
  <c r="G99" i="36"/>
  <c r="G98" i="36"/>
  <c r="G97" i="36"/>
  <c r="G96" i="36"/>
  <c r="G95" i="36"/>
  <c r="G94" i="36"/>
  <c r="G93" i="36"/>
  <c r="G92" i="36"/>
  <c r="G91" i="36"/>
  <c r="G90" i="36"/>
  <c r="G89" i="36"/>
  <c r="G88" i="36"/>
  <c r="G87" i="36"/>
  <c r="G86" i="36"/>
  <c r="G85" i="36"/>
  <c r="G84" i="36"/>
  <c r="G83" i="36"/>
  <c r="G82" i="36"/>
  <c r="G81" i="36"/>
  <c r="G80" i="36"/>
  <c r="G79" i="36"/>
  <c r="G78" i="36"/>
  <c r="C74" i="36"/>
  <c r="B74" i="36"/>
  <c r="G73" i="36"/>
  <c r="G72" i="36"/>
  <c r="G71" i="36"/>
  <c r="G70" i="36"/>
  <c r="G69" i="36"/>
  <c r="G68" i="36"/>
  <c r="G67" i="36"/>
  <c r="G66" i="36"/>
  <c r="D65" i="36"/>
  <c r="E62" i="36"/>
  <c r="D62" i="36"/>
  <c r="C62" i="36"/>
  <c r="B62" i="36"/>
  <c r="G61" i="36"/>
  <c r="G60" i="36"/>
  <c r="G59" i="36"/>
  <c r="G58" i="36"/>
  <c r="G57" i="36"/>
  <c r="G56" i="36"/>
  <c r="G55" i="36"/>
  <c r="G54" i="36"/>
  <c r="G53" i="36"/>
  <c r="F52" i="36"/>
  <c r="D52" i="36"/>
  <c r="E52" i="36" s="1"/>
  <c r="G51" i="36"/>
  <c r="G50" i="36"/>
  <c r="C48" i="36"/>
  <c r="B48" i="36"/>
  <c r="G47" i="36"/>
  <c r="F46" i="36"/>
  <c r="F48" i="36" s="1"/>
  <c r="D46" i="36"/>
  <c r="G45" i="36"/>
  <c r="D43" i="36"/>
  <c r="C43" i="36"/>
  <c r="B43" i="36"/>
  <c r="G42" i="36"/>
  <c r="G41" i="36"/>
  <c r="G40" i="36"/>
  <c r="G39" i="36"/>
  <c r="G38" i="36"/>
  <c r="F37" i="36"/>
  <c r="F43" i="36" s="1"/>
  <c r="E37" i="36"/>
  <c r="E43" i="36" s="1"/>
  <c r="F29" i="36"/>
  <c r="E29" i="36"/>
  <c r="D29" i="36"/>
  <c r="C29" i="36"/>
  <c r="G29" i="36" s="1"/>
  <c r="C26" i="36"/>
  <c r="B26" i="36"/>
  <c r="B31" i="36" s="1"/>
  <c r="C23" i="36"/>
  <c r="B23" i="36"/>
  <c r="G22" i="36"/>
  <c r="G21" i="36"/>
  <c r="D20" i="36"/>
  <c r="C20" i="36"/>
  <c r="G19" i="36"/>
  <c r="C17" i="36"/>
  <c r="B17" i="36"/>
  <c r="G16" i="36"/>
  <c r="G15" i="36"/>
  <c r="D17" i="36"/>
  <c r="C12" i="36"/>
  <c r="B12" i="36"/>
  <c r="G11" i="36"/>
  <c r="G10" i="36"/>
  <c r="F9" i="36"/>
  <c r="F12" i="36" s="1"/>
  <c r="E133" i="37"/>
  <c r="D133" i="37"/>
  <c r="C133" i="37"/>
  <c r="B133" i="37"/>
  <c r="G132" i="37"/>
  <c r="G131" i="37"/>
  <c r="G130" i="37"/>
  <c r="G129" i="37"/>
  <c r="G128" i="37"/>
  <c r="G127" i="37"/>
  <c r="G126" i="37"/>
  <c r="G125" i="37"/>
  <c r="G124" i="37"/>
  <c r="G123" i="37"/>
  <c r="G122" i="37"/>
  <c r="G121" i="37"/>
  <c r="F120" i="37"/>
  <c r="E120" i="37"/>
  <c r="D120" i="37"/>
  <c r="D117" i="37"/>
  <c r="C117" i="37"/>
  <c r="B117" i="37"/>
  <c r="G116" i="37"/>
  <c r="G115" i="37"/>
  <c r="G114" i="37"/>
  <c r="G113" i="37"/>
  <c r="E112" i="37"/>
  <c r="E117" i="37" s="1"/>
  <c r="D112" i="37"/>
  <c r="F112" i="37" s="1"/>
  <c r="F117" i="37" s="1"/>
  <c r="D109" i="37"/>
  <c r="C109" i="37"/>
  <c r="B109" i="37"/>
  <c r="G108" i="37"/>
  <c r="G107" i="37"/>
  <c r="G106" i="37"/>
  <c r="G105" i="37"/>
  <c r="G104" i="37"/>
  <c r="G103" i="37"/>
  <c r="G102" i="37"/>
  <c r="G101" i="37"/>
  <c r="G100" i="37"/>
  <c r="G99" i="37"/>
  <c r="G98" i="37"/>
  <c r="G97" i="37"/>
  <c r="G96" i="37"/>
  <c r="G95" i="37"/>
  <c r="G94" i="37"/>
  <c r="G93" i="37"/>
  <c r="G92" i="37"/>
  <c r="G91" i="37"/>
  <c r="G90" i="37"/>
  <c r="G89" i="37"/>
  <c r="G88" i="37"/>
  <c r="G87" i="37"/>
  <c r="G86" i="37"/>
  <c r="G85" i="37"/>
  <c r="G84" i="37"/>
  <c r="G83" i="37"/>
  <c r="G82" i="37"/>
  <c r="G81" i="37"/>
  <c r="G80" i="37"/>
  <c r="G79" i="37"/>
  <c r="G78" i="37"/>
  <c r="F77" i="37"/>
  <c r="G77" i="37" s="1"/>
  <c r="G109" i="37" s="1"/>
  <c r="E77" i="37"/>
  <c r="E109" i="37" s="1"/>
  <c r="C74" i="37"/>
  <c r="B74" i="37"/>
  <c r="G73" i="37"/>
  <c r="G72" i="37"/>
  <c r="G71" i="37"/>
  <c r="G70" i="37"/>
  <c r="G69" i="37"/>
  <c r="G68" i="37"/>
  <c r="G67" i="37"/>
  <c r="G66" i="37"/>
  <c r="F65" i="37"/>
  <c r="F74" i="37" s="1"/>
  <c r="D65" i="37"/>
  <c r="F62" i="37"/>
  <c r="D62" i="37"/>
  <c r="C62" i="37"/>
  <c r="B62" i="37"/>
  <c r="G61" i="37"/>
  <c r="G60" i="37"/>
  <c r="G59" i="37"/>
  <c r="G58" i="37"/>
  <c r="G57" i="37"/>
  <c r="G56" i="37"/>
  <c r="G55" i="37"/>
  <c r="G54" i="37"/>
  <c r="G53" i="37"/>
  <c r="E52" i="37"/>
  <c r="E62" i="37" s="1"/>
  <c r="D52" i="37"/>
  <c r="F52" i="37" s="1"/>
  <c r="G51" i="37"/>
  <c r="G50" i="37"/>
  <c r="F48" i="37"/>
  <c r="D48" i="37"/>
  <c r="C48" i="37"/>
  <c r="B48" i="37"/>
  <c r="G47" i="37"/>
  <c r="F46" i="37"/>
  <c r="E46" i="37"/>
  <c r="E48" i="37" s="1"/>
  <c r="H48" i="37" s="1"/>
  <c r="D46" i="37"/>
  <c r="G45" i="37"/>
  <c r="C43" i="37"/>
  <c r="B43" i="37"/>
  <c r="G42" i="37"/>
  <c r="G41" i="37"/>
  <c r="G40" i="37"/>
  <c r="G39" i="37"/>
  <c r="G38" i="37"/>
  <c r="F37" i="37"/>
  <c r="F43" i="37" s="1"/>
  <c r="F29" i="37"/>
  <c r="E29" i="37"/>
  <c r="D29" i="37"/>
  <c r="C29" i="37"/>
  <c r="G29" i="37" s="1"/>
  <c r="C26" i="37"/>
  <c r="B26" i="37"/>
  <c r="F25" i="37"/>
  <c r="F26" i="37" s="1"/>
  <c r="B23" i="37"/>
  <c r="G22" i="37"/>
  <c r="G21" i="37"/>
  <c r="D20" i="37"/>
  <c r="E20" i="37" s="1"/>
  <c r="E23" i="37" s="1"/>
  <c r="C20" i="37"/>
  <c r="C23" i="37" s="1"/>
  <c r="G19" i="37"/>
  <c r="D17" i="37"/>
  <c r="B17" i="37"/>
  <c r="G16" i="37"/>
  <c r="G15" i="37"/>
  <c r="F14" i="37"/>
  <c r="F17" i="37" s="1"/>
  <c r="D14" i="37"/>
  <c r="C17" i="37"/>
  <c r="C12" i="37"/>
  <c r="B12" i="37"/>
  <c r="G11" i="37"/>
  <c r="G10" i="37"/>
  <c r="E9" i="37"/>
  <c r="D12" i="37"/>
  <c r="C133" i="38"/>
  <c r="B133" i="38"/>
  <c r="G132" i="38"/>
  <c r="G131" i="38"/>
  <c r="G130" i="38"/>
  <c r="G129" i="38"/>
  <c r="G128" i="38"/>
  <c r="G127" i="38"/>
  <c r="G126" i="38"/>
  <c r="G125" i="38"/>
  <c r="G124" i="38"/>
  <c r="G123" i="38"/>
  <c r="G122" i="38"/>
  <c r="G121" i="38"/>
  <c r="E117" i="38"/>
  <c r="D117" i="38"/>
  <c r="C117" i="38"/>
  <c r="B117" i="38"/>
  <c r="G116" i="38"/>
  <c r="G115" i="38"/>
  <c r="G114" i="38"/>
  <c r="G113" i="38"/>
  <c r="G112" i="38"/>
  <c r="G117" i="38" s="1"/>
  <c r="F112" i="38"/>
  <c r="F117" i="38" s="1"/>
  <c r="E112" i="38"/>
  <c r="D112" i="38"/>
  <c r="C109" i="38"/>
  <c r="B109" i="38"/>
  <c r="G108" i="38"/>
  <c r="G107" i="38"/>
  <c r="G106" i="38"/>
  <c r="G105" i="38"/>
  <c r="G104" i="38"/>
  <c r="G103" i="38"/>
  <c r="G102" i="38"/>
  <c r="G101" i="38"/>
  <c r="G100" i="38"/>
  <c r="G99" i="38"/>
  <c r="G98" i="38"/>
  <c r="G97" i="38"/>
  <c r="G96" i="38"/>
  <c r="G95" i="38"/>
  <c r="G94" i="38"/>
  <c r="G93" i="38"/>
  <c r="G92" i="38"/>
  <c r="G91" i="38"/>
  <c r="G90" i="38"/>
  <c r="G89" i="38"/>
  <c r="G88" i="38"/>
  <c r="G87" i="38"/>
  <c r="G86" i="38"/>
  <c r="G85" i="38"/>
  <c r="G84" i="38"/>
  <c r="G83" i="38"/>
  <c r="G82" i="38"/>
  <c r="G81" i="38"/>
  <c r="G80" i="38"/>
  <c r="G79" i="38"/>
  <c r="G78" i="38"/>
  <c r="D77" i="38"/>
  <c r="F77" i="38" s="1"/>
  <c r="F109" i="38" s="1"/>
  <c r="C74" i="38"/>
  <c r="B74" i="38"/>
  <c r="G73" i="38"/>
  <c r="G72" i="38"/>
  <c r="G71" i="38"/>
  <c r="G70" i="38"/>
  <c r="G69" i="38"/>
  <c r="G68" i="38"/>
  <c r="G67" i="38"/>
  <c r="G66" i="38"/>
  <c r="F65" i="38"/>
  <c r="F74" i="38" s="1"/>
  <c r="D65" i="38"/>
  <c r="F62" i="38"/>
  <c r="D62" i="38"/>
  <c r="C62" i="38"/>
  <c r="B62" i="38"/>
  <c r="G61" i="38"/>
  <c r="G60" i="38"/>
  <c r="G59" i="38"/>
  <c r="G58" i="38"/>
  <c r="G57" i="38"/>
  <c r="G56" i="38"/>
  <c r="G55" i="38"/>
  <c r="G54" i="38"/>
  <c r="G53" i="38"/>
  <c r="G52" i="38"/>
  <c r="F52" i="38"/>
  <c r="E52" i="38"/>
  <c r="E62" i="38" s="1"/>
  <c r="D52" i="38"/>
  <c r="G51" i="38"/>
  <c r="G50" i="38"/>
  <c r="G62" i="38" s="1"/>
  <c r="F48" i="38"/>
  <c r="D48" i="38"/>
  <c r="H48" i="38" s="1"/>
  <c r="C48" i="38"/>
  <c r="B48" i="38"/>
  <c r="G47" i="38"/>
  <c r="E46" i="38"/>
  <c r="E48" i="38" s="1"/>
  <c r="D46" i="38"/>
  <c r="F46" i="38" s="1"/>
  <c r="G45" i="38"/>
  <c r="C43" i="38"/>
  <c r="B43" i="38"/>
  <c r="G42" i="38"/>
  <c r="G41" i="38"/>
  <c r="G40" i="38"/>
  <c r="G39" i="38"/>
  <c r="G38" i="38"/>
  <c r="D37" i="38"/>
  <c r="F37" i="38" s="1"/>
  <c r="F43" i="38" s="1"/>
  <c r="F29" i="38"/>
  <c r="E29" i="38"/>
  <c r="D29" i="38"/>
  <c r="C29" i="38"/>
  <c r="G29" i="38" s="1"/>
  <c r="C26" i="38"/>
  <c r="B26" i="38"/>
  <c r="F25" i="38"/>
  <c r="F26" i="38" s="1"/>
  <c r="B23" i="38"/>
  <c r="G22" i="38"/>
  <c r="G21" i="38"/>
  <c r="D20" i="38"/>
  <c r="D23" i="38" s="1"/>
  <c r="C20" i="38"/>
  <c r="C23" i="38" s="1"/>
  <c r="G19" i="38"/>
  <c r="B17" i="38"/>
  <c r="G16" i="38"/>
  <c r="G15" i="38"/>
  <c r="D14" i="38"/>
  <c r="E14" i="38" s="1"/>
  <c r="E17" i="38" s="1"/>
  <c r="C17" i="38"/>
  <c r="C12" i="38"/>
  <c r="B12" i="38"/>
  <c r="G11" i="38"/>
  <c r="G10" i="38"/>
  <c r="F9" i="38"/>
  <c r="F12" i="38" s="1"/>
  <c r="D12" i="38"/>
  <c r="C138" i="39"/>
  <c r="B138" i="39"/>
  <c r="G137" i="39"/>
  <c r="G136" i="39"/>
  <c r="G135" i="39"/>
  <c r="G134" i="39"/>
  <c r="G133" i="39"/>
  <c r="G132" i="39"/>
  <c r="G131" i="39"/>
  <c r="G130" i="39"/>
  <c r="G129" i="39"/>
  <c r="G128" i="39"/>
  <c r="G127" i="39"/>
  <c r="G126" i="39"/>
  <c r="F125" i="39"/>
  <c r="F138" i="39" s="1"/>
  <c r="C122" i="39"/>
  <c r="B122" i="39"/>
  <c r="G121" i="39"/>
  <c r="G120" i="39"/>
  <c r="G119" i="39"/>
  <c r="G118" i="39"/>
  <c r="E117" i="39"/>
  <c r="E122" i="39" s="1"/>
  <c r="D117" i="39"/>
  <c r="D122" i="39" s="1"/>
  <c r="C114" i="39"/>
  <c r="B114" i="39"/>
  <c r="G113" i="39"/>
  <c r="G112" i="39"/>
  <c r="G111" i="39"/>
  <c r="G110" i="39"/>
  <c r="G109" i="39"/>
  <c r="G108" i="39"/>
  <c r="G107" i="39"/>
  <c r="G106" i="39"/>
  <c r="G105" i="39"/>
  <c r="G104" i="39"/>
  <c r="G103" i="39"/>
  <c r="G102" i="39"/>
  <c r="G101" i="39"/>
  <c r="G100" i="39"/>
  <c r="G99" i="39"/>
  <c r="G98" i="39"/>
  <c r="G97" i="39"/>
  <c r="G96" i="39"/>
  <c r="G95" i="39"/>
  <c r="G94" i="39"/>
  <c r="G93" i="39"/>
  <c r="G92" i="39"/>
  <c r="G91" i="39"/>
  <c r="G90" i="39"/>
  <c r="G89" i="39"/>
  <c r="G88" i="39"/>
  <c r="G87" i="39"/>
  <c r="G86" i="39"/>
  <c r="G85" i="39"/>
  <c r="G84" i="39"/>
  <c r="G83" i="39"/>
  <c r="F82" i="39"/>
  <c r="E82" i="39"/>
  <c r="E114" i="39" s="1"/>
  <c r="C79" i="39"/>
  <c r="B79" i="39"/>
  <c r="G78" i="39"/>
  <c r="G77" i="39"/>
  <c r="G76" i="39"/>
  <c r="G75" i="39"/>
  <c r="G74" i="39"/>
  <c r="G73" i="39"/>
  <c r="G72" i="39"/>
  <c r="G71" i="39"/>
  <c r="F70" i="39"/>
  <c r="F79" i="39" s="1"/>
  <c r="D70" i="39"/>
  <c r="D62" i="39"/>
  <c r="C62" i="39"/>
  <c r="B62" i="39"/>
  <c r="G61" i="39"/>
  <c r="G60" i="39"/>
  <c r="G59" i="39"/>
  <c r="G58" i="39"/>
  <c r="G57" i="39"/>
  <c r="G56" i="39"/>
  <c r="G55" i="39"/>
  <c r="G54" i="39"/>
  <c r="G53" i="39"/>
  <c r="E52" i="39"/>
  <c r="E62" i="39" s="1"/>
  <c r="D52" i="39"/>
  <c r="F52" i="39" s="1"/>
  <c r="F62" i="39" s="1"/>
  <c r="G51" i="39"/>
  <c r="G50" i="39"/>
  <c r="F48" i="39"/>
  <c r="D48" i="39"/>
  <c r="C48" i="39"/>
  <c r="B48" i="39"/>
  <c r="G47" i="39"/>
  <c r="F46" i="39"/>
  <c r="E46" i="39"/>
  <c r="E48" i="39" s="1"/>
  <c r="D46" i="39"/>
  <c r="G45" i="39"/>
  <c r="C43" i="39"/>
  <c r="C140" i="39" s="1"/>
  <c r="B43" i="39"/>
  <c r="G42" i="39"/>
  <c r="G41" i="39"/>
  <c r="G40" i="39"/>
  <c r="G39" i="39"/>
  <c r="G38" i="39"/>
  <c r="F37" i="39"/>
  <c r="F43" i="39" s="1"/>
  <c r="F29" i="39"/>
  <c r="E29" i="39"/>
  <c r="D29" i="39"/>
  <c r="C29" i="39"/>
  <c r="C26" i="39"/>
  <c r="B26" i="39"/>
  <c r="F25" i="39"/>
  <c r="F26" i="39" s="1"/>
  <c r="B23" i="39"/>
  <c r="G22" i="39"/>
  <c r="G21" i="39"/>
  <c r="D20" i="39"/>
  <c r="D23" i="39" s="1"/>
  <c r="C20" i="39"/>
  <c r="C23" i="39" s="1"/>
  <c r="G19" i="39"/>
  <c r="B17" i="39"/>
  <c r="G16" i="39"/>
  <c r="G15" i="39"/>
  <c r="C17" i="39"/>
  <c r="C12" i="39"/>
  <c r="B12" i="39"/>
  <c r="G11" i="39"/>
  <c r="G10" i="39"/>
  <c r="C138" i="40"/>
  <c r="B138" i="40"/>
  <c r="G137" i="40"/>
  <c r="G136" i="40"/>
  <c r="G135" i="40"/>
  <c r="G134" i="40"/>
  <c r="G133" i="40"/>
  <c r="G132" i="40"/>
  <c r="G131" i="40"/>
  <c r="G130" i="40"/>
  <c r="G129" i="40"/>
  <c r="G128" i="40"/>
  <c r="G127" i="40"/>
  <c r="G126" i="40"/>
  <c r="E125" i="40"/>
  <c r="E138" i="40" s="1"/>
  <c r="C122" i="40"/>
  <c r="B122" i="40"/>
  <c r="G121" i="40"/>
  <c r="G120" i="40"/>
  <c r="G119" i="40"/>
  <c r="G118" i="40"/>
  <c r="D117" i="40"/>
  <c r="F117" i="40" s="1"/>
  <c r="F122" i="40" s="1"/>
  <c r="C114" i="40"/>
  <c r="B114" i="40"/>
  <c r="G113" i="40"/>
  <c r="G112" i="40"/>
  <c r="G111" i="40"/>
  <c r="G110" i="40"/>
  <c r="G109" i="40"/>
  <c r="G108" i="40"/>
  <c r="G107" i="40"/>
  <c r="G106" i="40"/>
  <c r="G105" i="40"/>
  <c r="G104" i="40"/>
  <c r="G103" i="40"/>
  <c r="G102" i="40"/>
  <c r="G101" i="40"/>
  <c r="G100" i="40"/>
  <c r="G99" i="40"/>
  <c r="G98" i="40"/>
  <c r="G97" i="40"/>
  <c r="G96" i="40"/>
  <c r="G95" i="40"/>
  <c r="G94" i="40"/>
  <c r="G93" i="40"/>
  <c r="G92" i="40"/>
  <c r="G91" i="40"/>
  <c r="G90" i="40"/>
  <c r="G89" i="40"/>
  <c r="G88" i="40"/>
  <c r="G87" i="40"/>
  <c r="G86" i="40"/>
  <c r="G85" i="40"/>
  <c r="G84" i="40"/>
  <c r="G83" i="40"/>
  <c r="F82" i="40"/>
  <c r="F114" i="40" s="1"/>
  <c r="C79" i="40"/>
  <c r="B79" i="40"/>
  <c r="G78" i="40"/>
  <c r="G73" i="40"/>
  <c r="G72" i="40"/>
  <c r="G71" i="40"/>
  <c r="E70" i="40"/>
  <c r="E79" i="40" s="1"/>
  <c r="C67" i="40"/>
  <c r="B67" i="40"/>
  <c r="G66" i="40"/>
  <c r="G65" i="40"/>
  <c r="G64" i="40"/>
  <c r="G63" i="40"/>
  <c r="G62" i="40"/>
  <c r="G61" i="40"/>
  <c r="G60" i="40"/>
  <c r="G59" i="40"/>
  <c r="G58" i="40"/>
  <c r="D57" i="40"/>
  <c r="D67" i="40" s="1"/>
  <c r="G56" i="40"/>
  <c r="G55" i="40"/>
  <c r="C53" i="40"/>
  <c r="B53" i="40"/>
  <c r="G52" i="40"/>
  <c r="D51" i="40"/>
  <c r="F51" i="40" s="1"/>
  <c r="F53" i="40" s="1"/>
  <c r="G50" i="40"/>
  <c r="C43" i="40"/>
  <c r="B43" i="40"/>
  <c r="G42" i="40"/>
  <c r="G41" i="40"/>
  <c r="G40" i="40"/>
  <c r="G39" i="40"/>
  <c r="G38" i="40"/>
  <c r="D37" i="40"/>
  <c r="F37" i="40" s="1"/>
  <c r="F43" i="40" s="1"/>
  <c r="F29" i="40"/>
  <c r="E29" i="40"/>
  <c r="D29" i="40"/>
  <c r="C29" i="40"/>
  <c r="C26" i="40"/>
  <c r="B26" i="40"/>
  <c r="E25" i="40"/>
  <c r="E26" i="40" s="1"/>
  <c r="B23" i="40"/>
  <c r="G22" i="40"/>
  <c r="G21" i="40"/>
  <c r="C20" i="40"/>
  <c r="C23" i="40" s="1"/>
  <c r="G19" i="40"/>
  <c r="B17" i="40"/>
  <c r="G16" i="40"/>
  <c r="G15" i="40"/>
  <c r="C17" i="40"/>
  <c r="C12" i="40"/>
  <c r="B12" i="40"/>
  <c r="G11" i="40"/>
  <c r="G10" i="40"/>
  <c r="F9" i="40"/>
  <c r="D12" i="40"/>
  <c r="G152" i="34"/>
  <c r="F46" i="23"/>
  <c r="E46" i="23"/>
  <c r="E48" i="23" s="1"/>
  <c r="D46" i="23"/>
  <c r="C46" i="23"/>
  <c r="D48" i="23"/>
  <c r="C48" i="23"/>
  <c r="B48" i="23"/>
  <c r="G47" i="23"/>
  <c r="F48" i="23"/>
  <c r="G46" i="23"/>
  <c r="G45" i="23"/>
  <c r="F65" i="22"/>
  <c r="E65" i="22"/>
  <c r="D65" i="22"/>
  <c r="C65" i="22"/>
  <c r="C67" i="22" s="1"/>
  <c r="E67" i="22"/>
  <c r="D67" i="22"/>
  <c r="B67" i="22"/>
  <c r="G66" i="22"/>
  <c r="F67" i="22"/>
  <c r="G65" i="22"/>
  <c r="G64" i="22"/>
  <c r="B29" i="22"/>
  <c r="F28" i="22"/>
  <c r="E28" i="22"/>
  <c r="E29" i="22" s="1"/>
  <c r="D28" i="22"/>
  <c r="C28" i="22"/>
  <c r="F70" i="17"/>
  <c r="G70" i="17" s="1"/>
  <c r="E70" i="17"/>
  <c r="D70" i="17"/>
  <c r="C70" i="17"/>
  <c r="E72" i="17"/>
  <c r="D72" i="17"/>
  <c r="C72" i="17"/>
  <c r="B72" i="17"/>
  <c r="G71" i="17"/>
  <c r="F72" i="17"/>
  <c r="G69" i="17"/>
  <c r="F46" i="17"/>
  <c r="G46" i="17" s="1"/>
  <c r="E46" i="17"/>
  <c r="D46" i="17"/>
  <c r="C46" i="17"/>
  <c r="E48" i="17"/>
  <c r="D48" i="17"/>
  <c r="C48" i="17"/>
  <c r="B48" i="17"/>
  <c r="G47" i="17"/>
  <c r="F48" i="17"/>
  <c r="G45" i="17"/>
  <c r="E138" i="23"/>
  <c r="B138" i="23"/>
  <c r="G137" i="23"/>
  <c r="G136" i="23"/>
  <c r="G135" i="23"/>
  <c r="G134" i="23"/>
  <c r="G133" i="23"/>
  <c r="G132" i="23"/>
  <c r="G131" i="23"/>
  <c r="G130" i="23"/>
  <c r="G129" i="23"/>
  <c r="G128" i="23"/>
  <c r="G127" i="23"/>
  <c r="G126" i="23"/>
  <c r="F125" i="23"/>
  <c r="F138" i="23" s="1"/>
  <c r="E125" i="23"/>
  <c r="D125" i="23"/>
  <c r="D138" i="23" s="1"/>
  <c r="C125" i="23"/>
  <c r="C138" i="23" s="1"/>
  <c r="B122" i="23"/>
  <c r="G121" i="23"/>
  <c r="G120" i="23"/>
  <c r="G119" i="23"/>
  <c r="G118" i="23"/>
  <c r="F117" i="23"/>
  <c r="F122" i="23" s="1"/>
  <c r="E117" i="23"/>
  <c r="E122" i="23" s="1"/>
  <c r="D117" i="23"/>
  <c r="D122" i="23" s="1"/>
  <c r="C117" i="23"/>
  <c r="C122" i="23" s="1"/>
  <c r="E114" i="23"/>
  <c r="B114" i="23"/>
  <c r="G113" i="23"/>
  <c r="G112" i="23"/>
  <c r="G111" i="23"/>
  <c r="G110" i="23"/>
  <c r="G109" i="23"/>
  <c r="G108" i="23"/>
  <c r="G107" i="23"/>
  <c r="G106" i="23"/>
  <c r="G105" i="23"/>
  <c r="G104" i="23"/>
  <c r="G103" i="23"/>
  <c r="G102" i="23"/>
  <c r="G101" i="23"/>
  <c r="G100" i="23"/>
  <c r="G99" i="23"/>
  <c r="G98" i="23"/>
  <c r="G97" i="23"/>
  <c r="G96" i="23"/>
  <c r="G95" i="23"/>
  <c r="G94" i="23"/>
  <c r="G93" i="23"/>
  <c r="G92" i="23"/>
  <c r="G91" i="23"/>
  <c r="G90" i="23"/>
  <c r="G89" i="23"/>
  <c r="G88" i="23"/>
  <c r="G87" i="23"/>
  <c r="G86" i="23"/>
  <c r="G85" i="23"/>
  <c r="G84" i="23"/>
  <c r="G83" i="23"/>
  <c r="F82" i="23"/>
  <c r="F114" i="23" s="1"/>
  <c r="E82" i="23"/>
  <c r="D82" i="23"/>
  <c r="D114" i="23" s="1"/>
  <c r="C82" i="23"/>
  <c r="C114" i="23" s="1"/>
  <c r="B79" i="23"/>
  <c r="G78" i="23"/>
  <c r="G77" i="23"/>
  <c r="G76" i="23"/>
  <c r="G75" i="23"/>
  <c r="G74" i="23"/>
  <c r="G73" i="23"/>
  <c r="G72" i="23"/>
  <c r="G71" i="23"/>
  <c r="F79" i="23"/>
  <c r="F140" i="23" s="1"/>
  <c r="E79" i="23"/>
  <c r="E140" i="23" s="1"/>
  <c r="D79" i="23"/>
  <c r="D140" i="23" s="1"/>
  <c r="C79" i="23"/>
  <c r="C140" i="23" s="1"/>
  <c r="E67" i="23"/>
  <c r="C67" i="23"/>
  <c r="B67" i="23"/>
  <c r="G66" i="23"/>
  <c r="G65" i="23"/>
  <c r="G64" i="23"/>
  <c r="G63" i="23"/>
  <c r="G62" i="23"/>
  <c r="G61" i="23"/>
  <c r="G60" i="23"/>
  <c r="G59" i="23"/>
  <c r="G58" i="23"/>
  <c r="F57" i="23"/>
  <c r="F67" i="23" s="1"/>
  <c r="E57" i="23"/>
  <c r="D57" i="23"/>
  <c r="D67" i="23" s="1"/>
  <c r="C57" i="23"/>
  <c r="G57" i="23" s="1"/>
  <c r="G67" i="23" s="1"/>
  <c r="G56" i="23"/>
  <c r="G55" i="23"/>
  <c r="F53" i="23"/>
  <c r="D53" i="23"/>
  <c r="B53" i="23"/>
  <c r="G52" i="23"/>
  <c r="F51" i="23"/>
  <c r="E51" i="23"/>
  <c r="E53" i="23" s="1"/>
  <c r="D51" i="23"/>
  <c r="C51" i="23"/>
  <c r="C53" i="23" s="1"/>
  <c r="H53" i="23" s="1"/>
  <c r="G50" i="23"/>
  <c r="D43" i="23"/>
  <c r="B43" i="23"/>
  <c r="G42" i="23"/>
  <c r="G41" i="23"/>
  <c r="G40" i="23"/>
  <c r="G39" i="23"/>
  <c r="G38" i="23"/>
  <c r="F37" i="23"/>
  <c r="F43" i="23" s="1"/>
  <c r="E37" i="23"/>
  <c r="E43" i="23" s="1"/>
  <c r="D37" i="23"/>
  <c r="C37" i="23"/>
  <c r="C43" i="23" s="1"/>
  <c r="F29" i="23"/>
  <c r="E29" i="23"/>
  <c r="D29" i="23"/>
  <c r="C29" i="23"/>
  <c r="F26" i="23"/>
  <c r="B26" i="23"/>
  <c r="F25" i="23"/>
  <c r="E25" i="23"/>
  <c r="E26" i="23" s="1"/>
  <c r="D25" i="23"/>
  <c r="D26" i="23" s="1"/>
  <c r="C25" i="23"/>
  <c r="C26" i="23" s="1"/>
  <c r="E23" i="23"/>
  <c r="B23" i="23"/>
  <c r="G22" i="23"/>
  <c r="G21" i="23"/>
  <c r="F20" i="23"/>
  <c r="F23" i="23" s="1"/>
  <c r="E20" i="23"/>
  <c r="D20" i="23"/>
  <c r="D23" i="23" s="1"/>
  <c r="C20" i="23"/>
  <c r="C23" i="23" s="1"/>
  <c r="G19" i="23"/>
  <c r="E17" i="23"/>
  <c r="B17" i="23"/>
  <c r="G16" i="23"/>
  <c r="G15" i="23"/>
  <c r="F14" i="23"/>
  <c r="F17" i="23" s="1"/>
  <c r="E14" i="23"/>
  <c r="D14" i="23"/>
  <c r="D17" i="23" s="1"/>
  <c r="C14" i="23"/>
  <c r="C17" i="23" s="1"/>
  <c r="B12" i="23"/>
  <c r="G11" i="23"/>
  <c r="G10" i="23"/>
  <c r="F9" i="23"/>
  <c r="F12" i="23" s="1"/>
  <c r="E9" i="23"/>
  <c r="E12" i="23" s="1"/>
  <c r="D9" i="23"/>
  <c r="D12" i="23" s="1"/>
  <c r="C9" i="23"/>
  <c r="C12" i="23" s="1"/>
  <c r="B138" i="22"/>
  <c r="B140" i="22" s="1"/>
  <c r="G137" i="22"/>
  <c r="G136" i="22"/>
  <c r="G135" i="22"/>
  <c r="G134" i="22"/>
  <c r="G133" i="22"/>
  <c r="G132" i="22"/>
  <c r="G131" i="22"/>
  <c r="G130" i="22"/>
  <c r="G129" i="22"/>
  <c r="G128" i="22"/>
  <c r="G127" i="22"/>
  <c r="G126" i="22"/>
  <c r="F138" i="22"/>
  <c r="F140" i="22" s="1"/>
  <c r="E138" i="22"/>
  <c r="E140" i="22" s="1"/>
  <c r="D138" i="22"/>
  <c r="D140" i="22" s="1"/>
  <c r="C138" i="22"/>
  <c r="C140" i="22" s="1"/>
  <c r="B122" i="22"/>
  <c r="G121" i="22"/>
  <c r="G120" i="22"/>
  <c r="G119" i="22"/>
  <c r="G118" i="22"/>
  <c r="F117" i="22"/>
  <c r="F122" i="22" s="1"/>
  <c r="E117" i="22"/>
  <c r="E122" i="22" s="1"/>
  <c r="D117" i="22"/>
  <c r="D122" i="22" s="1"/>
  <c r="C117" i="22"/>
  <c r="C122" i="22" s="1"/>
  <c r="B114" i="22"/>
  <c r="G113" i="22"/>
  <c r="G112" i="22"/>
  <c r="G111" i="22"/>
  <c r="G110" i="22"/>
  <c r="G109" i="22"/>
  <c r="G108" i="22"/>
  <c r="G107" i="22"/>
  <c r="G106" i="22"/>
  <c r="G105" i="22"/>
  <c r="G104" i="22"/>
  <c r="G103" i="22"/>
  <c r="G102" i="22"/>
  <c r="G101" i="22"/>
  <c r="G100" i="22"/>
  <c r="G99" i="22"/>
  <c r="G98" i="22"/>
  <c r="G97" i="22"/>
  <c r="G96" i="22"/>
  <c r="G95" i="22"/>
  <c r="G94" i="22"/>
  <c r="G93" i="22"/>
  <c r="G92" i="22"/>
  <c r="G91" i="22"/>
  <c r="G90" i="22"/>
  <c r="G89" i="22"/>
  <c r="G88" i="22"/>
  <c r="G87" i="22"/>
  <c r="G86" i="22"/>
  <c r="G85" i="22"/>
  <c r="G84" i="22"/>
  <c r="G83" i="22"/>
  <c r="F82" i="22"/>
  <c r="F114" i="22" s="1"/>
  <c r="E82" i="22"/>
  <c r="E114" i="22" s="1"/>
  <c r="D82" i="22"/>
  <c r="D114" i="22" s="1"/>
  <c r="C82" i="22"/>
  <c r="C114" i="22" s="1"/>
  <c r="C79" i="22"/>
  <c r="B79" i="22"/>
  <c r="G78" i="22"/>
  <c r="G77" i="22"/>
  <c r="G76" i="22"/>
  <c r="G75" i="22"/>
  <c r="G74" i="22"/>
  <c r="G73" i="22"/>
  <c r="G72" i="22"/>
  <c r="G71" i="22"/>
  <c r="F70" i="22"/>
  <c r="F79" i="22" s="1"/>
  <c r="E70" i="22"/>
  <c r="E79" i="22" s="1"/>
  <c r="D70" i="22"/>
  <c r="D79" i="22" s="1"/>
  <c r="C70" i="22"/>
  <c r="G70" i="22" s="1"/>
  <c r="G79" i="22" s="1"/>
  <c r="D62" i="22"/>
  <c r="B62" i="22"/>
  <c r="G61" i="22"/>
  <c r="G60" i="22"/>
  <c r="G59" i="22"/>
  <c r="G58" i="22"/>
  <c r="G57" i="22"/>
  <c r="G56" i="22"/>
  <c r="G55" i="22"/>
  <c r="G54" i="22"/>
  <c r="G53" i="22"/>
  <c r="F52" i="22"/>
  <c r="F62" i="22" s="1"/>
  <c r="E52" i="22"/>
  <c r="E62" i="22" s="1"/>
  <c r="D52" i="22"/>
  <c r="C52" i="22"/>
  <c r="C62" i="22" s="1"/>
  <c r="G51" i="22"/>
  <c r="G50" i="22"/>
  <c r="E48" i="22"/>
  <c r="C48" i="22"/>
  <c r="B48" i="22"/>
  <c r="G47" i="22"/>
  <c r="F46" i="22"/>
  <c r="F48" i="22" s="1"/>
  <c r="E46" i="22"/>
  <c r="D46" i="22"/>
  <c r="D48" i="22" s="1"/>
  <c r="C46" i="22"/>
  <c r="G45" i="22"/>
  <c r="E43" i="22"/>
  <c r="C43" i="22"/>
  <c r="B43" i="22"/>
  <c r="G42" i="22"/>
  <c r="G41" i="22"/>
  <c r="G40" i="22"/>
  <c r="G39" i="22"/>
  <c r="G38" i="22"/>
  <c r="F37" i="22"/>
  <c r="F43" i="22" s="1"/>
  <c r="E37" i="22"/>
  <c r="D37" i="22"/>
  <c r="D43" i="22" s="1"/>
  <c r="C37" i="22"/>
  <c r="F29" i="22"/>
  <c r="D29" i="22"/>
  <c r="C29" i="22"/>
  <c r="B26" i="22"/>
  <c r="F25" i="22"/>
  <c r="F26" i="22" s="1"/>
  <c r="E25" i="22"/>
  <c r="E26" i="22" s="1"/>
  <c r="D25" i="22"/>
  <c r="D26" i="22" s="1"/>
  <c r="C25" i="22"/>
  <c r="C26" i="22" s="1"/>
  <c r="F23" i="22"/>
  <c r="B23" i="22"/>
  <c r="G22" i="22"/>
  <c r="G21" i="22"/>
  <c r="F20" i="22"/>
  <c r="E20" i="22"/>
  <c r="E23" i="22" s="1"/>
  <c r="D20" i="22"/>
  <c r="D23" i="22" s="1"/>
  <c r="C20" i="22"/>
  <c r="C23" i="22" s="1"/>
  <c r="G19" i="22"/>
  <c r="D17" i="22"/>
  <c r="B17" i="22"/>
  <c r="G16" i="22"/>
  <c r="G15" i="22"/>
  <c r="F14" i="22"/>
  <c r="F17" i="22" s="1"/>
  <c r="E14" i="22"/>
  <c r="E17" i="22" s="1"/>
  <c r="D14" i="22"/>
  <c r="C14" i="22"/>
  <c r="C17" i="22" s="1"/>
  <c r="B12" i="22"/>
  <c r="G11" i="22"/>
  <c r="G10" i="22"/>
  <c r="F9" i="22"/>
  <c r="F12" i="22" s="1"/>
  <c r="E9" i="22"/>
  <c r="E12" i="22" s="1"/>
  <c r="D9" i="22"/>
  <c r="D12" i="22" s="1"/>
  <c r="C9" i="22"/>
  <c r="C12" i="22" s="1"/>
  <c r="B133" i="21"/>
  <c r="G132" i="21"/>
  <c r="G131" i="21"/>
  <c r="G130" i="21"/>
  <c r="G129" i="21"/>
  <c r="G128" i="21"/>
  <c r="G127" i="21"/>
  <c r="G126" i="21"/>
  <c r="G125" i="21"/>
  <c r="G124" i="21"/>
  <c r="G123" i="21"/>
  <c r="G122" i="21"/>
  <c r="G121" i="21"/>
  <c r="F120" i="21"/>
  <c r="F133" i="21" s="1"/>
  <c r="E120" i="21"/>
  <c r="E133" i="21" s="1"/>
  <c r="D120" i="21"/>
  <c r="D133" i="21" s="1"/>
  <c r="C120" i="21"/>
  <c r="G120" i="21" s="1"/>
  <c r="G133" i="21" s="1"/>
  <c r="C117" i="21"/>
  <c r="B117" i="21"/>
  <c r="G116" i="21"/>
  <c r="G115" i="21"/>
  <c r="G114" i="21"/>
  <c r="G113" i="21"/>
  <c r="F112" i="21"/>
  <c r="F117" i="21" s="1"/>
  <c r="E112" i="21"/>
  <c r="E117" i="21" s="1"/>
  <c r="D112" i="21"/>
  <c r="D117" i="21" s="1"/>
  <c r="C112" i="21"/>
  <c r="B109" i="21"/>
  <c r="G108" i="21"/>
  <c r="G107" i="21"/>
  <c r="G106" i="21"/>
  <c r="G105" i="21"/>
  <c r="G104" i="21"/>
  <c r="G103" i="21"/>
  <c r="G102" i="21"/>
  <c r="G101" i="21"/>
  <c r="G100" i="21"/>
  <c r="G99" i="21"/>
  <c r="G98" i="21"/>
  <c r="G97" i="21"/>
  <c r="G96" i="21"/>
  <c r="G95" i="21"/>
  <c r="G94" i="21"/>
  <c r="G93" i="21"/>
  <c r="G92" i="21"/>
  <c r="G91" i="21"/>
  <c r="G90" i="21"/>
  <c r="G89" i="21"/>
  <c r="G88" i="21"/>
  <c r="G87" i="21"/>
  <c r="G86" i="21"/>
  <c r="G85" i="21"/>
  <c r="G84" i="21"/>
  <c r="G83" i="21"/>
  <c r="G82" i="21"/>
  <c r="G81" i="21"/>
  <c r="G80" i="21"/>
  <c r="G79" i="21"/>
  <c r="G78" i="21"/>
  <c r="F77" i="21"/>
  <c r="F109" i="21" s="1"/>
  <c r="E77" i="21"/>
  <c r="E109" i="21" s="1"/>
  <c r="D77" i="21"/>
  <c r="D109" i="21" s="1"/>
  <c r="C77" i="21"/>
  <c r="C109" i="21" s="1"/>
  <c r="F74" i="21"/>
  <c r="B74" i="21"/>
  <c r="G73" i="21"/>
  <c r="G72" i="21"/>
  <c r="G71" i="21"/>
  <c r="G70" i="21"/>
  <c r="G69" i="21"/>
  <c r="G68" i="21"/>
  <c r="G67" i="21"/>
  <c r="G66" i="21"/>
  <c r="F65" i="21"/>
  <c r="E65" i="21"/>
  <c r="E74" i="21" s="1"/>
  <c r="D65" i="21"/>
  <c r="D74" i="21" s="1"/>
  <c r="C65" i="21"/>
  <c r="E62" i="21"/>
  <c r="C62" i="21"/>
  <c r="B62" i="21"/>
  <c r="G61" i="21"/>
  <c r="G60" i="21"/>
  <c r="G59" i="21"/>
  <c r="G58" i="21"/>
  <c r="G57" i="21"/>
  <c r="G56" i="21"/>
  <c r="G55" i="21"/>
  <c r="G54" i="21"/>
  <c r="G53" i="21"/>
  <c r="F52" i="21"/>
  <c r="F62" i="21" s="1"/>
  <c r="E52" i="21"/>
  <c r="D52" i="21"/>
  <c r="D62" i="21" s="1"/>
  <c r="C52" i="21"/>
  <c r="G51" i="21"/>
  <c r="G50" i="21"/>
  <c r="F48" i="21"/>
  <c r="D48" i="21"/>
  <c r="B48" i="21"/>
  <c r="G47" i="21"/>
  <c r="F46" i="21"/>
  <c r="E46" i="21"/>
  <c r="E48" i="21" s="1"/>
  <c r="D46" i="21"/>
  <c r="C46" i="21"/>
  <c r="C48" i="21" s="1"/>
  <c r="G45" i="21"/>
  <c r="B43" i="21"/>
  <c r="B135" i="21" s="1"/>
  <c r="G42" i="21"/>
  <c r="G41" i="21"/>
  <c r="G40" i="21"/>
  <c r="G39" i="21"/>
  <c r="G38" i="21"/>
  <c r="F37" i="21"/>
  <c r="F43" i="21" s="1"/>
  <c r="E37" i="21"/>
  <c r="E43" i="21" s="1"/>
  <c r="D37" i="21"/>
  <c r="D43" i="21" s="1"/>
  <c r="C37" i="21"/>
  <c r="C43" i="21" s="1"/>
  <c r="F29" i="21"/>
  <c r="E29" i="21"/>
  <c r="D29" i="21"/>
  <c r="C29" i="21"/>
  <c r="G29" i="21" s="1"/>
  <c r="B26" i="21"/>
  <c r="B31" i="21" s="1"/>
  <c r="F25" i="21"/>
  <c r="F26" i="21" s="1"/>
  <c r="E25" i="21"/>
  <c r="E26" i="21" s="1"/>
  <c r="D25" i="21"/>
  <c r="D26" i="21" s="1"/>
  <c r="C25" i="21"/>
  <c r="G25" i="21" s="1"/>
  <c r="B23" i="21"/>
  <c r="G22" i="21"/>
  <c r="G21" i="21"/>
  <c r="F20" i="21"/>
  <c r="F23" i="21" s="1"/>
  <c r="E20" i="21"/>
  <c r="E23" i="21" s="1"/>
  <c r="D20" i="21"/>
  <c r="D23" i="21" s="1"/>
  <c r="C20" i="21"/>
  <c r="C23" i="21" s="1"/>
  <c r="G19" i="21"/>
  <c r="B17" i="21"/>
  <c r="G16" i="21"/>
  <c r="G15" i="21"/>
  <c r="F14" i="21"/>
  <c r="F17" i="21" s="1"/>
  <c r="E14" i="21"/>
  <c r="E17" i="21" s="1"/>
  <c r="D14" i="21"/>
  <c r="D17" i="21" s="1"/>
  <c r="C14" i="21"/>
  <c r="C17" i="21" s="1"/>
  <c r="B12" i="21"/>
  <c r="G11" i="21"/>
  <c r="G10" i="21"/>
  <c r="F9" i="21"/>
  <c r="F12" i="21" s="1"/>
  <c r="E9" i="21"/>
  <c r="E12" i="21" s="1"/>
  <c r="D9" i="21"/>
  <c r="D12" i="21" s="1"/>
  <c r="C9" i="21"/>
  <c r="C12" i="21" s="1"/>
  <c r="F133" i="20"/>
  <c r="B133" i="20"/>
  <c r="G132" i="20"/>
  <c r="G131" i="20"/>
  <c r="G130" i="20"/>
  <c r="G129" i="20"/>
  <c r="G128" i="20"/>
  <c r="G127" i="20"/>
  <c r="G126" i="20"/>
  <c r="G125" i="20"/>
  <c r="G124" i="20"/>
  <c r="G123" i="20"/>
  <c r="G122" i="20"/>
  <c r="G121" i="20"/>
  <c r="F120" i="20"/>
  <c r="E120" i="20"/>
  <c r="E133" i="20" s="1"/>
  <c r="D120" i="20"/>
  <c r="D133" i="20" s="1"/>
  <c r="C120" i="20"/>
  <c r="F117" i="20"/>
  <c r="B117" i="20"/>
  <c r="G116" i="20"/>
  <c r="G115" i="20"/>
  <c r="G114" i="20"/>
  <c r="G113" i="20"/>
  <c r="F112" i="20"/>
  <c r="E112" i="20"/>
  <c r="E117" i="20" s="1"/>
  <c r="D112" i="20"/>
  <c r="D117" i="20" s="1"/>
  <c r="C112" i="20"/>
  <c r="F109" i="20"/>
  <c r="D109" i="20"/>
  <c r="B109" i="20"/>
  <c r="G108" i="20"/>
  <c r="G107" i="20"/>
  <c r="G106" i="20"/>
  <c r="G105" i="20"/>
  <c r="G104" i="20"/>
  <c r="G103" i="20"/>
  <c r="G102" i="20"/>
  <c r="G101" i="20"/>
  <c r="G100" i="20"/>
  <c r="G99" i="20"/>
  <c r="G98" i="20"/>
  <c r="G97" i="20"/>
  <c r="G96" i="20"/>
  <c r="G95" i="20"/>
  <c r="G94" i="20"/>
  <c r="G93" i="20"/>
  <c r="G92" i="20"/>
  <c r="G91" i="20"/>
  <c r="G90" i="20"/>
  <c r="G89" i="20"/>
  <c r="G88" i="20"/>
  <c r="G87" i="20"/>
  <c r="G86" i="20"/>
  <c r="G85" i="20"/>
  <c r="G84" i="20"/>
  <c r="G83" i="20"/>
  <c r="G82" i="20"/>
  <c r="G81" i="20"/>
  <c r="G80" i="20"/>
  <c r="G79" i="20"/>
  <c r="G78" i="20"/>
  <c r="F77" i="20"/>
  <c r="E77" i="20"/>
  <c r="E109" i="20" s="1"/>
  <c r="D77" i="20"/>
  <c r="C77" i="20"/>
  <c r="C109" i="20" s="1"/>
  <c r="E74" i="20"/>
  <c r="B74" i="20"/>
  <c r="G73" i="20"/>
  <c r="G72" i="20"/>
  <c r="G71" i="20"/>
  <c r="G70" i="20"/>
  <c r="G69" i="20"/>
  <c r="G68" i="20"/>
  <c r="G67" i="20"/>
  <c r="G66" i="20"/>
  <c r="F65" i="20"/>
  <c r="F74" i="20" s="1"/>
  <c r="E65" i="20"/>
  <c r="D65" i="20"/>
  <c r="D74" i="20" s="1"/>
  <c r="C65" i="20"/>
  <c r="C74" i="20" s="1"/>
  <c r="F62" i="20"/>
  <c r="D62" i="20"/>
  <c r="B62" i="20"/>
  <c r="G61" i="20"/>
  <c r="G60" i="20"/>
  <c r="G59" i="20"/>
  <c r="G58" i="20"/>
  <c r="G57" i="20"/>
  <c r="G56" i="20"/>
  <c r="G55" i="20"/>
  <c r="G54" i="20"/>
  <c r="G53" i="20"/>
  <c r="F52" i="20"/>
  <c r="E52" i="20"/>
  <c r="E62" i="20" s="1"/>
  <c r="D52" i="20"/>
  <c r="C52" i="20"/>
  <c r="C62" i="20" s="1"/>
  <c r="G51" i="20"/>
  <c r="G50" i="20"/>
  <c r="E48" i="20"/>
  <c r="C48" i="20"/>
  <c r="B48" i="20"/>
  <c r="G47" i="20"/>
  <c r="F46" i="20"/>
  <c r="F48" i="20" s="1"/>
  <c r="E46" i="20"/>
  <c r="D46" i="20"/>
  <c r="D48" i="20" s="1"/>
  <c r="C46" i="20"/>
  <c r="G45" i="20"/>
  <c r="C43" i="20"/>
  <c r="B43" i="20"/>
  <c r="G42" i="20"/>
  <c r="G41" i="20"/>
  <c r="G40" i="20"/>
  <c r="G39" i="20"/>
  <c r="G38" i="20"/>
  <c r="F37" i="20"/>
  <c r="F43" i="20" s="1"/>
  <c r="E37" i="20"/>
  <c r="E43" i="20" s="1"/>
  <c r="D37" i="20"/>
  <c r="D43" i="20" s="1"/>
  <c r="C37" i="20"/>
  <c r="F29" i="20"/>
  <c r="E29" i="20"/>
  <c r="D29" i="20"/>
  <c r="C29" i="20"/>
  <c r="B26" i="20"/>
  <c r="F25" i="20"/>
  <c r="F26" i="20" s="1"/>
  <c r="E25" i="20"/>
  <c r="E26" i="20" s="1"/>
  <c r="D25" i="20"/>
  <c r="D26" i="20" s="1"/>
  <c r="C25" i="20"/>
  <c r="C26" i="20" s="1"/>
  <c r="B23" i="20"/>
  <c r="G22" i="20"/>
  <c r="G21" i="20"/>
  <c r="F20" i="20"/>
  <c r="F23" i="20" s="1"/>
  <c r="E20" i="20"/>
  <c r="E23" i="20" s="1"/>
  <c r="D20" i="20"/>
  <c r="D23" i="20" s="1"/>
  <c r="C20" i="20"/>
  <c r="C23" i="20" s="1"/>
  <c r="G19" i="20"/>
  <c r="F17" i="20"/>
  <c r="B17" i="20"/>
  <c r="G16" i="20"/>
  <c r="G15" i="20"/>
  <c r="F14" i="20"/>
  <c r="E14" i="20"/>
  <c r="E17" i="20" s="1"/>
  <c r="D14" i="20"/>
  <c r="D17" i="20" s="1"/>
  <c r="C14" i="20"/>
  <c r="C17" i="20" s="1"/>
  <c r="B12" i="20"/>
  <c r="G11" i="20"/>
  <c r="G10" i="20"/>
  <c r="F9" i="20"/>
  <c r="F12" i="20" s="1"/>
  <c r="E9" i="20"/>
  <c r="E12" i="20" s="1"/>
  <c r="D9" i="20"/>
  <c r="D12" i="20" s="1"/>
  <c r="C9" i="20"/>
  <c r="C12" i="20" s="1"/>
  <c r="D133" i="19"/>
  <c r="C133" i="19"/>
  <c r="B133" i="19"/>
  <c r="G132" i="19"/>
  <c r="G131" i="19"/>
  <c r="G130" i="19"/>
  <c r="G129" i="19"/>
  <c r="G128" i="19"/>
  <c r="G127" i="19"/>
  <c r="G126" i="19"/>
  <c r="G125" i="19"/>
  <c r="G124" i="19"/>
  <c r="G123" i="19"/>
  <c r="G122" i="19"/>
  <c r="G121" i="19"/>
  <c r="F120" i="19"/>
  <c r="F133" i="19" s="1"/>
  <c r="E120" i="19"/>
  <c r="E133" i="19" s="1"/>
  <c r="D120" i="19"/>
  <c r="C120" i="19"/>
  <c r="C117" i="19"/>
  <c r="B117" i="19"/>
  <c r="G116" i="19"/>
  <c r="G115" i="19"/>
  <c r="G114" i="19"/>
  <c r="G113" i="19"/>
  <c r="F112" i="19"/>
  <c r="F117" i="19" s="1"/>
  <c r="E112" i="19"/>
  <c r="E117" i="19" s="1"/>
  <c r="D112" i="19"/>
  <c r="D117" i="19" s="1"/>
  <c r="H117" i="19" s="1"/>
  <c r="C112" i="19"/>
  <c r="B109" i="19"/>
  <c r="G108" i="19"/>
  <c r="G107" i="19"/>
  <c r="G106" i="19"/>
  <c r="G105" i="19"/>
  <c r="G104" i="19"/>
  <c r="G103" i="19"/>
  <c r="G102" i="19"/>
  <c r="G101" i="19"/>
  <c r="G100" i="19"/>
  <c r="G99" i="19"/>
  <c r="G98" i="19"/>
  <c r="G97" i="19"/>
  <c r="G96" i="19"/>
  <c r="G95" i="19"/>
  <c r="G94" i="19"/>
  <c r="G93" i="19"/>
  <c r="G92" i="19"/>
  <c r="G91" i="19"/>
  <c r="G90" i="19"/>
  <c r="G89" i="19"/>
  <c r="G88" i="19"/>
  <c r="G87" i="19"/>
  <c r="G86" i="19"/>
  <c r="G85" i="19"/>
  <c r="G84" i="19"/>
  <c r="G83" i="19"/>
  <c r="G82" i="19"/>
  <c r="G81" i="19"/>
  <c r="G80" i="19"/>
  <c r="G79" i="19"/>
  <c r="G78" i="19"/>
  <c r="F77" i="19"/>
  <c r="F109" i="19" s="1"/>
  <c r="E77" i="19"/>
  <c r="E109" i="19" s="1"/>
  <c r="D77" i="19"/>
  <c r="D109" i="19" s="1"/>
  <c r="C77" i="19"/>
  <c r="C109" i="19" s="1"/>
  <c r="F74" i="19"/>
  <c r="C74" i="19"/>
  <c r="B74" i="19"/>
  <c r="G73" i="19"/>
  <c r="G72" i="19"/>
  <c r="G71" i="19"/>
  <c r="G70" i="19"/>
  <c r="G69" i="19"/>
  <c r="G68" i="19"/>
  <c r="G67" i="19"/>
  <c r="G66" i="19"/>
  <c r="F65" i="19"/>
  <c r="E65" i="19"/>
  <c r="E74" i="19" s="1"/>
  <c r="D65" i="19"/>
  <c r="D74" i="19" s="1"/>
  <c r="C65" i="19"/>
  <c r="F62" i="19"/>
  <c r="E62" i="19"/>
  <c r="C62" i="19"/>
  <c r="B62" i="19"/>
  <c r="G61" i="19"/>
  <c r="G60" i="19"/>
  <c r="G59" i="19"/>
  <c r="G58" i="19"/>
  <c r="G57" i="19"/>
  <c r="G56" i="19"/>
  <c r="G55" i="19"/>
  <c r="G54" i="19"/>
  <c r="G53" i="19"/>
  <c r="F52" i="19"/>
  <c r="E52" i="19"/>
  <c r="D52" i="19"/>
  <c r="D62" i="19" s="1"/>
  <c r="C52" i="19"/>
  <c r="G52" i="19" s="1"/>
  <c r="G51" i="19"/>
  <c r="G50" i="19"/>
  <c r="F48" i="19"/>
  <c r="E48" i="19"/>
  <c r="B48" i="19"/>
  <c r="G47" i="19"/>
  <c r="F46" i="19"/>
  <c r="E46" i="19"/>
  <c r="D46" i="19"/>
  <c r="D48" i="19" s="1"/>
  <c r="C46" i="19"/>
  <c r="C48" i="19" s="1"/>
  <c r="G45" i="19"/>
  <c r="D43" i="19"/>
  <c r="B43" i="19"/>
  <c r="G42" i="19"/>
  <c r="G41" i="19"/>
  <c r="G40" i="19"/>
  <c r="G39" i="19"/>
  <c r="G38" i="19"/>
  <c r="F37" i="19"/>
  <c r="F43" i="19" s="1"/>
  <c r="E37" i="19"/>
  <c r="E43" i="19" s="1"/>
  <c r="D37" i="19"/>
  <c r="C37" i="19"/>
  <c r="C43" i="19" s="1"/>
  <c r="F29" i="19"/>
  <c r="E29" i="19"/>
  <c r="D29" i="19"/>
  <c r="C29" i="19"/>
  <c r="C26" i="19"/>
  <c r="B26" i="19"/>
  <c r="F25" i="19"/>
  <c r="F26" i="19" s="1"/>
  <c r="G26" i="19" s="1"/>
  <c r="E25" i="19"/>
  <c r="E26" i="19" s="1"/>
  <c r="D25" i="19"/>
  <c r="D26" i="19" s="1"/>
  <c r="C25" i="19"/>
  <c r="F23" i="19"/>
  <c r="B23" i="19"/>
  <c r="G22" i="19"/>
  <c r="G21" i="19"/>
  <c r="F20" i="19"/>
  <c r="E20" i="19"/>
  <c r="E23" i="19" s="1"/>
  <c r="D20" i="19"/>
  <c r="D23" i="19" s="1"/>
  <c r="C20" i="19"/>
  <c r="C23" i="19" s="1"/>
  <c r="G19" i="19"/>
  <c r="B17" i="19"/>
  <c r="G16" i="19"/>
  <c r="G15" i="19"/>
  <c r="F14" i="19"/>
  <c r="F17" i="19" s="1"/>
  <c r="E14" i="19"/>
  <c r="E17" i="19" s="1"/>
  <c r="D14" i="19"/>
  <c r="D17" i="19" s="1"/>
  <c r="C14" i="19"/>
  <c r="C17" i="19" s="1"/>
  <c r="B12" i="19"/>
  <c r="G11" i="19"/>
  <c r="G10" i="19"/>
  <c r="F9" i="19"/>
  <c r="F12" i="19" s="1"/>
  <c r="E9" i="19"/>
  <c r="E12" i="19" s="1"/>
  <c r="D9" i="19"/>
  <c r="D12" i="19" s="1"/>
  <c r="C9" i="19"/>
  <c r="C12" i="19" s="1"/>
  <c r="F133" i="18"/>
  <c r="B133" i="18"/>
  <c r="G132" i="18"/>
  <c r="G131" i="18"/>
  <c r="G130" i="18"/>
  <c r="G129" i="18"/>
  <c r="G128" i="18"/>
  <c r="G127" i="18"/>
  <c r="G126" i="18"/>
  <c r="G125" i="18"/>
  <c r="G124" i="18"/>
  <c r="G123" i="18"/>
  <c r="G122" i="18"/>
  <c r="G121" i="18"/>
  <c r="F120" i="18"/>
  <c r="E120" i="18"/>
  <c r="E133" i="18" s="1"/>
  <c r="D120" i="18"/>
  <c r="D133" i="18" s="1"/>
  <c r="C120" i="18"/>
  <c r="F117" i="18"/>
  <c r="B117" i="18"/>
  <c r="G116" i="18"/>
  <c r="G115" i="18"/>
  <c r="G114" i="18"/>
  <c r="G113" i="18"/>
  <c r="F112" i="18"/>
  <c r="E112" i="18"/>
  <c r="E117" i="18" s="1"/>
  <c r="D112" i="18"/>
  <c r="D117" i="18" s="1"/>
  <c r="C112" i="18"/>
  <c r="G112" i="18" s="1"/>
  <c r="G117" i="18" s="1"/>
  <c r="B109" i="18"/>
  <c r="G108" i="18"/>
  <c r="G107" i="18"/>
  <c r="G106" i="18"/>
  <c r="G105" i="18"/>
  <c r="G104" i="18"/>
  <c r="G103" i="18"/>
  <c r="G102" i="18"/>
  <c r="G101" i="18"/>
  <c r="G100" i="18"/>
  <c r="G99" i="18"/>
  <c r="G98" i="18"/>
  <c r="G97" i="18"/>
  <c r="G96" i="18"/>
  <c r="G95" i="18"/>
  <c r="G94" i="18"/>
  <c r="G93" i="18"/>
  <c r="G92" i="18"/>
  <c r="G91" i="18"/>
  <c r="G90" i="18"/>
  <c r="G89" i="18"/>
  <c r="G88" i="18"/>
  <c r="G87" i="18"/>
  <c r="G86" i="18"/>
  <c r="G85" i="18"/>
  <c r="G84" i="18"/>
  <c r="G83" i="18"/>
  <c r="G82" i="18"/>
  <c r="G81" i="18"/>
  <c r="G78" i="18"/>
  <c r="F109" i="18"/>
  <c r="E109" i="18"/>
  <c r="D109" i="18"/>
  <c r="C109" i="18"/>
  <c r="F74" i="18"/>
  <c r="E74" i="18"/>
  <c r="B74" i="18"/>
  <c r="G73" i="18"/>
  <c r="G72" i="18"/>
  <c r="G71" i="18"/>
  <c r="G70" i="18"/>
  <c r="G69" i="18"/>
  <c r="G68" i="18"/>
  <c r="G67" i="18"/>
  <c r="G66" i="18"/>
  <c r="F65" i="18"/>
  <c r="E65" i="18"/>
  <c r="D65" i="18"/>
  <c r="D74" i="18" s="1"/>
  <c r="C65" i="18"/>
  <c r="C74" i="18" s="1"/>
  <c r="F62" i="18"/>
  <c r="E62" i="18"/>
  <c r="B62" i="18"/>
  <c r="G61" i="18"/>
  <c r="G60" i="18"/>
  <c r="G59" i="18"/>
  <c r="G58" i="18"/>
  <c r="G57" i="18"/>
  <c r="G56" i="18"/>
  <c r="G55" i="18"/>
  <c r="G54" i="18"/>
  <c r="G53" i="18"/>
  <c r="F52" i="18"/>
  <c r="E52" i="18"/>
  <c r="D52" i="18"/>
  <c r="D62" i="18" s="1"/>
  <c r="C52" i="18"/>
  <c r="C62" i="18" s="1"/>
  <c r="G51" i="18"/>
  <c r="G50" i="18"/>
  <c r="B48" i="18"/>
  <c r="G47" i="18"/>
  <c r="F46" i="18"/>
  <c r="F48" i="18" s="1"/>
  <c r="E46" i="18"/>
  <c r="E48" i="18" s="1"/>
  <c r="D46" i="18"/>
  <c r="D48" i="18" s="1"/>
  <c r="C46" i="18"/>
  <c r="G45" i="18"/>
  <c r="F43" i="18"/>
  <c r="C43" i="18"/>
  <c r="B43" i="18"/>
  <c r="G42" i="18"/>
  <c r="G41" i="18"/>
  <c r="G40" i="18"/>
  <c r="G39" i="18"/>
  <c r="G38" i="18"/>
  <c r="F37" i="18"/>
  <c r="E37" i="18"/>
  <c r="E43" i="18" s="1"/>
  <c r="D37" i="18"/>
  <c r="D43" i="18" s="1"/>
  <c r="C37" i="18"/>
  <c r="F29" i="18"/>
  <c r="E29" i="18"/>
  <c r="D29" i="18"/>
  <c r="C29" i="18"/>
  <c r="E26" i="18"/>
  <c r="B26" i="18"/>
  <c r="F25" i="18"/>
  <c r="F26" i="18" s="1"/>
  <c r="E25" i="18"/>
  <c r="D25" i="18"/>
  <c r="D26" i="18" s="1"/>
  <c r="C25" i="18"/>
  <c r="C26" i="18" s="1"/>
  <c r="D23" i="18"/>
  <c r="B23" i="18"/>
  <c r="G22" i="18"/>
  <c r="G21" i="18"/>
  <c r="F20" i="18"/>
  <c r="F23" i="18" s="1"/>
  <c r="E20" i="18"/>
  <c r="E23" i="18" s="1"/>
  <c r="D20" i="18"/>
  <c r="C20" i="18"/>
  <c r="C23" i="18" s="1"/>
  <c r="G19" i="18"/>
  <c r="B17" i="18"/>
  <c r="G16" i="18"/>
  <c r="G15" i="18"/>
  <c r="F14" i="18"/>
  <c r="F17" i="18" s="1"/>
  <c r="E14" i="18"/>
  <c r="E17" i="18" s="1"/>
  <c r="D14" i="18"/>
  <c r="D17" i="18" s="1"/>
  <c r="C14" i="18"/>
  <c r="C17" i="18" s="1"/>
  <c r="B12" i="18"/>
  <c r="G11" i="18"/>
  <c r="G10" i="18"/>
  <c r="F9" i="18"/>
  <c r="F12" i="18" s="1"/>
  <c r="E9" i="18"/>
  <c r="E12" i="18" s="1"/>
  <c r="D9" i="18"/>
  <c r="D12" i="18" s="1"/>
  <c r="C9" i="18"/>
  <c r="C12" i="18" s="1"/>
  <c r="D143" i="17"/>
  <c r="C143" i="17"/>
  <c r="B143" i="17"/>
  <c r="G142" i="17"/>
  <c r="G141" i="17"/>
  <c r="G140" i="17"/>
  <c r="G139" i="17"/>
  <c r="G138" i="17"/>
  <c r="G137" i="17"/>
  <c r="G136" i="17"/>
  <c r="G135" i="17"/>
  <c r="G134" i="17"/>
  <c r="G133" i="17"/>
  <c r="G132" i="17"/>
  <c r="G131" i="17"/>
  <c r="F130" i="17"/>
  <c r="F143" i="17" s="1"/>
  <c r="E130" i="17"/>
  <c r="E143" i="17" s="1"/>
  <c r="D130" i="17"/>
  <c r="C130" i="17"/>
  <c r="G130" i="17" s="1"/>
  <c r="G143" i="17" s="1"/>
  <c r="D127" i="17"/>
  <c r="B127" i="17"/>
  <c r="G126" i="17"/>
  <c r="G125" i="17"/>
  <c r="G124" i="17"/>
  <c r="G123" i="17"/>
  <c r="F122" i="17"/>
  <c r="F127" i="17" s="1"/>
  <c r="E122" i="17"/>
  <c r="E127" i="17" s="1"/>
  <c r="D122" i="17"/>
  <c r="C122" i="17"/>
  <c r="G122" i="17" s="1"/>
  <c r="G127" i="17" s="1"/>
  <c r="B119" i="17"/>
  <c r="G118" i="17"/>
  <c r="G117" i="17"/>
  <c r="G116" i="17"/>
  <c r="G115" i="17"/>
  <c r="G114" i="17"/>
  <c r="G113" i="17"/>
  <c r="G112" i="17"/>
  <c r="G111" i="17"/>
  <c r="G110" i="17"/>
  <c r="G109" i="17"/>
  <c r="G108" i="17"/>
  <c r="G107" i="17"/>
  <c r="G106" i="17"/>
  <c r="G105" i="17"/>
  <c r="G104" i="17"/>
  <c r="G103" i="17"/>
  <c r="G102" i="17"/>
  <c r="G101" i="17"/>
  <c r="G100" i="17"/>
  <c r="G99" i="17"/>
  <c r="G98" i="17"/>
  <c r="G97" i="17"/>
  <c r="G96" i="17"/>
  <c r="G95" i="17"/>
  <c r="G94" i="17"/>
  <c r="G93" i="17"/>
  <c r="G92" i="17"/>
  <c r="G91" i="17"/>
  <c r="G90" i="17"/>
  <c r="G89" i="17"/>
  <c r="G88" i="17"/>
  <c r="F119" i="17"/>
  <c r="E119" i="17"/>
  <c r="D119" i="17"/>
  <c r="C84" i="17"/>
  <c r="B84" i="17"/>
  <c r="G83" i="17"/>
  <c r="G82" i="17"/>
  <c r="G81" i="17"/>
  <c r="G80" i="17"/>
  <c r="G79" i="17"/>
  <c r="G78" i="17"/>
  <c r="G77" i="17"/>
  <c r="G76" i="17"/>
  <c r="F84" i="17"/>
  <c r="E84" i="17"/>
  <c r="D84" i="17"/>
  <c r="D145" i="17" s="1"/>
  <c r="E67" i="17"/>
  <c r="B67" i="17"/>
  <c r="G66" i="17"/>
  <c r="G65" i="17"/>
  <c r="G64" i="17"/>
  <c r="G63" i="17"/>
  <c r="G62" i="17"/>
  <c r="G61" i="17"/>
  <c r="G60" i="17"/>
  <c r="G59" i="17"/>
  <c r="G58" i="17"/>
  <c r="F57" i="17"/>
  <c r="F67" i="17" s="1"/>
  <c r="E57" i="17"/>
  <c r="D57" i="17"/>
  <c r="D67" i="17" s="1"/>
  <c r="C57" i="17"/>
  <c r="G56" i="17"/>
  <c r="G55" i="17"/>
  <c r="F53" i="17"/>
  <c r="D53" i="17"/>
  <c r="B53" i="17"/>
  <c r="G52" i="17"/>
  <c r="F51" i="17"/>
  <c r="E51" i="17"/>
  <c r="E53" i="17" s="1"/>
  <c r="D51" i="17"/>
  <c r="C51" i="17"/>
  <c r="C53" i="17" s="1"/>
  <c r="H53" i="17" s="1"/>
  <c r="G50" i="17"/>
  <c r="D43" i="17"/>
  <c r="B43" i="17"/>
  <c r="G42" i="17"/>
  <c r="G41" i="17"/>
  <c r="G40" i="17"/>
  <c r="G39" i="17"/>
  <c r="G38" i="17"/>
  <c r="F37" i="17"/>
  <c r="F43" i="17" s="1"/>
  <c r="E37" i="17"/>
  <c r="E43" i="17" s="1"/>
  <c r="D37" i="17"/>
  <c r="C37" i="17"/>
  <c r="C43" i="17" s="1"/>
  <c r="F29" i="17"/>
  <c r="E29" i="17"/>
  <c r="D29" i="17"/>
  <c r="C29" i="17"/>
  <c r="G29" i="17" s="1"/>
  <c r="C26" i="17"/>
  <c r="B26" i="17"/>
  <c r="F25" i="17"/>
  <c r="F26" i="17" s="1"/>
  <c r="E25" i="17"/>
  <c r="E26" i="17" s="1"/>
  <c r="D25" i="17"/>
  <c r="D26" i="17" s="1"/>
  <c r="C25" i="17"/>
  <c r="B23" i="17"/>
  <c r="G22" i="17"/>
  <c r="G21" i="17"/>
  <c r="F20" i="17"/>
  <c r="F23" i="17" s="1"/>
  <c r="E20" i="17"/>
  <c r="E23" i="17" s="1"/>
  <c r="D20" i="17"/>
  <c r="D23" i="17" s="1"/>
  <c r="C20" i="17"/>
  <c r="C23" i="17" s="1"/>
  <c r="G19" i="17"/>
  <c r="B17" i="17"/>
  <c r="G16" i="17"/>
  <c r="G15" i="17"/>
  <c r="F14" i="17"/>
  <c r="F17" i="17" s="1"/>
  <c r="E14" i="17"/>
  <c r="E17" i="17" s="1"/>
  <c r="D14" i="17"/>
  <c r="D17" i="17" s="1"/>
  <c r="C14" i="17"/>
  <c r="C17" i="17" s="1"/>
  <c r="B12" i="17"/>
  <c r="G11" i="17"/>
  <c r="G10" i="17"/>
  <c r="F9" i="17"/>
  <c r="F12" i="17" s="1"/>
  <c r="E9" i="17"/>
  <c r="E12" i="17" s="1"/>
  <c r="D9" i="17"/>
  <c r="D12" i="17" s="1"/>
  <c r="C9" i="17"/>
  <c r="C12" i="17" s="1"/>
  <c r="E37" i="40" l="1"/>
  <c r="E43" i="40" s="1"/>
  <c r="E117" i="40"/>
  <c r="E122" i="40" s="1"/>
  <c r="D122" i="40"/>
  <c r="E51" i="40"/>
  <c r="G51" i="40" s="1"/>
  <c r="G53" i="40" s="1"/>
  <c r="D53" i="40"/>
  <c r="E57" i="40"/>
  <c r="E67" i="40" s="1"/>
  <c r="B140" i="23"/>
  <c r="E145" i="17"/>
  <c r="F145" i="17"/>
  <c r="B145" i="17"/>
  <c r="C140" i="40"/>
  <c r="D109" i="38"/>
  <c r="E77" i="38"/>
  <c r="E109" i="38" s="1"/>
  <c r="G77" i="38"/>
  <c r="G109" i="38" s="1"/>
  <c r="H109" i="38"/>
  <c r="C31" i="38"/>
  <c r="C31" i="37"/>
  <c r="C135" i="36"/>
  <c r="C145" i="34"/>
  <c r="F14" i="38"/>
  <c r="F17" i="38" s="1"/>
  <c r="D17" i="38"/>
  <c r="G25" i="35"/>
  <c r="E14" i="36"/>
  <c r="E17" i="36" s="1"/>
  <c r="D79" i="40"/>
  <c r="E14" i="40"/>
  <c r="E17" i="40" s="1"/>
  <c r="F70" i="40"/>
  <c r="F79" i="40" s="1"/>
  <c r="D26" i="40"/>
  <c r="F25" i="40"/>
  <c r="F26" i="40" s="1"/>
  <c r="G29" i="40"/>
  <c r="F57" i="40"/>
  <c r="F67" i="40" s="1"/>
  <c r="B140" i="40"/>
  <c r="B31" i="40"/>
  <c r="D17" i="40"/>
  <c r="C31" i="40"/>
  <c r="G82" i="39"/>
  <c r="G114" i="39" s="1"/>
  <c r="C31" i="39"/>
  <c r="C142" i="39" s="1"/>
  <c r="H48" i="39"/>
  <c r="D114" i="39"/>
  <c r="E20" i="39"/>
  <c r="E23" i="39" s="1"/>
  <c r="F114" i="39"/>
  <c r="F140" i="39" s="1"/>
  <c r="G29" i="39"/>
  <c r="F109" i="37"/>
  <c r="H109" i="37" s="1"/>
  <c r="B135" i="37"/>
  <c r="H43" i="36"/>
  <c r="F14" i="36"/>
  <c r="B135" i="35"/>
  <c r="B137" i="35" s="1"/>
  <c r="G37" i="34"/>
  <c r="G43" i="34" s="1"/>
  <c r="D20" i="34"/>
  <c r="D23" i="34" s="1"/>
  <c r="C23" i="34"/>
  <c r="G29" i="34"/>
  <c r="B31" i="34"/>
  <c r="E14" i="34"/>
  <c r="E17" i="34" s="1"/>
  <c r="C17" i="34"/>
  <c r="E9" i="38"/>
  <c r="E12" i="38" s="1"/>
  <c r="D12" i="36"/>
  <c r="D12" i="34"/>
  <c r="G9" i="40"/>
  <c r="G12" i="40" s="1"/>
  <c r="D114" i="40"/>
  <c r="G46" i="39"/>
  <c r="G48" i="39" s="1"/>
  <c r="H117" i="38"/>
  <c r="E120" i="38"/>
  <c r="E133" i="38" s="1"/>
  <c r="D133" i="38"/>
  <c r="E12" i="37"/>
  <c r="G48" i="37"/>
  <c r="G46" i="37"/>
  <c r="F133" i="37"/>
  <c r="G120" i="37"/>
  <c r="G133" i="37" s="1"/>
  <c r="C31" i="36"/>
  <c r="E77" i="36"/>
  <c r="E109" i="36" s="1"/>
  <c r="D17" i="35"/>
  <c r="C17" i="35"/>
  <c r="D20" i="35"/>
  <c r="D23" i="35" s="1"/>
  <c r="E20" i="35"/>
  <c r="E23" i="35" s="1"/>
  <c r="C23" i="35"/>
  <c r="C31" i="35" s="1"/>
  <c r="G26" i="35"/>
  <c r="D53" i="34"/>
  <c r="E51" i="34"/>
  <c r="E53" i="34" s="1"/>
  <c r="E119" i="34"/>
  <c r="F12" i="40"/>
  <c r="E82" i="40"/>
  <c r="E9" i="39"/>
  <c r="F20" i="39"/>
  <c r="F23" i="39" s="1"/>
  <c r="B31" i="39"/>
  <c r="D43" i="39"/>
  <c r="E37" i="39"/>
  <c r="E43" i="39" s="1"/>
  <c r="E70" i="39"/>
  <c r="E79" i="39" s="1"/>
  <c r="D79" i="39"/>
  <c r="H79" i="39" s="1"/>
  <c r="F20" i="38"/>
  <c r="F23" i="38" s="1"/>
  <c r="F31" i="38" s="1"/>
  <c r="B31" i="38"/>
  <c r="E37" i="38"/>
  <c r="E43" i="38" s="1"/>
  <c r="D43" i="38"/>
  <c r="E65" i="38"/>
  <c r="E74" i="38" s="1"/>
  <c r="D74" i="38"/>
  <c r="F120" i="38"/>
  <c r="F133" i="38" s="1"/>
  <c r="F135" i="38" s="1"/>
  <c r="F20" i="37"/>
  <c r="F23" i="37" s="1"/>
  <c r="D23" i="37"/>
  <c r="B31" i="37"/>
  <c r="B137" i="37" s="1"/>
  <c r="D43" i="37"/>
  <c r="E37" i="37"/>
  <c r="E43" i="37" s="1"/>
  <c r="E65" i="37"/>
  <c r="E74" i="37" s="1"/>
  <c r="G65" i="37"/>
  <c r="G74" i="37" s="1"/>
  <c r="D74" i="37"/>
  <c r="H74" i="37" s="1"/>
  <c r="D26" i="36"/>
  <c r="F25" i="36"/>
  <c r="F26" i="36" s="1"/>
  <c r="E25" i="36"/>
  <c r="F62" i="36"/>
  <c r="G52" i="36"/>
  <c r="F77" i="36"/>
  <c r="F109" i="36" s="1"/>
  <c r="E112" i="36"/>
  <c r="D117" i="36"/>
  <c r="F112" i="36"/>
  <c r="F117" i="36" s="1"/>
  <c r="B135" i="36"/>
  <c r="B137" i="36" s="1"/>
  <c r="D12" i="35"/>
  <c r="E9" i="35"/>
  <c r="E12" i="35" s="1"/>
  <c r="F20" i="35"/>
  <c r="F23" i="35" s="1"/>
  <c r="D109" i="35"/>
  <c r="E77" i="35"/>
  <c r="F77" i="35"/>
  <c r="F109" i="35" s="1"/>
  <c r="C31" i="34"/>
  <c r="F43" i="34"/>
  <c r="F51" i="34"/>
  <c r="F53" i="34" s="1"/>
  <c r="F119" i="34"/>
  <c r="E122" i="34"/>
  <c r="D127" i="34"/>
  <c r="F122" i="34"/>
  <c r="F127" i="34" s="1"/>
  <c r="B135" i="38"/>
  <c r="E20" i="36"/>
  <c r="E23" i="36" s="1"/>
  <c r="D23" i="36"/>
  <c r="G62" i="36"/>
  <c r="F37" i="35"/>
  <c r="F43" i="35" s="1"/>
  <c r="E37" i="35"/>
  <c r="E43" i="35" s="1"/>
  <c r="G9" i="34"/>
  <c r="G12" i="34" s="1"/>
  <c r="F12" i="34"/>
  <c r="D26" i="34"/>
  <c r="F25" i="34"/>
  <c r="F26" i="34" s="1"/>
  <c r="E25" i="34"/>
  <c r="E26" i="34" s="1"/>
  <c r="D20" i="40"/>
  <c r="D23" i="40" s="1"/>
  <c r="D43" i="40"/>
  <c r="F125" i="40"/>
  <c r="F138" i="40" s="1"/>
  <c r="D138" i="40"/>
  <c r="D12" i="39"/>
  <c r="D17" i="39"/>
  <c r="E25" i="39"/>
  <c r="E26" i="39" s="1"/>
  <c r="D26" i="39"/>
  <c r="G62" i="39"/>
  <c r="G52" i="39"/>
  <c r="E125" i="39"/>
  <c r="E138" i="39" s="1"/>
  <c r="D138" i="39"/>
  <c r="E25" i="38"/>
  <c r="E26" i="38" s="1"/>
  <c r="D26" i="38"/>
  <c r="G46" i="38"/>
  <c r="G48" i="38" s="1"/>
  <c r="C135" i="38"/>
  <c r="C137" i="38" s="1"/>
  <c r="E25" i="37"/>
  <c r="E26" i="37" s="1"/>
  <c r="D26" i="37"/>
  <c r="G52" i="37"/>
  <c r="G62" i="37" s="1"/>
  <c r="H117" i="37"/>
  <c r="D48" i="36"/>
  <c r="G46" i="36"/>
  <c r="G48" i="36" s="1"/>
  <c r="E46" i="36"/>
  <c r="E48" i="36" s="1"/>
  <c r="D74" i="36"/>
  <c r="F65" i="36"/>
  <c r="F74" i="36" s="1"/>
  <c r="E65" i="36"/>
  <c r="D109" i="36"/>
  <c r="G29" i="35"/>
  <c r="D43" i="35"/>
  <c r="F74" i="35"/>
  <c r="G65" i="35"/>
  <c r="G74" i="35" s="1"/>
  <c r="D84" i="34"/>
  <c r="F75" i="34"/>
  <c r="F84" i="34" s="1"/>
  <c r="E75" i="34"/>
  <c r="D119" i="34"/>
  <c r="F117" i="39"/>
  <c r="G14" i="38"/>
  <c r="G17" i="38" s="1"/>
  <c r="E20" i="38"/>
  <c r="E23" i="38" s="1"/>
  <c r="F9" i="37"/>
  <c r="F12" i="37" s="1"/>
  <c r="F31" i="37" s="1"/>
  <c r="E14" i="37"/>
  <c r="E17" i="37" s="1"/>
  <c r="G20" i="37"/>
  <c r="G23" i="37" s="1"/>
  <c r="C135" i="37"/>
  <c r="C137" i="37" s="1"/>
  <c r="G9" i="36"/>
  <c r="G12" i="36" s="1"/>
  <c r="F20" i="36"/>
  <c r="F23" i="36" s="1"/>
  <c r="G37" i="36"/>
  <c r="G43" i="36" s="1"/>
  <c r="G46" i="35"/>
  <c r="G48" i="35" s="1"/>
  <c r="D48" i="35"/>
  <c r="H48" i="35" s="1"/>
  <c r="G112" i="35"/>
  <c r="G117" i="35" s="1"/>
  <c r="G120" i="35"/>
  <c r="G133" i="35" s="1"/>
  <c r="F14" i="34"/>
  <c r="F17" i="34" s="1"/>
  <c r="H53" i="34"/>
  <c r="G57" i="34"/>
  <c r="G67" i="34" s="1"/>
  <c r="D67" i="34"/>
  <c r="F130" i="34"/>
  <c r="G20" i="38"/>
  <c r="G23" i="38" s="1"/>
  <c r="G112" i="37"/>
  <c r="G117" i="37" s="1"/>
  <c r="H48" i="36"/>
  <c r="D133" i="36"/>
  <c r="F120" i="36"/>
  <c r="F133" i="36" s="1"/>
  <c r="D62" i="35"/>
  <c r="G52" i="35"/>
  <c r="G62" i="35" s="1"/>
  <c r="C135" i="35"/>
  <c r="H133" i="35"/>
  <c r="H122" i="23"/>
  <c r="H79" i="23"/>
  <c r="G48" i="23"/>
  <c r="H48" i="23"/>
  <c r="H43" i="23"/>
  <c r="H122" i="22"/>
  <c r="H114" i="22"/>
  <c r="G67" i="22"/>
  <c r="H67" i="22"/>
  <c r="G28" i="22"/>
  <c r="G26" i="22"/>
  <c r="B31" i="22"/>
  <c r="G112" i="21"/>
  <c r="G117" i="21" s="1"/>
  <c r="H117" i="21"/>
  <c r="C133" i="21"/>
  <c r="H43" i="21"/>
  <c r="F135" i="21"/>
  <c r="E135" i="21"/>
  <c r="B137" i="21"/>
  <c r="D135" i="20"/>
  <c r="G26" i="20"/>
  <c r="B31" i="20"/>
  <c r="F31" i="20"/>
  <c r="E135" i="19"/>
  <c r="H109" i="19"/>
  <c r="G25" i="19"/>
  <c r="B31" i="19"/>
  <c r="C117" i="18"/>
  <c r="H117" i="18" s="1"/>
  <c r="G120" i="18"/>
  <c r="G133" i="18" s="1"/>
  <c r="C133" i="18"/>
  <c r="G46" i="18"/>
  <c r="G48" i="18" s="1"/>
  <c r="C48" i="18"/>
  <c r="H48" i="18" s="1"/>
  <c r="C31" i="18"/>
  <c r="B31" i="18"/>
  <c r="C127" i="17"/>
  <c r="H127" i="17" s="1"/>
  <c r="G87" i="17"/>
  <c r="G119" i="17" s="1"/>
  <c r="C119" i="17"/>
  <c r="G84" i="17"/>
  <c r="G72" i="17"/>
  <c r="H72" i="17"/>
  <c r="G57" i="17"/>
  <c r="G67" i="17" s="1"/>
  <c r="C67" i="17"/>
  <c r="G48" i="17"/>
  <c r="H48" i="17"/>
  <c r="G25" i="17"/>
  <c r="B31" i="17"/>
  <c r="D31" i="17"/>
  <c r="G48" i="20"/>
  <c r="E31" i="20"/>
  <c r="G9" i="20"/>
  <c r="G12" i="20" s="1"/>
  <c r="C31" i="20"/>
  <c r="F135" i="20"/>
  <c r="E31" i="21"/>
  <c r="E137" i="21"/>
  <c r="D31" i="22"/>
  <c r="G20" i="20"/>
  <c r="G23" i="20" s="1"/>
  <c r="D31" i="20"/>
  <c r="D137" i="20" s="1"/>
  <c r="H74" i="20"/>
  <c r="H109" i="20"/>
  <c r="E135" i="20"/>
  <c r="G82" i="22"/>
  <c r="G114" i="22" s="1"/>
  <c r="H138" i="22"/>
  <c r="E31" i="23"/>
  <c r="G51" i="23"/>
  <c r="G117" i="23"/>
  <c r="G122" i="23" s="1"/>
  <c r="H138" i="23"/>
  <c r="H43" i="20"/>
  <c r="F31" i="22"/>
  <c r="F31" i="23"/>
  <c r="F142" i="23" s="1"/>
  <c r="G25" i="20"/>
  <c r="G29" i="20"/>
  <c r="G52" i="20"/>
  <c r="G46" i="20"/>
  <c r="D31" i="21"/>
  <c r="H48" i="21"/>
  <c r="D135" i="21"/>
  <c r="D137" i="21" s="1"/>
  <c r="G25" i="22"/>
  <c r="C31" i="23"/>
  <c r="G65" i="20"/>
  <c r="G74" i="20" s="1"/>
  <c r="G14" i="21"/>
  <c r="G17" i="21" s="1"/>
  <c r="G20" i="21"/>
  <c r="G23" i="21" s="1"/>
  <c r="G48" i="21"/>
  <c r="H133" i="21"/>
  <c r="C31" i="22"/>
  <c r="G37" i="22"/>
  <c r="G43" i="22" s="1"/>
  <c r="H48" i="22"/>
  <c r="H79" i="22"/>
  <c r="G29" i="23"/>
  <c r="G37" i="23"/>
  <c r="G43" i="23" s="1"/>
  <c r="G82" i="23"/>
  <c r="G114" i="23" s="1"/>
  <c r="H114" i="23"/>
  <c r="G125" i="23"/>
  <c r="G138" i="23" s="1"/>
  <c r="G14" i="20"/>
  <c r="G17" i="20" s="1"/>
  <c r="G62" i="20"/>
  <c r="G77" i="20"/>
  <c r="G109" i="20" s="1"/>
  <c r="G112" i="20"/>
  <c r="G117" i="20" s="1"/>
  <c r="G120" i="20"/>
  <c r="G133" i="20" s="1"/>
  <c r="B135" i="20"/>
  <c r="B137" i="20" s="1"/>
  <c r="F31" i="21"/>
  <c r="G46" i="21"/>
  <c r="G52" i="21"/>
  <c r="G62" i="21" s="1"/>
  <c r="G9" i="22"/>
  <c r="G12" i="22" s="1"/>
  <c r="G52" i="22"/>
  <c r="G62" i="22" s="1"/>
  <c r="G26" i="23"/>
  <c r="B31" i="23"/>
  <c r="D31" i="23"/>
  <c r="G37" i="20"/>
  <c r="G43" i="20" s="1"/>
  <c r="H48" i="20"/>
  <c r="G37" i="21"/>
  <c r="G43" i="21" s="1"/>
  <c r="G65" i="21"/>
  <c r="G74" i="21" s="1"/>
  <c r="G77" i="21"/>
  <c r="G109" i="21" s="1"/>
  <c r="H109" i="21"/>
  <c r="E31" i="22"/>
  <c r="H43" i="22"/>
  <c r="G46" i="22"/>
  <c r="G48" i="22" s="1"/>
  <c r="G14" i="23"/>
  <c r="G17" i="23" s="1"/>
  <c r="G20" i="23"/>
  <c r="G23" i="23" s="1"/>
  <c r="G53" i="23"/>
  <c r="C117" i="20"/>
  <c r="H117" i="20" s="1"/>
  <c r="C133" i="20"/>
  <c r="C26" i="21"/>
  <c r="C74" i="21"/>
  <c r="H74" i="21" s="1"/>
  <c r="G20" i="22"/>
  <c r="G23" i="22" s="1"/>
  <c r="G29" i="22"/>
  <c r="G117" i="22"/>
  <c r="G122" i="22" s="1"/>
  <c r="G138" i="22"/>
  <c r="G140" i="22" s="1"/>
  <c r="G9" i="23"/>
  <c r="G12" i="23" s="1"/>
  <c r="G25" i="23"/>
  <c r="G70" i="23"/>
  <c r="G79" i="23" s="1"/>
  <c r="G140" i="23" s="1"/>
  <c r="G9" i="21"/>
  <c r="G12" i="21" s="1"/>
  <c r="G14" i="22"/>
  <c r="G17" i="22" s="1"/>
  <c r="D135" i="18"/>
  <c r="H109" i="18"/>
  <c r="C31" i="19"/>
  <c r="F31" i="18"/>
  <c r="D31" i="19"/>
  <c r="H48" i="19"/>
  <c r="D31" i="18"/>
  <c r="G14" i="19"/>
  <c r="G17" i="19" s="1"/>
  <c r="F31" i="19"/>
  <c r="G46" i="19"/>
  <c r="C135" i="19"/>
  <c r="D135" i="19"/>
  <c r="G9" i="18"/>
  <c r="G12" i="18" s="1"/>
  <c r="G14" i="18"/>
  <c r="G17" i="18" s="1"/>
  <c r="E31" i="18"/>
  <c r="H43" i="18"/>
  <c r="H74" i="18"/>
  <c r="G65" i="18"/>
  <c r="G74" i="18" s="1"/>
  <c r="G77" i="18"/>
  <c r="G109" i="18" s="1"/>
  <c r="B135" i="18"/>
  <c r="G29" i="19"/>
  <c r="G37" i="19"/>
  <c r="G43" i="19" s="1"/>
  <c r="H133" i="18"/>
  <c r="G65" i="19"/>
  <c r="G74" i="19" s="1"/>
  <c r="B135" i="19"/>
  <c r="G77" i="19"/>
  <c r="G109" i="19" s="1"/>
  <c r="G112" i="19"/>
  <c r="G117" i="19" s="1"/>
  <c r="F135" i="19"/>
  <c r="G26" i="18"/>
  <c r="G25" i="18"/>
  <c r="G29" i="18"/>
  <c r="G37" i="18"/>
  <c r="G43" i="18" s="1"/>
  <c r="G52" i="18"/>
  <c r="G62" i="18" s="1"/>
  <c r="E135" i="18"/>
  <c r="E137" i="18" s="1"/>
  <c r="F135" i="18"/>
  <c r="E31" i="19"/>
  <c r="H43" i="19"/>
  <c r="G48" i="19"/>
  <c r="G62" i="19"/>
  <c r="H74" i="19"/>
  <c r="G120" i="19"/>
  <c r="G133" i="19" s="1"/>
  <c r="H133" i="19"/>
  <c r="G20" i="19"/>
  <c r="G23" i="19" s="1"/>
  <c r="G20" i="18"/>
  <c r="G23" i="18" s="1"/>
  <c r="G9" i="19"/>
  <c r="G12" i="19" s="1"/>
  <c r="C31" i="17"/>
  <c r="G26" i="17"/>
  <c r="E31" i="17"/>
  <c r="F31" i="17"/>
  <c r="H43" i="17"/>
  <c r="H84" i="17"/>
  <c r="H143" i="17"/>
  <c r="G14" i="17"/>
  <c r="G17" i="17" s="1"/>
  <c r="G51" i="17"/>
  <c r="G53" i="17" s="1"/>
  <c r="G20" i="17"/>
  <c r="G23" i="17" s="1"/>
  <c r="G37" i="17"/>
  <c r="G43" i="17" s="1"/>
  <c r="G9" i="17"/>
  <c r="G12" i="17" s="1"/>
  <c r="H122" i="40" l="1"/>
  <c r="G117" i="40"/>
  <c r="G122" i="40" s="1"/>
  <c r="G37" i="40"/>
  <c r="G43" i="40" s="1"/>
  <c r="B142" i="40"/>
  <c r="E53" i="40"/>
  <c r="H53" i="40" s="1"/>
  <c r="H43" i="40"/>
  <c r="E20" i="40"/>
  <c r="E23" i="40" s="1"/>
  <c r="E31" i="40" s="1"/>
  <c r="C147" i="34"/>
  <c r="G145" i="17"/>
  <c r="H119" i="17"/>
  <c r="C145" i="17"/>
  <c r="C147" i="17" s="1"/>
  <c r="E31" i="38"/>
  <c r="H79" i="40"/>
  <c r="G25" i="40"/>
  <c r="G25" i="39"/>
  <c r="H43" i="38"/>
  <c r="C137" i="36"/>
  <c r="D135" i="36"/>
  <c r="F135" i="35"/>
  <c r="G37" i="35"/>
  <c r="G43" i="35" s="1"/>
  <c r="D145" i="34"/>
  <c r="H43" i="34"/>
  <c r="F145" i="34"/>
  <c r="D135" i="35"/>
  <c r="G9" i="35"/>
  <c r="G12" i="35" s="1"/>
  <c r="H109" i="36"/>
  <c r="G77" i="36"/>
  <c r="G109" i="36" s="1"/>
  <c r="H43" i="37"/>
  <c r="E31" i="37"/>
  <c r="D140" i="39"/>
  <c r="H43" i="39"/>
  <c r="E140" i="39"/>
  <c r="D140" i="40"/>
  <c r="F14" i="40"/>
  <c r="F17" i="40" s="1"/>
  <c r="D31" i="40"/>
  <c r="G26" i="40"/>
  <c r="F140" i="40"/>
  <c r="G70" i="40"/>
  <c r="G79" i="40" s="1"/>
  <c r="G57" i="40"/>
  <c r="G67" i="40" s="1"/>
  <c r="F20" i="40"/>
  <c r="F23" i="40" s="1"/>
  <c r="G125" i="40"/>
  <c r="G138" i="40" s="1"/>
  <c r="G14" i="40"/>
  <c r="G17" i="40" s="1"/>
  <c r="C142" i="40"/>
  <c r="G125" i="39"/>
  <c r="G138" i="39" s="1"/>
  <c r="D31" i="39"/>
  <c r="D142" i="39" s="1"/>
  <c r="H114" i="39"/>
  <c r="B142" i="39"/>
  <c r="G120" i="38"/>
  <c r="G133" i="38" s="1"/>
  <c r="G26" i="38"/>
  <c r="B137" i="38"/>
  <c r="F135" i="37"/>
  <c r="F137" i="37" s="1"/>
  <c r="G26" i="37"/>
  <c r="G25" i="37"/>
  <c r="F31" i="36"/>
  <c r="F17" i="36"/>
  <c r="G14" i="36"/>
  <c r="G17" i="36" s="1"/>
  <c r="E14" i="35"/>
  <c r="E17" i="35" s="1"/>
  <c r="E31" i="35" s="1"/>
  <c r="D31" i="34"/>
  <c r="E20" i="34"/>
  <c r="E23" i="34" s="1"/>
  <c r="E31" i="34" s="1"/>
  <c r="F20" i="34"/>
  <c r="F23" i="34" s="1"/>
  <c r="F31" i="34" s="1"/>
  <c r="G26" i="34"/>
  <c r="G51" i="34"/>
  <c r="G53" i="34" s="1"/>
  <c r="H119" i="34"/>
  <c r="G119" i="34"/>
  <c r="G9" i="38"/>
  <c r="G12" i="38" s="1"/>
  <c r="D31" i="38"/>
  <c r="G122" i="34"/>
  <c r="G127" i="34" s="1"/>
  <c r="E127" i="34"/>
  <c r="H127" i="34" s="1"/>
  <c r="G77" i="35"/>
  <c r="G109" i="35" s="1"/>
  <c r="G135" i="35" s="1"/>
  <c r="E109" i="35"/>
  <c r="F122" i="39"/>
  <c r="G117" i="39"/>
  <c r="G122" i="39" s="1"/>
  <c r="G25" i="34"/>
  <c r="H138" i="40"/>
  <c r="B147" i="34"/>
  <c r="E26" i="36"/>
  <c r="E31" i="36" s="1"/>
  <c r="G25" i="36"/>
  <c r="G37" i="37"/>
  <c r="G43" i="37" s="1"/>
  <c r="G135" i="37" s="1"/>
  <c r="G65" i="38"/>
  <c r="G74" i="38" s="1"/>
  <c r="H133" i="36"/>
  <c r="H133" i="37"/>
  <c r="G20" i="39"/>
  <c r="G23" i="39" s="1"/>
  <c r="E84" i="34"/>
  <c r="G75" i="34"/>
  <c r="G84" i="34" s="1"/>
  <c r="G14" i="34"/>
  <c r="G17" i="34" s="1"/>
  <c r="H43" i="35"/>
  <c r="G120" i="36"/>
  <c r="G133" i="36" s="1"/>
  <c r="G20" i="36"/>
  <c r="G23" i="36" s="1"/>
  <c r="G25" i="38"/>
  <c r="G26" i="39"/>
  <c r="H74" i="35"/>
  <c r="E135" i="37"/>
  <c r="F137" i="38"/>
  <c r="G70" i="39"/>
  <c r="G79" i="39" s="1"/>
  <c r="G37" i="39"/>
  <c r="G43" i="39" s="1"/>
  <c r="G140" i="39" s="1"/>
  <c r="G130" i="34"/>
  <c r="D31" i="35"/>
  <c r="F14" i="35"/>
  <c r="F17" i="35" s="1"/>
  <c r="F31" i="35" s="1"/>
  <c r="F137" i="35" s="1"/>
  <c r="D135" i="38"/>
  <c r="H133" i="38"/>
  <c r="G9" i="37"/>
  <c r="G12" i="37" s="1"/>
  <c r="E74" i="36"/>
  <c r="H74" i="36" s="1"/>
  <c r="G65" i="36"/>
  <c r="G74" i="36" s="1"/>
  <c r="G112" i="36"/>
  <c r="G117" i="36" s="1"/>
  <c r="E117" i="36"/>
  <c r="E135" i="36" s="1"/>
  <c r="E114" i="40"/>
  <c r="G82" i="40"/>
  <c r="G114" i="40" s="1"/>
  <c r="C137" i="35"/>
  <c r="F135" i="36"/>
  <c r="G14" i="37"/>
  <c r="G17" i="37" s="1"/>
  <c r="D135" i="37"/>
  <c r="D31" i="37"/>
  <c r="H138" i="39"/>
  <c r="E14" i="39"/>
  <c r="E17" i="39" s="1"/>
  <c r="H117" i="36"/>
  <c r="D31" i="36"/>
  <c r="H74" i="38"/>
  <c r="G37" i="38"/>
  <c r="G43" i="38" s="1"/>
  <c r="G9" i="39"/>
  <c r="G12" i="39" s="1"/>
  <c r="E12" i="39"/>
  <c r="G20" i="35"/>
  <c r="G23" i="35" s="1"/>
  <c r="E135" i="38"/>
  <c r="E137" i="38" s="1"/>
  <c r="F14" i="39"/>
  <c r="F17" i="39" s="1"/>
  <c r="F31" i="39" s="1"/>
  <c r="E142" i="23"/>
  <c r="B142" i="23"/>
  <c r="F142" i="22"/>
  <c r="B142" i="22"/>
  <c r="D142" i="22"/>
  <c r="G135" i="21"/>
  <c r="F137" i="21"/>
  <c r="E137" i="20"/>
  <c r="F137" i="20"/>
  <c r="E137" i="19"/>
  <c r="C137" i="19"/>
  <c r="B137" i="19"/>
  <c r="D137" i="19"/>
  <c r="F137" i="19"/>
  <c r="C135" i="18"/>
  <c r="C137" i="18" s="1"/>
  <c r="H31" i="18"/>
  <c r="B137" i="18"/>
  <c r="B147" i="17"/>
  <c r="D147" i="17"/>
  <c r="G31" i="17"/>
  <c r="G147" i="17"/>
  <c r="C135" i="21"/>
  <c r="D142" i="23"/>
  <c r="G26" i="21"/>
  <c r="G31" i="21" s="1"/>
  <c r="C31" i="21"/>
  <c r="H31" i="21" s="1"/>
  <c r="G135" i="20"/>
  <c r="H31" i="23"/>
  <c r="G31" i="20"/>
  <c r="C142" i="23"/>
  <c r="G31" i="22"/>
  <c r="C135" i="20"/>
  <c r="C137" i="20" s="1"/>
  <c r="H133" i="20"/>
  <c r="G31" i="23"/>
  <c r="H31" i="22"/>
  <c r="C142" i="22"/>
  <c r="E142" i="22"/>
  <c r="H31" i="20"/>
  <c r="G135" i="18"/>
  <c r="G135" i="19"/>
  <c r="G31" i="19"/>
  <c r="F137" i="18"/>
  <c r="G31" i="18"/>
  <c r="H31" i="19"/>
  <c r="D137" i="18"/>
  <c r="F147" i="17"/>
  <c r="H31" i="17"/>
  <c r="E147" i="17"/>
  <c r="E140" i="40" l="1"/>
  <c r="E142" i="40" s="1"/>
  <c r="G20" i="40"/>
  <c r="G23" i="40" s="1"/>
  <c r="G31" i="40" s="1"/>
  <c r="F31" i="40"/>
  <c r="F142" i="40" s="1"/>
  <c r="H31" i="38"/>
  <c r="D137" i="35"/>
  <c r="H31" i="37"/>
  <c r="D147" i="34"/>
  <c r="D142" i="40"/>
  <c r="G135" i="38"/>
  <c r="E137" i="37"/>
  <c r="G145" i="34"/>
  <c r="H84" i="34"/>
  <c r="E145" i="34"/>
  <c r="H31" i="34"/>
  <c r="F137" i="36"/>
  <c r="D137" i="37"/>
  <c r="G31" i="38"/>
  <c r="G137" i="38" s="1"/>
  <c r="G140" i="40"/>
  <c r="G31" i="37"/>
  <c r="G137" i="37" s="1"/>
  <c r="G26" i="36"/>
  <c r="G31" i="36" s="1"/>
  <c r="G20" i="34"/>
  <c r="G23" i="34" s="1"/>
  <c r="G31" i="34" s="1"/>
  <c r="F147" i="34"/>
  <c r="H31" i="36"/>
  <c r="D137" i="36"/>
  <c r="H122" i="39"/>
  <c r="F142" i="39"/>
  <c r="H31" i="35"/>
  <c r="G14" i="35"/>
  <c r="G17" i="35" s="1"/>
  <c r="G31" i="35" s="1"/>
  <c r="G137" i="35" s="1"/>
  <c r="D137" i="38"/>
  <c r="H114" i="40"/>
  <c r="G14" i="39"/>
  <c r="G17" i="39" s="1"/>
  <c r="G31" i="39" s="1"/>
  <c r="G135" i="36"/>
  <c r="E31" i="39"/>
  <c r="E137" i="36"/>
  <c r="E135" i="35"/>
  <c r="E137" i="35" s="1"/>
  <c r="H109" i="35"/>
  <c r="H31" i="40"/>
  <c r="G137" i="21"/>
  <c r="C137" i="21"/>
  <c r="G137" i="20"/>
  <c r="G142" i="23"/>
  <c r="G142" i="22"/>
  <c r="G137" i="19"/>
  <c r="G137" i="18"/>
  <c r="G142" i="40" l="1"/>
  <c r="G137" i="36"/>
  <c r="G147" i="34"/>
  <c r="G142" i="39"/>
  <c r="E147" i="34"/>
  <c r="E142" i="39"/>
  <c r="H31" i="39"/>
</calcChain>
</file>

<file path=xl/sharedStrings.xml><?xml version="1.0" encoding="utf-8"?>
<sst xmlns="http://schemas.openxmlformats.org/spreadsheetml/2006/main" count="684" uniqueCount="78">
  <si>
    <t>CSG 11: Regular Pay - Cont Full Time</t>
  </si>
  <si>
    <t>CSG 12: Regular Pay - Other</t>
  </si>
  <si>
    <t>CSG 13:Additional Gross Pay</t>
  </si>
  <si>
    <t>CSG 15: Overtime Pay</t>
  </si>
  <si>
    <t>CSG 14: Fringe</t>
  </si>
  <si>
    <t>Non-Personal Services (NPS)</t>
  </si>
  <si>
    <t>Personal Services (PS)</t>
  </si>
  <si>
    <t>CSG 20: Supplies and Materials</t>
  </si>
  <si>
    <t>CSG 32: Rentals</t>
  </si>
  <si>
    <t>CSG 31: Telephone, Telegraph, Telegram, Etc</t>
  </si>
  <si>
    <t>CSG 40: Other Services and Charges</t>
  </si>
  <si>
    <t>CSG 41: Contractual Services</t>
  </si>
  <si>
    <t>CSG 50: Subsidies and Transfers</t>
  </si>
  <si>
    <t>CSG 70: Equipment &amp; Equipment Rental</t>
  </si>
  <si>
    <t xml:space="preserve"> </t>
  </si>
  <si>
    <t>Q1</t>
  </si>
  <si>
    <t>Q2</t>
  </si>
  <si>
    <t>Q3</t>
  </si>
  <si>
    <t>Q4</t>
  </si>
  <si>
    <t>Total</t>
  </si>
  <si>
    <t>List all contracts including vendor name, amount &amp; service provided. All bugeted funds must be accounted for.</t>
  </si>
  <si>
    <t>Subtotal</t>
  </si>
  <si>
    <t>Total Personal Services (PS)</t>
  </si>
  <si>
    <t>Total Non-Personal Services (NPS)</t>
  </si>
  <si>
    <t>Attachment II - Spending Plan</t>
  </si>
  <si>
    <t>Total FY 2014 Budget Request</t>
  </si>
  <si>
    <t>Program xxx Budget Total for FY14</t>
  </si>
  <si>
    <t>CSG 34: Security Services</t>
  </si>
  <si>
    <t>CSG 35: Occupancy Fixed Costs</t>
  </si>
  <si>
    <t xml:space="preserve">CSG 30: Energy, Comm. And Bldg Rentals </t>
  </si>
  <si>
    <t xml:space="preserve">CSG 35: Occupancy Fixed Costs </t>
  </si>
  <si>
    <t>T100 - OFFICE OF DIRECTOR</t>
  </si>
  <si>
    <t>T200 - PERFORMANCE MANAGEMENT</t>
  </si>
  <si>
    <t>T300 - PARENT CALL CENTER</t>
  </si>
  <si>
    <t>T400 - ROUTING AND SCHEDULING</t>
  </si>
  <si>
    <t>T500 - INVESTIGATIONS</t>
  </si>
  <si>
    <t>T600 - TERMINAL OPERATIONS</t>
  </si>
  <si>
    <t>Total FY 2013 Revised Budget</t>
  </si>
  <si>
    <t>CSG 30: Energy, Comm. And Bldg. Rentals</t>
  </si>
  <si>
    <t xml:space="preserve">T700 - FLEET MANAGEMENT </t>
  </si>
  <si>
    <t>T700 - FLEET MANAGEMENT</t>
  </si>
  <si>
    <t xml:space="preserve">CSG 30: Energy, comm. And Bldg. Rentals </t>
  </si>
  <si>
    <t>Greyhound - Intra-D</t>
  </si>
  <si>
    <t xml:space="preserve">Agency-wide - locksmith, courier &amp; shredding, Quick Base enhancements </t>
  </si>
  <si>
    <t>OLRCB - Local</t>
  </si>
  <si>
    <t>Printer Maintenance, Scanner Maintenance, Server Ops; system enhancements/maintenance, i.e. CRM, Quickbase, Trapeze; system trg</t>
  </si>
  <si>
    <t>CPR/AED Training, Drug &amp; Alcohol Trg Booklets, Behavioral Management Trg, American Sign Language Trg; rigorous training for drivers, attendants, and terminal mgmt; CDL, mechanics certification</t>
  </si>
  <si>
    <t>Temp services for Start and End SY</t>
  </si>
  <si>
    <t>Investigations Database Buildout, Maintenance, Trg</t>
  </si>
  <si>
    <t>Drug Testing, Nurses, Employee Physicals</t>
  </si>
  <si>
    <t>Inspections and fleet management contractual services</t>
  </si>
  <si>
    <t>Tort claims, parent reimbursement, student WMATA transportion</t>
  </si>
  <si>
    <t>Scanners, maintenance agreement, Computers</t>
  </si>
  <si>
    <t>(4) Leased vehicles for accident investigators</t>
  </si>
  <si>
    <t>Booster seats and specialized equip for transporting students</t>
  </si>
  <si>
    <t xml:space="preserve">(9) Leased vehicles </t>
  </si>
  <si>
    <t>Bus Leases, Restroom, &amp; Office trailers for terminals</t>
  </si>
  <si>
    <t>Navman renewal</t>
  </si>
  <si>
    <t>Out of Town Conf - DOT-wide</t>
  </si>
  <si>
    <t>Local Conf, Memberships; DOT -Wide</t>
  </si>
  <si>
    <t>Vehicles parts, supplies</t>
  </si>
  <si>
    <t>Automotive mechanic shop for fleet maintenance; collaboration with DPW and DGS</t>
  </si>
  <si>
    <t>FASTER System Maintenance</t>
  </si>
  <si>
    <t>Bus Preventive Maintenance &amp; Repair</t>
  </si>
  <si>
    <t>OLRCB</t>
  </si>
  <si>
    <t>Navman renewal, Local Conf, Memberships; DOT -Wide, Tort claims, parent reimbursement, student WMATA transportion</t>
  </si>
  <si>
    <t xml:space="preserve">Temp services for Start and End SY
</t>
  </si>
  <si>
    <t>Vehicles parts, supplies, FASTER System Maintenance, Bus Preventive Maintenance &amp; Repair</t>
  </si>
  <si>
    <t>Contractual services</t>
  </si>
  <si>
    <t>Trapeze Software</t>
  </si>
  <si>
    <t>National Bus sales</t>
  </si>
  <si>
    <t>Precision Truck Repair</t>
  </si>
  <si>
    <t>MEDICAL TRSP. MGMT INC</t>
  </si>
  <si>
    <t>ODYSSEY SST BUS &amp; TRUCK REPAIR</t>
  </si>
  <si>
    <t>PRECISION TRUCK REPAIR INC</t>
  </si>
  <si>
    <t>R &amp; S AUTO &amp; TRUCK SPRING WORK</t>
  </si>
  <si>
    <t>VECTOR FLEET MANAGEMENT, LLC</t>
  </si>
  <si>
    <t>Dell computer Corp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</si>
</sst>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553">
    <xf numFmtId="0" fontId="0" fillId="0" borderId="0"/>
    <xf numFmtId="44" fontId="2" fillId="0" borderId="0" applyNumberFormat="0" applyFont="0" applyFill="0" applyBorder="0" applyAlignment="0" applyProtection="0"/>
    <xf numFmtId="0" fontId="9" fillId="0" borderId="0"/>
    <xf numFmtId="0" fontId="10" fillId="0" borderId="0" applyNumberFormat="0" applyFill="0" applyBorder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14" applyNumberFormat="0" applyAlignment="0" applyProtection="0"/>
    <xf numFmtId="0" fontId="18" fillId="9" borderId="15" applyNumberFormat="0" applyAlignment="0" applyProtection="0"/>
    <xf numFmtId="0" fontId="19" fillId="9" borderId="14" applyNumberFormat="0" applyAlignment="0" applyProtection="0"/>
    <xf numFmtId="0" fontId="20" fillId="0" borderId="16" applyNumberFormat="0" applyFill="0" applyAlignment="0" applyProtection="0"/>
    <xf numFmtId="0" fontId="21" fillId="10" borderId="17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9" applyNumberFormat="0" applyFill="0" applyAlignment="0" applyProtection="0"/>
    <xf numFmtId="0" fontId="25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5" fillId="35" borderId="0" applyNumberFormat="0" applyBorder="0" applyAlignment="0" applyProtection="0"/>
    <xf numFmtId="0" fontId="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11" borderId="18" applyNumberFormat="0" applyFont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1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1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Fill="1"/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0" fontId="4" fillId="3" borderId="6" xfId="0" applyFont="1" applyFill="1" applyBorder="1" applyAlignment="1">
      <alignment horizontal="left"/>
    </xf>
    <xf numFmtId="0" fontId="4" fillId="3" borderId="1" xfId="0" applyFont="1" applyFill="1" applyBorder="1"/>
    <xf numFmtId="0" fontId="4" fillId="0" borderId="0" xfId="0" applyFont="1" applyFill="1" applyBorder="1"/>
    <xf numFmtId="0" fontId="7" fillId="0" borderId="7" xfId="0" applyFont="1" applyFill="1" applyBorder="1" applyAlignment="1">
      <alignment horizontal="left"/>
    </xf>
    <xf numFmtId="0" fontId="4" fillId="3" borderId="6" xfId="0" applyFont="1" applyFill="1" applyBorder="1"/>
    <xf numFmtId="0" fontId="8" fillId="4" borderId="8" xfId="0" applyFont="1" applyFill="1" applyBorder="1"/>
    <xf numFmtId="0" fontId="3" fillId="0" borderId="1" xfId="0" applyFont="1" applyFill="1" applyBorder="1" applyAlignment="1">
      <alignment horizontal="center" wrapText="1"/>
    </xf>
    <xf numFmtId="164" fontId="3" fillId="0" borderId="0" xfId="1" applyNumberFormat="1" applyFont="1"/>
    <xf numFmtId="164" fontId="4" fillId="0" borderId="0" xfId="1" applyNumberFormat="1" applyFont="1" applyAlignment="1">
      <alignment horizontal="right"/>
    </xf>
    <xf numFmtId="164" fontId="4" fillId="0" borderId="0" xfId="1" applyNumberFormat="1" applyFont="1"/>
    <xf numFmtId="164" fontId="5" fillId="0" borderId="0" xfId="1" applyNumberFormat="1" applyFont="1" applyFill="1" applyBorder="1" applyAlignment="1">
      <alignment horizontal="center"/>
    </xf>
    <xf numFmtId="164" fontId="6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Border="1" applyAlignment="1">
      <alignment horizontal="center"/>
    </xf>
    <xf numFmtId="164" fontId="3" fillId="0" borderId="1" xfId="1" applyNumberFormat="1" applyFont="1" applyFill="1" applyBorder="1" applyAlignment="1">
      <alignment horizontal="center" wrapText="1"/>
    </xf>
    <xf numFmtId="164" fontId="3" fillId="0" borderId="2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/>
    </xf>
    <xf numFmtId="164" fontId="3" fillId="0" borderId="4" xfId="1" applyNumberFormat="1" applyFont="1" applyBorder="1" applyAlignment="1">
      <alignment horizontal="center"/>
    </xf>
    <xf numFmtId="164" fontId="3" fillId="0" borderId="0" xfId="1" applyNumberFormat="1" applyFont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7" fillId="0" borderId="0" xfId="1" applyNumberFormat="1" applyFont="1" applyFill="1" applyBorder="1" applyAlignment="1">
      <alignment horizontal="left"/>
    </xf>
    <xf numFmtId="164" fontId="3" fillId="0" borderId="0" xfId="1" applyNumberFormat="1" applyFont="1" applyFill="1" applyBorder="1" applyAlignment="1">
      <alignment horizontal="right"/>
    </xf>
    <xf numFmtId="164" fontId="4" fillId="0" borderId="0" xfId="1" applyNumberFormat="1" applyFont="1" applyFill="1" applyBorder="1" applyAlignment="1">
      <alignment horizontal="left"/>
    </xf>
    <xf numFmtId="164" fontId="4" fillId="0" borderId="0" xfId="1" applyNumberFormat="1" applyFont="1" applyAlignment="1">
      <alignment horizontal="center"/>
    </xf>
    <xf numFmtId="164" fontId="4" fillId="0" borderId="0" xfId="1" applyNumberFormat="1" applyFont="1" applyFill="1"/>
    <xf numFmtId="164" fontId="4" fillId="0" borderId="0" xfId="1" applyNumberFormat="1" applyFont="1" applyFill="1" applyAlignment="1">
      <alignment horizontal="right"/>
    </xf>
    <xf numFmtId="164" fontId="3" fillId="0" borderId="0" xfId="1" applyNumberFormat="1" applyFont="1" applyFill="1" applyAlignment="1">
      <alignment horizontal="right"/>
    </xf>
    <xf numFmtId="164" fontId="3" fillId="0" borderId="0" xfId="1" applyNumberFormat="1" applyFont="1" applyAlignment="1">
      <alignment horizontal="right"/>
    </xf>
    <xf numFmtId="164" fontId="4" fillId="0" borderId="0" xfId="1" applyNumberFormat="1" applyFont="1" applyFill="1" applyBorder="1"/>
    <xf numFmtId="164" fontId="4" fillId="0" borderId="0" xfId="1" applyNumberFormat="1" applyFont="1" applyBorder="1" applyAlignment="1">
      <alignment horizontal="right"/>
    </xf>
    <xf numFmtId="164" fontId="3" fillId="0" borderId="0" xfId="1" applyNumberFormat="1" applyFont="1" applyBorder="1" applyAlignment="1">
      <alignment horizontal="right"/>
    </xf>
    <xf numFmtId="164" fontId="4" fillId="0" borderId="0" xfId="1" applyNumberFormat="1" applyFont="1" applyFill="1" applyBorder="1" applyAlignment="1">
      <alignment horizontal="right"/>
    </xf>
    <xf numFmtId="164" fontId="8" fillId="4" borderId="9" xfId="1" applyNumberFormat="1" applyFont="1" applyFill="1" applyBorder="1" applyAlignment="1">
      <alignment horizontal="right"/>
    </xf>
    <xf numFmtId="164" fontId="8" fillId="4" borderId="10" xfId="1" applyNumberFormat="1" applyFont="1" applyFill="1" applyBorder="1" applyAlignment="1">
      <alignment horizontal="right"/>
    </xf>
    <xf numFmtId="43" fontId="4" fillId="0" borderId="0" xfId="1" applyNumberFormat="1" applyFont="1" applyAlignment="1">
      <alignment horizontal="right"/>
    </xf>
    <xf numFmtId="0" fontId="2" fillId="3" borderId="1" xfId="0" applyFont="1" applyFill="1" applyBorder="1"/>
    <xf numFmtId="164" fontId="2" fillId="0" borderId="0" xfId="1" applyNumberFormat="1" applyFont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wrapText="1"/>
    </xf>
    <xf numFmtId="0" fontId="2" fillId="0" borderId="0" xfId="0" applyFont="1" applyFill="1"/>
  </cellXfs>
  <cellStyles count="255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 10" xfId="44"/>
    <cellStyle name="Comma 10 2" xfId="83"/>
    <cellStyle name="Comma 15" xfId="45"/>
    <cellStyle name="Comma 18" xfId="46"/>
    <cellStyle name="Comma 19" xfId="47"/>
    <cellStyle name="Comma 2" xfId="82"/>
    <cellStyle name="Comma 2 10" xfId="48"/>
    <cellStyle name="Comma 2 11" xfId="49"/>
    <cellStyle name="Comma 2 12" xfId="50"/>
    <cellStyle name="Comma 2 13" xfId="51"/>
    <cellStyle name="Comma 2 14" xfId="52"/>
    <cellStyle name="Comma 2 15" xfId="53"/>
    <cellStyle name="Comma 2 16" xfId="54"/>
    <cellStyle name="Comma 2 17" xfId="55"/>
    <cellStyle name="Comma 2 18" xfId="56"/>
    <cellStyle name="Comma 2 19" xfId="57"/>
    <cellStyle name="Comma 2 2" xfId="58"/>
    <cellStyle name="Comma 2 20" xfId="59"/>
    <cellStyle name="Comma 2 21" xfId="60"/>
    <cellStyle name="Comma 2 22" xfId="61"/>
    <cellStyle name="Comma 2 23" xfId="62"/>
    <cellStyle name="Comma 2 3" xfId="63"/>
    <cellStyle name="Comma 2 4" xfId="64"/>
    <cellStyle name="Comma 2 5" xfId="65"/>
    <cellStyle name="Comma 2 6" xfId="66"/>
    <cellStyle name="Comma 2 7" xfId="67"/>
    <cellStyle name="Comma 2 8" xfId="68"/>
    <cellStyle name="Comma 2 9" xfId="69"/>
    <cellStyle name="Comma 20" xfId="70"/>
    <cellStyle name="Comma 25" xfId="71"/>
    <cellStyle name="Comma 26" xfId="72"/>
    <cellStyle name="Comma 26 2" xfId="84"/>
    <cellStyle name="Comma 27" xfId="73"/>
    <cellStyle name="Comma 27 2" xfId="85"/>
    <cellStyle name="Comma 5" xfId="74"/>
    <cellStyle name="Comma 6" xfId="75"/>
    <cellStyle name="Comma 7" xfId="76"/>
    <cellStyle name="Comma 8" xfId="77"/>
    <cellStyle name="Currency" xfId="1" builtinId="4"/>
    <cellStyle name="Currency 2" xfId="86"/>
    <cellStyle name="Currency 6" xfId="78"/>
    <cellStyle name="Currency 7" xfId="79"/>
    <cellStyle name="Currency 8" xfId="80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10" xfId="89"/>
    <cellStyle name="Normal 10 10" xfId="90"/>
    <cellStyle name="Normal 10 10 2" xfId="91"/>
    <cellStyle name="Normal 10 10 3" xfId="92"/>
    <cellStyle name="Normal 10 10 4" xfId="93"/>
    <cellStyle name="Normal 10 10 5" xfId="94"/>
    <cellStyle name="Normal 10 10 6" xfId="95"/>
    <cellStyle name="Normal 10 10 7" xfId="96"/>
    <cellStyle name="Normal 10 10 8" xfId="97"/>
    <cellStyle name="Normal 10 10 9" xfId="98"/>
    <cellStyle name="Normal 10 11" xfId="99"/>
    <cellStyle name="Normal 10 11 2" xfId="100"/>
    <cellStyle name="Normal 10 11 3" xfId="101"/>
    <cellStyle name="Normal 10 11 4" xfId="102"/>
    <cellStyle name="Normal 10 11 5" xfId="103"/>
    <cellStyle name="Normal 10 11 6" xfId="104"/>
    <cellStyle name="Normal 10 11 7" xfId="105"/>
    <cellStyle name="Normal 10 11 8" xfId="106"/>
    <cellStyle name="Normal 10 11 9" xfId="107"/>
    <cellStyle name="Normal 10 12" xfId="108"/>
    <cellStyle name="Normal 10 12 2" xfId="109"/>
    <cellStyle name="Normal 10 12 3" xfId="110"/>
    <cellStyle name="Normal 10 12 4" xfId="111"/>
    <cellStyle name="Normal 10 12 5" xfId="112"/>
    <cellStyle name="Normal 10 12 6" xfId="113"/>
    <cellStyle name="Normal 10 12 7" xfId="114"/>
    <cellStyle name="Normal 10 12 8" xfId="115"/>
    <cellStyle name="Normal 10 12 9" xfId="116"/>
    <cellStyle name="Normal 10 13" xfId="117"/>
    <cellStyle name="Normal 10 13 2" xfId="118"/>
    <cellStyle name="Normal 10 13 3" xfId="119"/>
    <cellStyle name="Normal 10 13 4" xfId="120"/>
    <cellStyle name="Normal 10 13 5" xfId="121"/>
    <cellStyle name="Normal 10 13 6" xfId="122"/>
    <cellStyle name="Normal 10 13 7" xfId="123"/>
    <cellStyle name="Normal 10 13 8" xfId="124"/>
    <cellStyle name="Normal 10 13 9" xfId="125"/>
    <cellStyle name="Normal 10 14" xfId="126"/>
    <cellStyle name="Normal 10 14 2" xfId="127"/>
    <cellStyle name="Normal 10 14 3" xfId="128"/>
    <cellStyle name="Normal 10 14 4" xfId="129"/>
    <cellStyle name="Normal 10 14 5" xfId="130"/>
    <cellStyle name="Normal 10 14 6" xfId="131"/>
    <cellStyle name="Normal 10 14 7" xfId="132"/>
    <cellStyle name="Normal 10 14 8" xfId="133"/>
    <cellStyle name="Normal 10 14 9" xfId="134"/>
    <cellStyle name="Normal 10 15" xfId="135"/>
    <cellStyle name="Normal 10 15 2" xfId="136"/>
    <cellStyle name="Normal 10 15 3" xfId="137"/>
    <cellStyle name="Normal 10 15 4" xfId="138"/>
    <cellStyle name="Normal 10 15 5" xfId="139"/>
    <cellStyle name="Normal 10 15 6" xfId="140"/>
    <cellStyle name="Normal 10 15 7" xfId="141"/>
    <cellStyle name="Normal 10 15 8" xfId="142"/>
    <cellStyle name="Normal 10 15 9" xfId="143"/>
    <cellStyle name="Normal 10 16" xfId="144"/>
    <cellStyle name="Normal 10 17" xfId="145"/>
    <cellStyle name="Normal 10 18" xfId="146"/>
    <cellStyle name="Normal 10 19" xfId="147"/>
    <cellStyle name="Normal 10 2" xfId="148"/>
    <cellStyle name="Normal 10 20" xfId="149"/>
    <cellStyle name="Normal 10 21" xfId="150"/>
    <cellStyle name="Normal 10 22" xfId="151"/>
    <cellStyle name="Normal 10 23" xfId="152"/>
    <cellStyle name="Normal 10 24" xfId="153"/>
    <cellStyle name="Normal 10 25" xfId="154"/>
    <cellStyle name="Normal 10 26" xfId="155"/>
    <cellStyle name="Normal 10 27" xfId="156"/>
    <cellStyle name="Normal 10 3" xfId="157"/>
    <cellStyle name="Normal 10 4" xfId="158"/>
    <cellStyle name="Normal 10 5" xfId="159"/>
    <cellStyle name="Normal 10 6" xfId="160"/>
    <cellStyle name="Normal 10 7" xfId="161"/>
    <cellStyle name="Normal 10 8" xfId="162"/>
    <cellStyle name="Normal 10 8 2" xfId="163"/>
    <cellStyle name="Normal 10 8 3" xfId="164"/>
    <cellStyle name="Normal 10 8 4" xfId="165"/>
    <cellStyle name="Normal 10 8 5" xfId="166"/>
    <cellStyle name="Normal 10 8 6" xfId="167"/>
    <cellStyle name="Normal 10 8 7" xfId="168"/>
    <cellStyle name="Normal 10 8 8" xfId="169"/>
    <cellStyle name="Normal 10 8 9" xfId="170"/>
    <cellStyle name="Normal 10 9" xfId="171"/>
    <cellStyle name="Normal 10 9 2" xfId="172"/>
    <cellStyle name="Normal 10 9 3" xfId="173"/>
    <cellStyle name="Normal 10 9 4" xfId="174"/>
    <cellStyle name="Normal 10 9 5" xfId="175"/>
    <cellStyle name="Normal 10 9 6" xfId="176"/>
    <cellStyle name="Normal 10 9 7" xfId="177"/>
    <cellStyle name="Normal 10 9 8" xfId="178"/>
    <cellStyle name="Normal 10 9 9" xfId="179"/>
    <cellStyle name="Normal 100" xfId="180"/>
    <cellStyle name="Normal 100 2" xfId="181"/>
    <cellStyle name="Normal 100 3" xfId="182"/>
    <cellStyle name="Normal 100 4" xfId="183"/>
    <cellStyle name="Normal 100 5" xfId="184"/>
    <cellStyle name="Normal 11" xfId="87"/>
    <cellStyle name="Normal 11 10" xfId="185"/>
    <cellStyle name="Normal 11 10 2" xfId="186"/>
    <cellStyle name="Normal 11 10 3" xfId="187"/>
    <cellStyle name="Normal 11 10 4" xfId="188"/>
    <cellStyle name="Normal 11 10 5" xfId="189"/>
    <cellStyle name="Normal 11 10 6" xfId="190"/>
    <cellStyle name="Normal 11 10 7" xfId="191"/>
    <cellStyle name="Normal 11 10 8" xfId="192"/>
    <cellStyle name="Normal 11 10 9" xfId="193"/>
    <cellStyle name="Normal 11 11" xfId="194"/>
    <cellStyle name="Normal 11 11 2" xfId="195"/>
    <cellStyle name="Normal 11 11 3" xfId="196"/>
    <cellStyle name="Normal 11 11 4" xfId="197"/>
    <cellStyle name="Normal 11 11 5" xfId="198"/>
    <cellStyle name="Normal 11 11 6" xfId="199"/>
    <cellStyle name="Normal 11 11 7" xfId="200"/>
    <cellStyle name="Normal 11 11 8" xfId="201"/>
    <cellStyle name="Normal 11 11 9" xfId="202"/>
    <cellStyle name="Normal 11 12" xfId="203"/>
    <cellStyle name="Normal 11 12 2" xfId="204"/>
    <cellStyle name="Normal 11 12 3" xfId="205"/>
    <cellStyle name="Normal 11 12 4" xfId="206"/>
    <cellStyle name="Normal 11 12 5" xfId="207"/>
    <cellStyle name="Normal 11 12 6" xfId="208"/>
    <cellStyle name="Normal 11 12 7" xfId="209"/>
    <cellStyle name="Normal 11 12 8" xfId="210"/>
    <cellStyle name="Normal 11 12 9" xfId="211"/>
    <cellStyle name="Normal 11 13" xfId="212"/>
    <cellStyle name="Normal 11 13 2" xfId="213"/>
    <cellStyle name="Normal 11 13 3" xfId="214"/>
    <cellStyle name="Normal 11 13 4" xfId="215"/>
    <cellStyle name="Normal 11 13 5" xfId="216"/>
    <cellStyle name="Normal 11 13 6" xfId="217"/>
    <cellStyle name="Normal 11 13 7" xfId="218"/>
    <cellStyle name="Normal 11 13 8" xfId="219"/>
    <cellStyle name="Normal 11 13 9" xfId="220"/>
    <cellStyle name="Normal 11 14" xfId="221"/>
    <cellStyle name="Normal 11 14 2" xfId="222"/>
    <cellStyle name="Normal 11 14 3" xfId="223"/>
    <cellStyle name="Normal 11 14 4" xfId="224"/>
    <cellStyle name="Normal 11 14 5" xfId="225"/>
    <cellStyle name="Normal 11 14 6" xfId="226"/>
    <cellStyle name="Normal 11 14 7" xfId="227"/>
    <cellStyle name="Normal 11 14 8" xfId="228"/>
    <cellStyle name="Normal 11 14 9" xfId="229"/>
    <cellStyle name="Normal 11 15" xfId="230"/>
    <cellStyle name="Normal 11 15 2" xfId="231"/>
    <cellStyle name="Normal 11 15 3" xfId="232"/>
    <cellStyle name="Normal 11 15 4" xfId="233"/>
    <cellStyle name="Normal 11 15 5" xfId="234"/>
    <cellStyle name="Normal 11 15 6" xfId="235"/>
    <cellStyle name="Normal 11 15 7" xfId="236"/>
    <cellStyle name="Normal 11 15 8" xfId="237"/>
    <cellStyle name="Normal 11 15 9" xfId="238"/>
    <cellStyle name="Normal 11 16" xfId="239"/>
    <cellStyle name="Normal 11 17" xfId="240"/>
    <cellStyle name="Normal 11 18" xfId="241"/>
    <cellStyle name="Normal 11 19" xfId="242"/>
    <cellStyle name="Normal 11 2" xfId="243"/>
    <cellStyle name="Normal 11 20" xfId="244"/>
    <cellStyle name="Normal 11 21" xfId="245"/>
    <cellStyle name="Normal 11 22" xfId="246"/>
    <cellStyle name="Normal 11 23" xfId="247"/>
    <cellStyle name="Normal 11 24" xfId="248"/>
    <cellStyle name="Normal 11 25" xfId="249"/>
    <cellStyle name="Normal 11 26" xfId="250"/>
    <cellStyle name="Normal 11 27" xfId="251"/>
    <cellStyle name="Normal 11 3" xfId="252"/>
    <cellStyle name="Normal 11 4" xfId="253"/>
    <cellStyle name="Normal 11 5" xfId="254"/>
    <cellStyle name="Normal 11 6" xfId="255"/>
    <cellStyle name="Normal 11 7" xfId="256"/>
    <cellStyle name="Normal 11 8" xfId="257"/>
    <cellStyle name="Normal 11 8 2" xfId="258"/>
    <cellStyle name="Normal 11 8 3" xfId="259"/>
    <cellStyle name="Normal 11 8 4" xfId="260"/>
    <cellStyle name="Normal 11 8 5" xfId="261"/>
    <cellStyle name="Normal 11 8 6" xfId="262"/>
    <cellStyle name="Normal 11 8 7" xfId="263"/>
    <cellStyle name="Normal 11 8 8" xfId="264"/>
    <cellStyle name="Normal 11 8 9" xfId="265"/>
    <cellStyle name="Normal 11 9" xfId="266"/>
    <cellStyle name="Normal 11 9 2" xfId="267"/>
    <cellStyle name="Normal 11 9 3" xfId="268"/>
    <cellStyle name="Normal 11 9 4" xfId="269"/>
    <cellStyle name="Normal 11 9 5" xfId="270"/>
    <cellStyle name="Normal 11 9 6" xfId="271"/>
    <cellStyle name="Normal 11 9 7" xfId="272"/>
    <cellStyle name="Normal 11 9 8" xfId="273"/>
    <cellStyle name="Normal 11 9 9" xfId="274"/>
    <cellStyle name="Normal 12" xfId="88"/>
    <cellStyle name="Normal 12 10" xfId="275"/>
    <cellStyle name="Normal 12 10 2" xfId="276"/>
    <cellStyle name="Normal 12 10 3" xfId="277"/>
    <cellStyle name="Normal 12 10 4" xfId="278"/>
    <cellStyle name="Normal 12 10 5" xfId="279"/>
    <cellStyle name="Normal 12 10 6" xfId="280"/>
    <cellStyle name="Normal 12 10 7" xfId="281"/>
    <cellStyle name="Normal 12 10 8" xfId="282"/>
    <cellStyle name="Normal 12 10 9" xfId="283"/>
    <cellStyle name="Normal 12 11" xfId="284"/>
    <cellStyle name="Normal 12 11 2" xfId="285"/>
    <cellStyle name="Normal 12 11 3" xfId="286"/>
    <cellStyle name="Normal 12 11 4" xfId="287"/>
    <cellStyle name="Normal 12 11 5" xfId="288"/>
    <cellStyle name="Normal 12 11 6" xfId="289"/>
    <cellStyle name="Normal 12 11 7" xfId="290"/>
    <cellStyle name="Normal 12 11 8" xfId="291"/>
    <cellStyle name="Normal 12 11 9" xfId="292"/>
    <cellStyle name="Normal 12 12" xfId="293"/>
    <cellStyle name="Normal 12 12 2" xfId="294"/>
    <cellStyle name="Normal 12 12 3" xfId="295"/>
    <cellStyle name="Normal 12 12 4" xfId="296"/>
    <cellStyle name="Normal 12 12 5" xfId="297"/>
    <cellStyle name="Normal 12 12 6" xfId="298"/>
    <cellStyle name="Normal 12 12 7" xfId="299"/>
    <cellStyle name="Normal 12 12 8" xfId="300"/>
    <cellStyle name="Normal 12 12 9" xfId="301"/>
    <cellStyle name="Normal 12 13" xfId="302"/>
    <cellStyle name="Normal 12 13 2" xfId="303"/>
    <cellStyle name="Normal 12 13 3" xfId="304"/>
    <cellStyle name="Normal 12 13 4" xfId="305"/>
    <cellStyle name="Normal 12 13 5" xfId="306"/>
    <cellStyle name="Normal 12 13 6" xfId="307"/>
    <cellStyle name="Normal 12 13 7" xfId="308"/>
    <cellStyle name="Normal 12 13 8" xfId="309"/>
    <cellStyle name="Normal 12 13 9" xfId="310"/>
    <cellStyle name="Normal 12 14" xfId="311"/>
    <cellStyle name="Normal 12 14 2" xfId="312"/>
    <cellStyle name="Normal 12 14 3" xfId="313"/>
    <cellStyle name="Normal 12 14 4" xfId="314"/>
    <cellStyle name="Normal 12 14 5" xfId="315"/>
    <cellStyle name="Normal 12 14 6" xfId="316"/>
    <cellStyle name="Normal 12 14 7" xfId="317"/>
    <cellStyle name="Normal 12 14 8" xfId="318"/>
    <cellStyle name="Normal 12 14 9" xfId="319"/>
    <cellStyle name="Normal 12 15" xfId="320"/>
    <cellStyle name="Normal 12 15 2" xfId="321"/>
    <cellStyle name="Normal 12 15 3" xfId="322"/>
    <cellStyle name="Normal 12 15 4" xfId="323"/>
    <cellStyle name="Normal 12 15 5" xfId="324"/>
    <cellStyle name="Normal 12 15 6" xfId="325"/>
    <cellStyle name="Normal 12 15 7" xfId="326"/>
    <cellStyle name="Normal 12 15 8" xfId="327"/>
    <cellStyle name="Normal 12 15 9" xfId="328"/>
    <cellStyle name="Normal 12 16" xfId="329"/>
    <cellStyle name="Normal 12 17" xfId="330"/>
    <cellStyle name="Normal 12 18" xfId="331"/>
    <cellStyle name="Normal 12 19" xfId="332"/>
    <cellStyle name="Normal 12 2" xfId="333"/>
    <cellStyle name="Normal 12 20" xfId="334"/>
    <cellStyle name="Normal 12 21" xfId="335"/>
    <cellStyle name="Normal 12 22" xfId="336"/>
    <cellStyle name="Normal 12 23" xfId="337"/>
    <cellStyle name="Normal 12 24" xfId="338"/>
    <cellStyle name="Normal 12 25" xfId="339"/>
    <cellStyle name="Normal 12 26" xfId="340"/>
    <cellStyle name="Normal 12 27" xfId="341"/>
    <cellStyle name="Normal 12 3" xfId="342"/>
    <cellStyle name="Normal 12 4" xfId="343"/>
    <cellStyle name="Normal 12 5" xfId="344"/>
    <cellStyle name="Normal 12 6" xfId="345"/>
    <cellStyle name="Normal 12 7" xfId="346"/>
    <cellStyle name="Normal 12 8" xfId="347"/>
    <cellStyle name="Normal 12 8 2" xfId="348"/>
    <cellStyle name="Normal 12 8 3" xfId="349"/>
    <cellStyle name="Normal 12 8 4" xfId="350"/>
    <cellStyle name="Normal 12 8 5" xfId="351"/>
    <cellStyle name="Normal 12 8 6" xfId="352"/>
    <cellStyle name="Normal 12 8 7" xfId="353"/>
    <cellStyle name="Normal 12 8 8" xfId="354"/>
    <cellStyle name="Normal 12 8 9" xfId="355"/>
    <cellStyle name="Normal 12 9" xfId="356"/>
    <cellStyle name="Normal 12 9 2" xfId="357"/>
    <cellStyle name="Normal 12 9 3" xfId="358"/>
    <cellStyle name="Normal 12 9 4" xfId="359"/>
    <cellStyle name="Normal 12 9 5" xfId="360"/>
    <cellStyle name="Normal 12 9 6" xfId="361"/>
    <cellStyle name="Normal 12 9 7" xfId="362"/>
    <cellStyle name="Normal 12 9 8" xfId="363"/>
    <cellStyle name="Normal 12 9 9" xfId="364"/>
    <cellStyle name="Normal 13" xfId="365"/>
    <cellStyle name="Normal 13 10" xfId="366"/>
    <cellStyle name="Normal 13 11" xfId="367"/>
    <cellStyle name="Normal 13 12" xfId="368"/>
    <cellStyle name="Normal 13 13" xfId="369"/>
    <cellStyle name="Normal 13 14" xfId="370"/>
    <cellStyle name="Normal 13 15" xfId="371"/>
    <cellStyle name="Normal 13 16" xfId="372"/>
    <cellStyle name="Normal 13 17" xfId="373"/>
    <cellStyle name="Normal 13 18" xfId="374"/>
    <cellStyle name="Normal 13 19" xfId="375"/>
    <cellStyle name="Normal 13 2" xfId="376"/>
    <cellStyle name="Normal 13 20" xfId="377"/>
    <cellStyle name="Normal 13 21" xfId="378"/>
    <cellStyle name="Normal 13 22" xfId="379"/>
    <cellStyle name="Normal 13 23" xfId="380"/>
    <cellStyle name="Normal 13 24" xfId="381"/>
    <cellStyle name="Normal 13 25" xfId="382"/>
    <cellStyle name="Normal 13 26" xfId="383"/>
    <cellStyle name="Normal 13 27" xfId="384"/>
    <cellStyle name="Normal 13 3" xfId="385"/>
    <cellStyle name="Normal 13 4" xfId="386"/>
    <cellStyle name="Normal 13 5" xfId="387"/>
    <cellStyle name="Normal 13 6" xfId="388"/>
    <cellStyle name="Normal 13 7" xfId="389"/>
    <cellStyle name="Normal 13 8" xfId="390"/>
    <cellStyle name="Normal 13 9" xfId="391"/>
    <cellStyle name="Normal 14" xfId="392"/>
    <cellStyle name="Normal 14 10" xfId="393"/>
    <cellStyle name="Normal 14 11" xfId="394"/>
    <cellStyle name="Normal 14 12" xfId="395"/>
    <cellStyle name="Normal 14 13" xfId="396"/>
    <cellStyle name="Normal 14 14" xfId="397"/>
    <cellStyle name="Normal 14 15" xfId="398"/>
    <cellStyle name="Normal 14 16" xfId="399"/>
    <cellStyle name="Normal 14 17" xfId="400"/>
    <cellStyle name="Normal 14 18" xfId="401"/>
    <cellStyle name="Normal 14 19" xfId="402"/>
    <cellStyle name="Normal 14 2" xfId="403"/>
    <cellStyle name="Normal 14 20" xfId="404"/>
    <cellStyle name="Normal 14 21" xfId="405"/>
    <cellStyle name="Normal 14 22" xfId="406"/>
    <cellStyle name="Normal 14 23" xfId="407"/>
    <cellStyle name="Normal 14 24" xfId="408"/>
    <cellStyle name="Normal 14 25" xfId="409"/>
    <cellStyle name="Normal 14 26" xfId="410"/>
    <cellStyle name="Normal 14 27" xfId="411"/>
    <cellStyle name="Normal 14 3" xfId="412"/>
    <cellStyle name="Normal 14 4" xfId="413"/>
    <cellStyle name="Normal 14 5" xfId="414"/>
    <cellStyle name="Normal 14 6" xfId="415"/>
    <cellStyle name="Normal 14 7" xfId="416"/>
    <cellStyle name="Normal 14 8" xfId="417"/>
    <cellStyle name="Normal 14 9" xfId="418"/>
    <cellStyle name="Normal 15" xfId="419"/>
    <cellStyle name="Normal 15 10" xfId="420"/>
    <cellStyle name="Normal 15 11" xfId="421"/>
    <cellStyle name="Normal 15 12" xfId="422"/>
    <cellStyle name="Normal 15 13" xfId="423"/>
    <cellStyle name="Normal 15 14" xfId="424"/>
    <cellStyle name="Normal 15 15" xfId="425"/>
    <cellStyle name="Normal 15 16" xfId="426"/>
    <cellStyle name="Normal 15 17" xfId="427"/>
    <cellStyle name="Normal 15 18" xfId="428"/>
    <cellStyle name="Normal 15 19" xfId="429"/>
    <cellStyle name="Normal 15 2" xfId="430"/>
    <cellStyle name="Normal 15 20" xfId="431"/>
    <cellStyle name="Normal 15 21" xfId="432"/>
    <cellStyle name="Normal 15 22" xfId="433"/>
    <cellStyle name="Normal 15 23" xfId="434"/>
    <cellStyle name="Normal 15 24" xfId="435"/>
    <cellStyle name="Normal 15 25" xfId="436"/>
    <cellStyle name="Normal 15 26" xfId="437"/>
    <cellStyle name="Normal 15 27" xfId="438"/>
    <cellStyle name="Normal 15 3" xfId="439"/>
    <cellStyle name="Normal 15 4" xfId="440"/>
    <cellStyle name="Normal 15 5" xfId="441"/>
    <cellStyle name="Normal 15 6" xfId="442"/>
    <cellStyle name="Normal 15 7" xfId="443"/>
    <cellStyle name="Normal 15 8" xfId="444"/>
    <cellStyle name="Normal 15 9" xfId="445"/>
    <cellStyle name="Normal 16" xfId="446"/>
    <cellStyle name="Normal 16 10" xfId="447"/>
    <cellStyle name="Normal 16 11" xfId="448"/>
    <cellStyle name="Normal 16 12" xfId="449"/>
    <cellStyle name="Normal 16 13" xfId="450"/>
    <cellStyle name="Normal 16 14" xfId="451"/>
    <cellStyle name="Normal 16 15" xfId="452"/>
    <cellStyle name="Normal 16 16" xfId="453"/>
    <cellStyle name="Normal 16 17" xfId="454"/>
    <cellStyle name="Normal 16 18" xfId="455"/>
    <cellStyle name="Normal 16 19" xfId="456"/>
    <cellStyle name="Normal 16 2" xfId="457"/>
    <cellStyle name="Normal 16 20" xfId="458"/>
    <cellStyle name="Normal 16 21" xfId="459"/>
    <cellStyle name="Normal 16 22" xfId="460"/>
    <cellStyle name="Normal 16 23" xfId="461"/>
    <cellStyle name="Normal 16 24" xfId="462"/>
    <cellStyle name="Normal 16 25" xfId="463"/>
    <cellStyle name="Normal 16 26" xfId="464"/>
    <cellStyle name="Normal 16 27" xfId="465"/>
    <cellStyle name="Normal 16 3" xfId="466"/>
    <cellStyle name="Normal 16 4" xfId="467"/>
    <cellStyle name="Normal 16 5" xfId="468"/>
    <cellStyle name="Normal 16 6" xfId="469"/>
    <cellStyle name="Normal 16 7" xfId="470"/>
    <cellStyle name="Normal 16 8" xfId="471"/>
    <cellStyle name="Normal 16 9" xfId="472"/>
    <cellStyle name="Normal 17" xfId="473"/>
    <cellStyle name="Normal 17 2" xfId="474"/>
    <cellStyle name="Normal 17 3" xfId="475"/>
    <cellStyle name="Normal 17 4" xfId="476"/>
    <cellStyle name="Normal 17 5" xfId="477"/>
    <cellStyle name="Normal 17 6" xfId="478"/>
    <cellStyle name="Normal 17 7" xfId="479"/>
    <cellStyle name="Normal 17 8" xfId="480"/>
    <cellStyle name="Normal 17 9" xfId="481"/>
    <cellStyle name="Normal 18" xfId="482"/>
    <cellStyle name="Normal 18 2" xfId="483"/>
    <cellStyle name="Normal 18 3" xfId="484"/>
    <cellStyle name="Normal 18 4" xfId="485"/>
    <cellStyle name="Normal 18 5" xfId="486"/>
    <cellStyle name="Normal 18 6" xfId="487"/>
    <cellStyle name="Normal 18 7" xfId="488"/>
    <cellStyle name="Normal 18 8" xfId="489"/>
    <cellStyle name="Normal 18 9" xfId="490"/>
    <cellStyle name="Normal 19" xfId="491"/>
    <cellStyle name="Normal 19 2" xfId="492"/>
    <cellStyle name="Normal 19 3" xfId="493"/>
    <cellStyle name="Normal 19 4" xfId="494"/>
    <cellStyle name="Normal 19 5" xfId="495"/>
    <cellStyle name="Normal 19 6" xfId="496"/>
    <cellStyle name="Normal 19 7" xfId="497"/>
    <cellStyle name="Normal 19 8" xfId="498"/>
    <cellStyle name="Normal 19 9" xfId="499"/>
    <cellStyle name="Normal 2" xfId="2"/>
    <cellStyle name="Normal 2 10" xfId="501"/>
    <cellStyle name="Normal 2 10 10" xfId="502"/>
    <cellStyle name="Normal 2 10 11" xfId="503"/>
    <cellStyle name="Normal 2 10 12" xfId="504"/>
    <cellStyle name="Normal 2 10 13" xfId="505"/>
    <cellStyle name="Normal 2 10 14" xfId="506"/>
    <cellStyle name="Normal 2 10 15" xfId="507"/>
    <cellStyle name="Normal 2 10 16" xfId="508"/>
    <cellStyle name="Normal 2 10 17" xfId="509"/>
    <cellStyle name="Normal 2 10 18" xfId="510"/>
    <cellStyle name="Normal 2 10 19" xfId="511"/>
    <cellStyle name="Normal 2 10 2" xfId="512"/>
    <cellStyle name="Normal 2 10 20" xfId="513"/>
    <cellStyle name="Normal 2 10 21" xfId="514"/>
    <cellStyle name="Normal 2 10 22" xfId="515"/>
    <cellStyle name="Normal 2 10 23" xfId="516"/>
    <cellStyle name="Normal 2 10 24" xfId="517"/>
    <cellStyle name="Normal 2 10 25" xfId="518"/>
    <cellStyle name="Normal 2 10 26" xfId="519"/>
    <cellStyle name="Normal 2 10 27" xfId="520"/>
    <cellStyle name="Normal 2 10 3" xfId="521"/>
    <cellStyle name="Normal 2 10 4" xfId="522"/>
    <cellStyle name="Normal 2 10 5" xfId="523"/>
    <cellStyle name="Normal 2 10 6" xfId="524"/>
    <cellStyle name="Normal 2 10 7" xfId="525"/>
    <cellStyle name="Normal 2 10 8" xfId="526"/>
    <cellStyle name="Normal 2 10 9" xfId="527"/>
    <cellStyle name="Normal 2 11" xfId="528"/>
    <cellStyle name="Normal 2 11 10" xfId="529"/>
    <cellStyle name="Normal 2 11 11" xfId="530"/>
    <cellStyle name="Normal 2 11 12" xfId="531"/>
    <cellStyle name="Normal 2 11 13" xfId="532"/>
    <cellStyle name="Normal 2 11 14" xfId="533"/>
    <cellStyle name="Normal 2 11 15" xfId="534"/>
    <cellStyle name="Normal 2 11 16" xfId="535"/>
    <cellStyle name="Normal 2 11 17" xfId="536"/>
    <cellStyle name="Normal 2 11 18" xfId="537"/>
    <cellStyle name="Normal 2 11 19" xfId="538"/>
    <cellStyle name="Normal 2 11 2" xfId="539"/>
    <cellStyle name="Normal 2 11 20" xfId="540"/>
    <cellStyle name="Normal 2 11 21" xfId="541"/>
    <cellStyle name="Normal 2 11 22" xfId="542"/>
    <cellStyle name="Normal 2 11 23" xfId="543"/>
    <cellStyle name="Normal 2 11 24" xfId="544"/>
    <cellStyle name="Normal 2 11 25" xfId="545"/>
    <cellStyle name="Normal 2 11 26" xfId="546"/>
    <cellStyle name="Normal 2 11 27" xfId="547"/>
    <cellStyle name="Normal 2 11 3" xfId="548"/>
    <cellStyle name="Normal 2 11 4" xfId="549"/>
    <cellStyle name="Normal 2 11 5" xfId="550"/>
    <cellStyle name="Normal 2 11 6" xfId="551"/>
    <cellStyle name="Normal 2 11 7" xfId="552"/>
    <cellStyle name="Normal 2 11 8" xfId="553"/>
    <cellStyle name="Normal 2 11 9" xfId="554"/>
    <cellStyle name="Normal 2 12" xfId="555"/>
    <cellStyle name="Normal 2 12 10" xfId="556"/>
    <cellStyle name="Normal 2 12 11" xfId="557"/>
    <cellStyle name="Normal 2 12 12" xfId="558"/>
    <cellStyle name="Normal 2 12 13" xfId="559"/>
    <cellStyle name="Normal 2 12 14" xfId="560"/>
    <cellStyle name="Normal 2 12 15" xfId="561"/>
    <cellStyle name="Normal 2 12 16" xfId="562"/>
    <cellStyle name="Normal 2 12 17" xfId="563"/>
    <cellStyle name="Normal 2 12 18" xfId="564"/>
    <cellStyle name="Normal 2 12 19" xfId="565"/>
    <cellStyle name="Normal 2 12 2" xfId="566"/>
    <cellStyle name="Normal 2 12 20" xfId="567"/>
    <cellStyle name="Normal 2 12 21" xfId="568"/>
    <cellStyle name="Normal 2 12 22" xfId="569"/>
    <cellStyle name="Normal 2 12 23" xfId="570"/>
    <cellStyle name="Normal 2 12 24" xfId="571"/>
    <cellStyle name="Normal 2 12 25" xfId="572"/>
    <cellStyle name="Normal 2 12 26" xfId="573"/>
    <cellStyle name="Normal 2 12 27" xfId="574"/>
    <cellStyle name="Normal 2 12 3" xfId="575"/>
    <cellStyle name="Normal 2 12 4" xfId="576"/>
    <cellStyle name="Normal 2 12 5" xfId="577"/>
    <cellStyle name="Normal 2 12 6" xfId="578"/>
    <cellStyle name="Normal 2 12 7" xfId="579"/>
    <cellStyle name="Normal 2 12 8" xfId="580"/>
    <cellStyle name="Normal 2 12 9" xfId="581"/>
    <cellStyle name="Normal 2 13" xfId="582"/>
    <cellStyle name="Normal 2 13 10" xfId="583"/>
    <cellStyle name="Normal 2 13 11" xfId="584"/>
    <cellStyle name="Normal 2 13 12" xfId="585"/>
    <cellStyle name="Normal 2 13 13" xfId="586"/>
    <cellStyle name="Normal 2 13 14" xfId="587"/>
    <cellStyle name="Normal 2 13 15" xfId="588"/>
    <cellStyle name="Normal 2 13 16" xfId="589"/>
    <cellStyle name="Normal 2 13 17" xfId="590"/>
    <cellStyle name="Normal 2 13 18" xfId="591"/>
    <cellStyle name="Normal 2 13 19" xfId="592"/>
    <cellStyle name="Normal 2 13 2" xfId="593"/>
    <cellStyle name="Normal 2 13 20" xfId="594"/>
    <cellStyle name="Normal 2 13 21" xfId="595"/>
    <cellStyle name="Normal 2 13 22" xfId="596"/>
    <cellStyle name="Normal 2 13 23" xfId="597"/>
    <cellStyle name="Normal 2 13 24" xfId="598"/>
    <cellStyle name="Normal 2 13 25" xfId="599"/>
    <cellStyle name="Normal 2 13 26" xfId="600"/>
    <cellStyle name="Normal 2 13 27" xfId="601"/>
    <cellStyle name="Normal 2 13 3" xfId="602"/>
    <cellStyle name="Normal 2 13 4" xfId="603"/>
    <cellStyle name="Normal 2 13 5" xfId="604"/>
    <cellStyle name="Normal 2 13 6" xfId="605"/>
    <cellStyle name="Normal 2 13 7" xfId="606"/>
    <cellStyle name="Normal 2 13 8" xfId="607"/>
    <cellStyle name="Normal 2 13 9" xfId="608"/>
    <cellStyle name="Normal 2 14" xfId="609"/>
    <cellStyle name="Normal 2 14 10" xfId="610"/>
    <cellStyle name="Normal 2 14 11" xfId="611"/>
    <cellStyle name="Normal 2 14 12" xfId="612"/>
    <cellStyle name="Normal 2 14 13" xfId="613"/>
    <cellStyle name="Normal 2 14 14" xfId="614"/>
    <cellStyle name="Normal 2 14 15" xfId="615"/>
    <cellStyle name="Normal 2 14 16" xfId="616"/>
    <cellStyle name="Normal 2 14 17" xfId="617"/>
    <cellStyle name="Normal 2 14 18" xfId="618"/>
    <cellStyle name="Normal 2 14 19" xfId="619"/>
    <cellStyle name="Normal 2 14 2" xfId="620"/>
    <cellStyle name="Normal 2 14 20" xfId="621"/>
    <cellStyle name="Normal 2 14 21" xfId="622"/>
    <cellStyle name="Normal 2 14 22" xfId="623"/>
    <cellStyle name="Normal 2 14 23" xfId="624"/>
    <cellStyle name="Normal 2 14 24" xfId="625"/>
    <cellStyle name="Normal 2 14 25" xfId="626"/>
    <cellStyle name="Normal 2 14 26" xfId="627"/>
    <cellStyle name="Normal 2 14 27" xfId="628"/>
    <cellStyle name="Normal 2 14 3" xfId="629"/>
    <cellStyle name="Normal 2 14 4" xfId="630"/>
    <cellStyle name="Normal 2 14 5" xfId="631"/>
    <cellStyle name="Normal 2 14 6" xfId="632"/>
    <cellStyle name="Normal 2 14 7" xfId="633"/>
    <cellStyle name="Normal 2 14 8" xfId="634"/>
    <cellStyle name="Normal 2 14 9" xfId="635"/>
    <cellStyle name="Normal 2 15" xfId="636"/>
    <cellStyle name="Normal 2 15 10" xfId="637"/>
    <cellStyle name="Normal 2 15 11" xfId="638"/>
    <cellStyle name="Normal 2 15 12" xfId="639"/>
    <cellStyle name="Normal 2 15 13" xfId="640"/>
    <cellStyle name="Normal 2 15 14" xfId="641"/>
    <cellStyle name="Normal 2 15 15" xfId="642"/>
    <cellStyle name="Normal 2 15 16" xfId="643"/>
    <cellStyle name="Normal 2 15 17" xfId="644"/>
    <cellStyle name="Normal 2 15 18" xfId="645"/>
    <cellStyle name="Normal 2 15 19" xfId="646"/>
    <cellStyle name="Normal 2 15 2" xfId="647"/>
    <cellStyle name="Normal 2 15 20" xfId="648"/>
    <cellStyle name="Normal 2 15 21" xfId="649"/>
    <cellStyle name="Normal 2 15 22" xfId="650"/>
    <cellStyle name="Normal 2 15 23" xfId="651"/>
    <cellStyle name="Normal 2 15 24" xfId="652"/>
    <cellStyle name="Normal 2 15 25" xfId="653"/>
    <cellStyle name="Normal 2 15 26" xfId="654"/>
    <cellStyle name="Normal 2 15 27" xfId="655"/>
    <cellStyle name="Normal 2 15 3" xfId="656"/>
    <cellStyle name="Normal 2 15 4" xfId="657"/>
    <cellStyle name="Normal 2 15 5" xfId="658"/>
    <cellStyle name="Normal 2 15 6" xfId="659"/>
    <cellStyle name="Normal 2 15 7" xfId="660"/>
    <cellStyle name="Normal 2 15 8" xfId="661"/>
    <cellStyle name="Normal 2 15 9" xfId="662"/>
    <cellStyle name="Normal 2 16" xfId="663"/>
    <cellStyle name="Normal 2 16 10" xfId="664"/>
    <cellStyle name="Normal 2 16 11" xfId="665"/>
    <cellStyle name="Normal 2 16 12" xfId="666"/>
    <cellStyle name="Normal 2 16 13" xfId="667"/>
    <cellStyle name="Normal 2 16 14" xfId="668"/>
    <cellStyle name="Normal 2 16 15" xfId="669"/>
    <cellStyle name="Normal 2 16 16" xfId="670"/>
    <cellStyle name="Normal 2 16 17" xfId="671"/>
    <cellStyle name="Normal 2 16 18" xfId="672"/>
    <cellStyle name="Normal 2 16 19" xfId="673"/>
    <cellStyle name="Normal 2 16 2" xfId="674"/>
    <cellStyle name="Normal 2 16 20" xfId="675"/>
    <cellStyle name="Normal 2 16 21" xfId="676"/>
    <cellStyle name="Normal 2 16 22" xfId="677"/>
    <cellStyle name="Normal 2 16 23" xfId="678"/>
    <cellStyle name="Normal 2 16 24" xfId="679"/>
    <cellStyle name="Normal 2 16 25" xfId="680"/>
    <cellStyle name="Normal 2 16 26" xfId="681"/>
    <cellStyle name="Normal 2 16 27" xfId="682"/>
    <cellStyle name="Normal 2 16 3" xfId="683"/>
    <cellStyle name="Normal 2 16 4" xfId="684"/>
    <cellStyle name="Normal 2 16 5" xfId="685"/>
    <cellStyle name="Normal 2 16 6" xfId="686"/>
    <cellStyle name="Normal 2 16 7" xfId="687"/>
    <cellStyle name="Normal 2 16 8" xfId="688"/>
    <cellStyle name="Normal 2 16 9" xfId="689"/>
    <cellStyle name="Normal 2 17" xfId="690"/>
    <cellStyle name="Normal 2 17 10" xfId="691"/>
    <cellStyle name="Normal 2 17 11" xfId="692"/>
    <cellStyle name="Normal 2 17 12" xfId="693"/>
    <cellStyle name="Normal 2 17 13" xfId="694"/>
    <cellStyle name="Normal 2 17 14" xfId="695"/>
    <cellStyle name="Normal 2 17 15" xfId="696"/>
    <cellStyle name="Normal 2 17 16" xfId="697"/>
    <cellStyle name="Normal 2 17 17" xfId="698"/>
    <cellStyle name="Normal 2 17 18" xfId="699"/>
    <cellStyle name="Normal 2 17 19" xfId="700"/>
    <cellStyle name="Normal 2 17 2" xfId="701"/>
    <cellStyle name="Normal 2 17 20" xfId="702"/>
    <cellStyle name="Normal 2 17 21" xfId="703"/>
    <cellStyle name="Normal 2 17 22" xfId="704"/>
    <cellStyle name="Normal 2 17 23" xfId="705"/>
    <cellStyle name="Normal 2 17 24" xfId="706"/>
    <cellStyle name="Normal 2 17 25" xfId="707"/>
    <cellStyle name="Normal 2 17 26" xfId="708"/>
    <cellStyle name="Normal 2 17 27" xfId="709"/>
    <cellStyle name="Normal 2 17 3" xfId="710"/>
    <cellStyle name="Normal 2 17 4" xfId="711"/>
    <cellStyle name="Normal 2 17 5" xfId="712"/>
    <cellStyle name="Normal 2 17 6" xfId="713"/>
    <cellStyle name="Normal 2 17 7" xfId="714"/>
    <cellStyle name="Normal 2 17 8" xfId="715"/>
    <cellStyle name="Normal 2 17 9" xfId="716"/>
    <cellStyle name="Normal 2 18" xfId="717"/>
    <cellStyle name="Normal 2 18 10" xfId="718"/>
    <cellStyle name="Normal 2 18 11" xfId="719"/>
    <cellStyle name="Normal 2 18 12" xfId="720"/>
    <cellStyle name="Normal 2 18 13" xfId="721"/>
    <cellStyle name="Normal 2 18 14" xfId="722"/>
    <cellStyle name="Normal 2 18 15" xfId="723"/>
    <cellStyle name="Normal 2 18 16" xfId="724"/>
    <cellStyle name="Normal 2 18 17" xfId="725"/>
    <cellStyle name="Normal 2 18 18" xfId="726"/>
    <cellStyle name="Normal 2 18 19" xfId="727"/>
    <cellStyle name="Normal 2 18 2" xfId="728"/>
    <cellStyle name="Normal 2 18 20" xfId="729"/>
    <cellStyle name="Normal 2 18 21" xfId="730"/>
    <cellStyle name="Normal 2 18 22" xfId="731"/>
    <cellStyle name="Normal 2 18 23" xfId="732"/>
    <cellStyle name="Normal 2 18 24" xfId="733"/>
    <cellStyle name="Normal 2 18 25" xfId="734"/>
    <cellStyle name="Normal 2 18 26" xfId="735"/>
    <cellStyle name="Normal 2 18 27" xfId="736"/>
    <cellStyle name="Normal 2 18 3" xfId="737"/>
    <cellStyle name="Normal 2 18 4" xfId="738"/>
    <cellStyle name="Normal 2 18 5" xfId="739"/>
    <cellStyle name="Normal 2 18 6" xfId="740"/>
    <cellStyle name="Normal 2 18 7" xfId="741"/>
    <cellStyle name="Normal 2 18 8" xfId="742"/>
    <cellStyle name="Normal 2 18 9" xfId="743"/>
    <cellStyle name="Normal 2 19" xfId="744"/>
    <cellStyle name="Normal 2 19 10" xfId="745"/>
    <cellStyle name="Normal 2 19 11" xfId="746"/>
    <cellStyle name="Normal 2 19 12" xfId="747"/>
    <cellStyle name="Normal 2 19 13" xfId="748"/>
    <cellStyle name="Normal 2 19 14" xfId="749"/>
    <cellStyle name="Normal 2 19 15" xfId="750"/>
    <cellStyle name="Normal 2 19 16" xfId="751"/>
    <cellStyle name="Normal 2 19 17" xfId="752"/>
    <cellStyle name="Normal 2 19 18" xfId="753"/>
    <cellStyle name="Normal 2 19 19" xfId="754"/>
    <cellStyle name="Normal 2 19 2" xfId="755"/>
    <cellStyle name="Normal 2 19 20" xfId="756"/>
    <cellStyle name="Normal 2 19 21" xfId="757"/>
    <cellStyle name="Normal 2 19 22" xfId="758"/>
    <cellStyle name="Normal 2 19 23" xfId="759"/>
    <cellStyle name="Normal 2 19 24" xfId="760"/>
    <cellStyle name="Normal 2 19 25" xfId="761"/>
    <cellStyle name="Normal 2 19 26" xfId="762"/>
    <cellStyle name="Normal 2 19 27" xfId="763"/>
    <cellStyle name="Normal 2 19 3" xfId="764"/>
    <cellStyle name="Normal 2 19 4" xfId="765"/>
    <cellStyle name="Normal 2 19 5" xfId="766"/>
    <cellStyle name="Normal 2 19 6" xfId="767"/>
    <cellStyle name="Normal 2 19 7" xfId="768"/>
    <cellStyle name="Normal 2 19 8" xfId="769"/>
    <cellStyle name="Normal 2 19 9" xfId="770"/>
    <cellStyle name="Normal 2 2" xfId="771"/>
    <cellStyle name="Normal 2 2 10" xfId="772"/>
    <cellStyle name="Normal 2 2 11" xfId="773"/>
    <cellStyle name="Normal 2 2 12" xfId="774"/>
    <cellStyle name="Normal 2 2 13" xfId="775"/>
    <cellStyle name="Normal 2 2 14" xfId="776"/>
    <cellStyle name="Normal 2 2 15" xfId="777"/>
    <cellStyle name="Normal 2 2 16" xfId="778"/>
    <cellStyle name="Normal 2 2 17" xfId="779"/>
    <cellStyle name="Normal 2 2 18" xfId="780"/>
    <cellStyle name="Normal 2 2 19" xfId="781"/>
    <cellStyle name="Normal 2 2 2" xfId="782"/>
    <cellStyle name="Normal 2 2 20" xfId="783"/>
    <cellStyle name="Normal 2 2 21" xfId="784"/>
    <cellStyle name="Normal 2 2 22" xfId="785"/>
    <cellStyle name="Normal 2 2 23" xfId="786"/>
    <cellStyle name="Normal 2 2 24" xfId="787"/>
    <cellStyle name="Normal 2 2 25" xfId="788"/>
    <cellStyle name="Normal 2 2 26" xfId="789"/>
    <cellStyle name="Normal 2 2 27" xfId="790"/>
    <cellStyle name="Normal 2 2 3" xfId="791"/>
    <cellStyle name="Normal 2 2 4" xfId="792"/>
    <cellStyle name="Normal 2 2 5" xfId="793"/>
    <cellStyle name="Normal 2 2 6" xfId="794"/>
    <cellStyle name="Normal 2 2 7" xfId="795"/>
    <cellStyle name="Normal 2 2 8" xfId="796"/>
    <cellStyle name="Normal 2 2 9" xfId="797"/>
    <cellStyle name="Normal 2 20" xfId="798"/>
    <cellStyle name="Normal 2 20 10" xfId="799"/>
    <cellStyle name="Normal 2 20 11" xfId="800"/>
    <cellStyle name="Normal 2 20 12" xfId="801"/>
    <cellStyle name="Normal 2 20 13" xfId="802"/>
    <cellStyle name="Normal 2 20 14" xfId="803"/>
    <cellStyle name="Normal 2 20 15" xfId="804"/>
    <cellStyle name="Normal 2 20 16" xfId="805"/>
    <cellStyle name="Normal 2 20 17" xfId="806"/>
    <cellStyle name="Normal 2 20 18" xfId="807"/>
    <cellStyle name="Normal 2 20 19" xfId="808"/>
    <cellStyle name="Normal 2 20 2" xfId="809"/>
    <cellStyle name="Normal 2 20 20" xfId="810"/>
    <cellStyle name="Normal 2 20 21" xfId="811"/>
    <cellStyle name="Normal 2 20 22" xfId="812"/>
    <cellStyle name="Normal 2 20 23" xfId="813"/>
    <cellStyle name="Normal 2 20 24" xfId="814"/>
    <cellStyle name="Normal 2 20 25" xfId="815"/>
    <cellStyle name="Normal 2 20 26" xfId="816"/>
    <cellStyle name="Normal 2 20 27" xfId="817"/>
    <cellStyle name="Normal 2 20 3" xfId="818"/>
    <cellStyle name="Normal 2 20 4" xfId="819"/>
    <cellStyle name="Normal 2 20 5" xfId="820"/>
    <cellStyle name="Normal 2 20 6" xfId="821"/>
    <cellStyle name="Normal 2 20 7" xfId="822"/>
    <cellStyle name="Normal 2 20 8" xfId="823"/>
    <cellStyle name="Normal 2 20 9" xfId="824"/>
    <cellStyle name="Normal 2 21" xfId="825"/>
    <cellStyle name="Normal 2 21 10" xfId="826"/>
    <cellStyle name="Normal 2 21 11" xfId="827"/>
    <cellStyle name="Normal 2 21 12" xfId="828"/>
    <cellStyle name="Normal 2 21 13" xfId="829"/>
    <cellStyle name="Normal 2 21 14" xfId="830"/>
    <cellStyle name="Normal 2 21 15" xfId="831"/>
    <cellStyle name="Normal 2 21 16" xfId="832"/>
    <cellStyle name="Normal 2 21 17" xfId="833"/>
    <cellStyle name="Normal 2 21 18" xfId="834"/>
    <cellStyle name="Normal 2 21 19" xfId="835"/>
    <cellStyle name="Normal 2 21 2" xfId="836"/>
    <cellStyle name="Normal 2 21 20" xfId="837"/>
    <cellStyle name="Normal 2 21 21" xfId="838"/>
    <cellStyle name="Normal 2 21 22" xfId="839"/>
    <cellStyle name="Normal 2 21 23" xfId="840"/>
    <cellStyle name="Normal 2 21 24" xfId="841"/>
    <cellStyle name="Normal 2 21 25" xfId="842"/>
    <cellStyle name="Normal 2 21 26" xfId="843"/>
    <cellStyle name="Normal 2 21 27" xfId="844"/>
    <cellStyle name="Normal 2 21 3" xfId="845"/>
    <cellStyle name="Normal 2 21 4" xfId="846"/>
    <cellStyle name="Normal 2 21 5" xfId="847"/>
    <cellStyle name="Normal 2 21 6" xfId="848"/>
    <cellStyle name="Normal 2 21 7" xfId="849"/>
    <cellStyle name="Normal 2 21 8" xfId="850"/>
    <cellStyle name="Normal 2 21 9" xfId="851"/>
    <cellStyle name="Normal 2 22" xfId="852"/>
    <cellStyle name="Normal 2 22 10" xfId="853"/>
    <cellStyle name="Normal 2 22 11" xfId="854"/>
    <cellStyle name="Normal 2 22 12" xfId="855"/>
    <cellStyle name="Normal 2 22 13" xfId="856"/>
    <cellStyle name="Normal 2 22 14" xfId="857"/>
    <cellStyle name="Normal 2 22 15" xfId="858"/>
    <cellStyle name="Normal 2 22 16" xfId="859"/>
    <cellStyle name="Normal 2 22 17" xfId="860"/>
    <cellStyle name="Normal 2 22 18" xfId="861"/>
    <cellStyle name="Normal 2 22 19" xfId="862"/>
    <cellStyle name="Normal 2 22 2" xfId="863"/>
    <cellStyle name="Normal 2 22 20" xfId="864"/>
    <cellStyle name="Normal 2 22 21" xfId="865"/>
    <cellStyle name="Normal 2 22 22" xfId="866"/>
    <cellStyle name="Normal 2 22 23" xfId="867"/>
    <cellStyle name="Normal 2 22 24" xfId="868"/>
    <cellStyle name="Normal 2 22 25" xfId="869"/>
    <cellStyle name="Normal 2 22 26" xfId="870"/>
    <cellStyle name="Normal 2 22 27" xfId="871"/>
    <cellStyle name="Normal 2 22 3" xfId="872"/>
    <cellStyle name="Normal 2 22 4" xfId="873"/>
    <cellStyle name="Normal 2 22 5" xfId="874"/>
    <cellStyle name="Normal 2 22 6" xfId="875"/>
    <cellStyle name="Normal 2 22 7" xfId="876"/>
    <cellStyle name="Normal 2 22 8" xfId="877"/>
    <cellStyle name="Normal 2 22 9" xfId="878"/>
    <cellStyle name="Normal 2 23" xfId="879"/>
    <cellStyle name="Normal 2 23 10" xfId="880"/>
    <cellStyle name="Normal 2 23 11" xfId="881"/>
    <cellStyle name="Normal 2 23 12" xfId="882"/>
    <cellStyle name="Normal 2 23 13" xfId="883"/>
    <cellStyle name="Normal 2 23 14" xfId="884"/>
    <cellStyle name="Normal 2 23 15" xfId="885"/>
    <cellStyle name="Normal 2 23 16" xfId="886"/>
    <cellStyle name="Normal 2 23 17" xfId="887"/>
    <cellStyle name="Normal 2 23 18" xfId="888"/>
    <cellStyle name="Normal 2 23 19" xfId="889"/>
    <cellStyle name="Normal 2 23 2" xfId="890"/>
    <cellStyle name="Normal 2 23 20" xfId="891"/>
    <cellStyle name="Normal 2 23 21" xfId="892"/>
    <cellStyle name="Normal 2 23 22" xfId="893"/>
    <cellStyle name="Normal 2 23 23" xfId="894"/>
    <cellStyle name="Normal 2 23 24" xfId="895"/>
    <cellStyle name="Normal 2 23 25" xfId="896"/>
    <cellStyle name="Normal 2 23 26" xfId="897"/>
    <cellStyle name="Normal 2 23 27" xfId="898"/>
    <cellStyle name="Normal 2 23 3" xfId="899"/>
    <cellStyle name="Normal 2 23 4" xfId="900"/>
    <cellStyle name="Normal 2 23 5" xfId="901"/>
    <cellStyle name="Normal 2 23 6" xfId="902"/>
    <cellStyle name="Normal 2 23 7" xfId="903"/>
    <cellStyle name="Normal 2 23 8" xfId="904"/>
    <cellStyle name="Normal 2 23 9" xfId="905"/>
    <cellStyle name="Normal 2 24" xfId="906"/>
    <cellStyle name="Normal 2 24 10" xfId="907"/>
    <cellStyle name="Normal 2 24 11" xfId="908"/>
    <cellStyle name="Normal 2 24 12" xfId="909"/>
    <cellStyle name="Normal 2 24 13" xfId="910"/>
    <cellStyle name="Normal 2 24 14" xfId="911"/>
    <cellStyle name="Normal 2 24 15" xfId="912"/>
    <cellStyle name="Normal 2 24 16" xfId="913"/>
    <cellStyle name="Normal 2 24 17" xfId="914"/>
    <cellStyle name="Normal 2 24 18" xfId="915"/>
    <cellStyle name="Normal 2 24 19" xfId="916"/>
    <cellStyle name="Normal 2 24 2" xfId="917"/>
    <cellStyle name="Normal 2 24 20" xfId="918"/>
    <cellStyle name="Normal 2 24 21" xfId="919"/>
    <cellStyle name="Normal 2 24 22" xfId="920"/>
    <cellStyle name="Normal 2 24 23" xfId="921"/>
    <cellStyle name="Normal 2 24 24" xfId="922"/>
    <cellStyle name="Normal 2 24 25" xfId="923"/>
    <cellStyle name="Normal 2 24 26" xfId="924"/>
    <cellStyle name="Normal 2 24 27" xfId="925"/>
    <cellStyle name="Normal 2 24 3" xfId="926"/>
    <cellStyle name="Normal 2 24 4" xfId="927"/>
    <cellStyle name="Normal 2 24 5" xfId="928"/>
    <cellStyle name="Normal 2 24 6" xfId="929"/>
    <cellStyle name="Normal 2 24 7" xfId="930"/>
    <cellStyle name="Normal 2 24 8" xfId="931"/>
    <cellStyle name="Normal 2 24 9" xfId="932"/>
    <cellStyle name="Normal 2 25" xfId="933"/>
    <cellStyle name="Normal 2 25 10" xfId="934"/>
    <cellStyle name="Normal 2 25 11" xfId="935"/>
    <cellStyle name="Normal 2 25 12" xfId="936"/>
    <cellStyle name="Normal 2 25 13" xfId="937"/>
    <cellStyle name="Normal 2 25 14" xfId="938"/>
    <cellStyle name="Normal 2 25 15" xfId="939"/>
    <cellStyle name="Normal 2 25 16" xfId="940"/>
    <cellStyle name="Normal 2 25 17" xfId="941"/>
    <cellStyle name="Normal 2 25 18" xfId="942"/>
    <cellStyle name="Normal 2 25 19" xfId="943"/>
    <cellStyle name="Normal 2 25 2" xfId="944"/>
    <cellStyle name="Normal 2 25 20" xfId="945"/>
    <cellStyle name="Normal 2 25 21" xfId="946"/>
    <cellStyle name="Normal 2 25 22" xfId="947"/>
    <cellStyle name="Normal 2 25 23" xfId="948"/>
    <cellStyle name="Normal 2 25 24" xfId="949"/>
    <cellStyle name="Normal 2 25 25" xfId="950"/>
    <cellStyle name="Normal 2 25 26" xfId="951"/>
    <cellStyle name="Normal 2 25 27" xfId="952"/>
    <cellStyle name="Normal 2 25 3" xfId="953"/>
    <cellStyle name="Normal 2 25 4" xfId="954"/>
    <cellStyle name="Normal 2 25 5" xfId="955"/>
    <cellStyle name="Normal 2 25 6" xfId="956"/>
    <cellStyle name="Normal 2 25 7" xfId="957"/>
    <cellStyle name="Normal 2 25 8" xfId="958"/>
    <cellStyle name="Normal 2 25 9" xfId="959"/>
    <cellStyle name="Normal 2 26" xfId="960"/>
    <cellStyle name="Normal 2 26 10" xfId="961"/>
    <cellStyle name="Normal 2 26 11" xfId="962"/>
    <cellStyle name="Normal 2 26 12" xfId="963"/>
    <cellStyle name="Normal 2 26 13" xfId="964"/>
    <cellStyle name="Normal 2 26 14" xfId="965"/>
    <cellStyle name="Normal 2 26 15" xfId="966"/>
    <cellStyle name="Normal 2 26 16" xfId="967"/>
    <cellStyle name="Normal 2 26 17" xfId="968"/>
    <cellStyle name="Normal 2 26 18" xfId="969"/>
    <cellStyle name="Normal 2 26 19" xfId="970"/>
    <cellStyle name="Normal 2 26 2" xfId="971"/>
    <cellStyle name="Normal 2 26 20" xfId="972"/>
    <cellStyle name="Normal 2 26 21" xfId="973"/>
    <cellStyle name="Normal 2 26 22" xfId="974"/>
    <cellStyle name="Normal 2 26 23" xfId="975"/>
    <cellStyle name="Normal 2 26 24" xfId="976"/>
    <cellStyle name="Normal 2 26 25" xfId="977"/>
    <cellStyle name="Normal 2 26 26" xfId="978"/>
    <cellStyle name="Normal 2 26 27" xfId="979"/>
    <cellStyle name="Normal 2 26 3" xfId="980"/>
    <cellStyle name="Normal 2 26 4" xfId="981"/>
    <cellStyle name="Normal 2 26 5" xfId="982"/>
    <cellStyle name="Normal 2 26 6" xfId="983"/>
    <cellStyle name="Normal 2 26 7" xfId="984"/>
    <cellStyle name="Normal 2 26 8" xfId="985"/>
    <cellStyle name="Normal 2 26 9" xfId="986"/>
    <cellStyle name="Normal 2 27" xfId="987"/>
    <cellStyle name="Normal 2 27 10" xfId="988"/>
    <cellStyle name="Normal 2 27 11" xfId="989"/>
    <cellStyle name="Normal 2 27 12" xfId="990"/>
    <cellStyle name="Normal 2 27 13" xfId="991"/>
    <cellStyle name="Normal 2 27 14" xfId="992"/>
    <cellStyle name="Normal 2 27 15" xfId="993"/>
    <cellStyle name="Normal 2 27 16" xfId="994"/>
    <cellStyle name="Normal 2 27 17" xfId="995"/>
    <cellStyle name="Normal 2 27 18" xfId="996"/>
    <cellStyle name="Normal 2 27 19" xfId="997"/>
    <cellStyle name="Normal 2 27 2" xfId="998"/>
    <cellStyle name="Normal 2 27 20" xfId="999"/>
    <cellStyle name="Normal 2 27 21" xfId="1000"/>
    <cellStyle name="Normal 2 27 22" xfId="1001"/>
    <cellStyle name="Normal 2 27 23" xfId="1002"/>
    <cellStyle name="Normal 2 27 24" xfId="1003"/>
    <cellStyle name="Normal 2 27 25" xfId="1004"/>
    <cellStyle name="Normal 2 27 26" xfId="1005"/>
    <cellStyle name="Normal 2 27 27" xfId="1006"/>
    <cellStyle name="Normal 2 27 3" xfId="1007"/>
    <cellStyle name="Normal 2 27 4" xfId="1008"/>
    <cellStyle name="Normal 2 27 5" xfId="1009"/>
    <cellStyle name="Normal 2 27 6" xfId="1010"/>
    <cellStyle name="Normal 2 27 7" xfId="1011"/>
    <cellStyle name="Normal 2 27 8" xfId="1012"/>
    <cellStyle name="Normal 2 27 9" xfId="1013"/>
    <cellStyle name="Normal 2 28" xfId="1014"/>
    <cellStyle name="Normal 2 29" xfId="1015"/>
    <cellStyle name="Normal 2 29 2" xfId="1016"/>
    <cellStyle name="Normal 2 29 3" xfId="1017"/>
    <cellStyle name="Normal 2 29 4" xfId="1018"/>
    <cellStyle name="Normal 2 29 5" xfId="1019"/>
    <cellStyle name="Normal 2 29 6" xfId="1020"/>
    <cellStyle name="Normal 2 29 7" xfId="1021"/>
    <cellStyle name="Normal 2 29 8" xfId="1022"/>
    <cellStyle name="Normal 2 29 9" xfId="1023"/>
    <cellStyle name="Normal 2 3" xfId="1024"/>
    <cellStyle name="Normal 2 3 10" xfId="1025"/>
    <cellStyle name="Normal 2 3 11" xfId="1026"/>
    <cellStyle name="Normal 2 3 12" xfId="1027"/>
    <cellStyle name="Normal 2 3 13" xfId="1028"/>
    <cellStyle name="Normal 2 3 14" xfId="1029"/>
    <cellStyle name="Normal 2 3 15" xfId="1030"/>
    <cellStyle name="Normal 2 3 16" xfId="1031"/>
    <cellStyle name="Normal 2 3 17" xfId="1032"/>
    <cellStyle name="Normal 2 3 18" xfId="1033"/>
    <cellStyle name="Normal 2 3 19" xfId="1034"/>
    <cellStyle name="Normal 2 3 2" xfId="1035"/>
    <cellStyle name="Normal 2 3 20" xfId="1036"/>
    <cellStyle name="Normal 2 3 21" xfId="1037"/>
    <cellStyle name="Normal 2 3 22" xfId="1038"/>
    <cellStyle name="Normal 2 3 23" xfId="1039"/>
    <cellStyle name="Normal 2 3 24" xfId="1040"/>
    <cellStyle name="Normal 2 3 25" xfId="1041"/>
    <cellStyle name="Normal 2 3 26" xfId="1042"/>
    <cellStyle name="Normal 2 3 27" xfId="1043"/>
    <cellStyle name="Normal 2 3 3" xfId="1044"/>
    <cellStyle name="Normal 2 3 4" xfId="1045"/>
    <cellStyle name="Normal 2 3 5" xfId="1046"/>
    <cellStyle name="Normal 2 3 6" xfId="1047"/>
    <cellStyle name="Normal 2 3 7" xfId="1048"/>
    <cellStyle name="Normal 2 3 8" xfId="1049"/>
    <cellStyle name="Normal 2 3 9" xfId="1050"/>
    <cellStyle name="Normal 2 30" xfId="1051"/>
    <cellStyle name="Normal 2 30 2" xfId="1052"/>
    <cellStyle name="Normal 2 30 3" xfId="1053"/>
    <cellStyle name="Normal 2 30 4" xfId="1054"/>
    <cellStyle name="Normal 2 30 5" xfId="1055"/>
    <cellStyle name="Normal 2 30 6" xfId="1056"/>
    <cellStyle name="Normal 2 30 7" xfId="1057"/>
    <cellStyle name="Normal 2 30 8" xfId="1058"/>
    <cellStyle name="Normal 2 30 9" xfId="1059"/>
    <cellStyle name="Normal 2 31" xfId="1060"/>
    <cellStyle name="Normal 2 31 2" xfId="1061"/>
    <cellStyle name="Normal 2 31 3" xfId="1062"/>
    <cellStyle name="Normal 2 31 4" xfId="1063"/>
    <cellStyle name="Normal 2 31 5" xfId="1064"/>
    <cellStyle name="Normal 2 31 6" xfId="1065"/>
    <cellStyle name="Normal 2 31 7" xfId="1066"/>
    <cellStyle name="Normal 2 31 8" xfId="1067"/>
    <cellStyle name="Normal 2 31 9" xfId="1068"/>
    <cellStyle name="Normal 2 32" xfId="1069"/>
    <cellStyle name="Normal 2 32 2" xfId="1070"/>
    <cellStyle name="Normal 2 32 3" xfId="1071"/>
    <cellStyle name="Normal 2 32 4" xfId="1072"/>
    <cellStyle name="Normal 2 32 5" xfId="1073"/>
    <cellStyle name="Normal 2 32 6" xfId="1074"/>
    <cellStyle name="Normal 2 32 7" xfId="1075"/>
    <cellStyle name="Normal 2 32 8" xfId="1076"/>
    <cellStyle name="Normal 2 32 9" xfId="1077"/>
    <cellStyle name="Normal 2 33" xfId="1078"/>
    <cellStyle name="Normal 2 33 2" xfId="1079"/>
    <cellStyle name="Normal 2 33 3" xfId="1080"/>
    <cellStyle name="Normal 2 33 4" xfId="1081"/>
    <cellStyle name="Normal 2 33 5" xfId="1082"/>
    <cellStyle name="Normal 2 33 6" xfId="1083"/>
    <cellStyle name="Normal 2 33 7" xfId="1084"/>
    <cellStyle name="Normal 2 33 8" xfId="1085"/>
    <cellStyle name="Normal 2 33 9" xfId="1086"/>
    <cellStyle name="Normal 2 34" xfId="1087"/>
    <cellStyle name="Normal 2 34 2" xfId="1088"/>
    <cellStyle name="Normal 2 34 3" xfId="1089"/>
    <cellStyle name="Normal 2 34 4" xfId="1090"/>
    <cellStyle name="Normal 2 34 5" xfId="1091"/>
    <cellStyle name="Normal 2 34 6" xfId="1092"/>
    <cellStyle name="Normal 2 34 7" xfId="1093"/>
    <cellStyle name="Normal 2 34 8" xfId="1094"/>
    <cellStyle name="Normal 2 34 9" xfId="1095"/>
    <cellStyle name="Normal 2 35" xfId="1096"/>
    <cellStyle name="Normal 2 35 2" xfId="1097"/>
    <cellStyle name="Normal 2 35 3" xfId="1098"/>
    <cellStyle name="Normal 2 35 4" xfId="1099"/>
    <cellStyle name="Normal 2 35 5" xfId="1100"/>
    <cellStyle name="Normal 2 35 6" xfId="1101"/>
    <cellStyle name="Normal 2 35 7" xfId="1102"/>
    <cellStyle name="Normal 2 35 8" xfId="1103"/>
    <cellStyle name="Normal 2 35 9" xfId="1104"/>
    <cellStyle name="Normal 2 36" xfId="1105"/>
    <cellStyle name="Normal 2 36 2" xfId="1106"/>
    <cellStyle name="Normal 2 36 3" xfId="1107"/>
    <cellStyle name="Normal 2 36 4" xfId="1108"/>
    <cellStyle name="Normal 2 36 5" xfId="1109"/>
    <cellStyle name="Normal 2 36 6" xfId="1110"/>
    <cellStyle name="Normal 2 36 7" xfId="1111"/>
    <cellStyle name="Normal 2 36 8" xfId="1112"/>
    <cellStyle name="Normal 2 36 9" xfId="1113"/>
    <cellStyle name="Normal 2 37" xfId="1114"/>
    <cellStyle name="Normal 2 38" xfId="1115"/>
    <cellStyle name="Normal 2 39" xfId="1116"/>
    <cellStyle name="Normal 2 4" xfId="1117"/>
    <cellStyle name="Normal 2 4 10" xfId="1118"/>
    <cellStyle name="Normal 2 4 11" xfId="1119"/>
    <cellStyle name="Normal 2 4 12" xfId="1120"/>
    <cellStyle name="Normal 2 4 13" xfId="1121"/>
    <cellStyle name="Normal 2 4 14" xfId="1122"/>
    <cellStyle name="Normal 2 4 15" xfId="1123"/>
    <cellStyle name="Normal 2 4 16" xfId="1124"/>
    <cellStyle name="Normal 2 4 17" xfId="1125"/>
    <cellStyle name="Normal 2 4 18" xfId="1126"/>
    <cellStyle name="Normal 2 4 19" xfId="1127"/>
    <cellStyle name="Normal 2 4 2" xfId="1128"/>
    <cellStyle name="Normal 2 4 20" xfId="1129"/>
    <cellStyle name="Normal 2 4 21" xfId="1130"/>
    <cellStyle name="Normal 2 4 22" xfId="1131"/>
    <cellStyle name="Normal 2 4 23" xfId="1132"/>
    <cellStyle name="Normal 2 4 24" xfId="1133"/>
    <cellStyle name="Normal 2 4 25" xfId="1134"/>
    <cellStyle name="Normal 2 4 26" xfId="1135"/>
    <cellStyle name="Normal 2 4 27" xfId="1136"/>
    <cellStyle name="Normal 2 4 3" xfId="1137"/>
    <cellStyle name="Normal 2 4 4" xfId="1138"/>
    <cellStyle name="Normal 2 4 5" xfId="1139"/>
    <cellStyle name="Normal 2 4 6" xfId="1140"/>
    <cellStyle name="Normal 2 4 7" xfId="1141"/>
    <cellStyle name="Normal 2 4 8" xfId="1142"/>
    <cellStyle name="Normal 2 4 9" xfId="1143"/>
    <cellStyle name="Normal 2 40" xfId="1144"/>
    <cellStyle name="Normal 2 41" xfId="500"/>
    <cellStyle name="Normal 2 5" xfId="1145"/>
    <cellStyle name="Normal 2 5 10" xfId="1146"/>
    <cellStyle name="Normal 2 5 11" xfId="1147"/>
    <cellStyle name="Normal 2 5 12" xfId="1148"/>
    <cellStyle name="Normal 2 5 13" xfId="1149"/>
    <cellStyle name="Normal 2 5 14" xfId="1150"/>
    <cellStyle name="Normal 2 5 15" xfId="1151"/>
    <cellStyle name="Normal 2 5 16" xfId="1152"/>
    <cellStyle name="Normal 2 5 17" xfId="1153"/>
    <cellStyle name="Normal 2 5 18" xfId="1154"/>
    <cellStyle name="Normal 2 5 19" xfId="1155"/>
    <cellStyle name="Normal 2 5 2" xfId="1156"/>
    <cellStyle name="Normal 2 5 20" xfId="1157"/>
    <cellStyle name="Normal 2 5 21" xfId="1158"/>
    <cellStyle name="Normal 2 5 22" xfId="1159"/>
    <cellStyle name="Normal 2 5 23" xfId="1160"/>
    <cellStyle name="Normal 2 5 24" xfId="1161"/>
    <cellStyle name="Normal 2 5 25" xfId="1162"/>
    <cellStyle name="Normal 2 5 26" xfId="1163"/>
    <cellStyle name="Normal 2 5 27" xfId="1164"/>
    <cellStyle name="Normal 2 5 3" xfId="1165"/>
    <cellStyle name="Normal 2 5 4" xfId="1166"/>
    <cellStyle name="Normal 2 5 5" xfId="1167"/>
    <cellStyle name="Normal 2 5 6" xfId="1168"/>
    <cellStyle name="Normal 2 5 7" xfId="1169"/>
    <cellStyle name="Normal 2 5 8" xfId="1170"/>
    <cellStyle name="Normal 2 5 9" xfId="1171"/>
    <cellStyle name="Normal 2 6" xfId="1172"/>
    <cellStyle name="Normal 2 6 10" xfId="1173"/>
    <cellStyle name="Normal 2 6 11" xfId="1174"/>
    <cellStyle name="Normal 2 6 12" xfId="1175"/>
    <cellStyle name="Normal 2 6 13" xfId="1176"/>
    <cellStyle name="Normal 2 6 14" xfId="1177"/>
    <cellStyle name="Normal 2 6 15" xfId="1178"/>
    <cellStyle name="Normal 2 6 16" xfId="1179"/>
    <cellStyle name="Normal 2 6 17" xfId="1180"/>
    <cellStyle name="Normal 2 6 18" xfId="1181"/>
    <cellStyle name="Normal 2 6 19" xfId="1182"/>
    <cellStyle name="Normal 2 6 2" xfId="1183"/>
    <cellStyle name="Normal 2 6 20" xfId="1184"/>
    <cellStyle name="Normal 2 6 21" xfId="1185"/>
    <cellStyle name="Normal 2 6 22" xfId="1186"/>
    <cellStyle name="Normal 2 6 23" xfId="1187"/>
    <cellStyle name="Normal 2 6 24" xfId="1188"/>
    <cellStyle name="Normal 2 6 25" xfId="1189"/>
    <cellStyle name="Normal 2 6 26" xfId="1190"/>
    <cellStyle name="Normal 2 6 27" xfId="1191"/>
    <cellStyle name="Normal 2 6 3" xfId="1192"/>
    <cellStyle name="Normal 2 6 4" xfId="1193"/>
    <cellStyle name="Normal 2 6 5" xfId="1194"/>
    <cellStyle name="Normal 2 6 6" xfId="1195"/>
    <cellStyle name="Normal 2 6 7" xfId="1196"/>
    <cellStyle name="Normal 2 6 8" xfId="1197"/>
    <cellStyle name="Normal 2 6 9" xfId="1198"/>
    <cellStyle name="Normal 2 7" xfId="1199"/>
    <cellStyle name="Normal 2 7 10" xfId="1200"/>
    <cellStyle name="Normal 2 7 11" xfId="1201"/>
    <cellStyle name="Normal 2 7 12" xfId="1202"/>
    <cellStyle name="Normal 2 7 13" xfId="1203"/>
    <cellStyle name="Normal 2 7 14" xfId="1204"/>
    <cellStyle name="Normal 2 7 15" xfId="1205"/>
    <cellStyle name="Normal 2 7 16" xfId="1206"/>
    <cellStyle name="Normal 2 7 17" xfId="1207"/>
    <cellStyle name="Normal 2 7 18" xfId="1208"/>
    <cellStyle name="Normal 2 7 19" xfId="1209"/>
    <cellStyle name="Normal 2 7 2" xfId="1210"/>
    <cellStyle name="Normal 2 7 20" xfId="1211"/>
    <cellStyle name="Normal 2 7 21" xfId="1212"/>
    <cellStyle name="Normal 2 7 22" xfId="1213"/>
    <cellStyle name="Normal 2 7 23" xfId="1214"/>
    <cellStyle name="Normal 2 7 24" xfId="1215"/>
    <cellStyle name="Normal 2 7 25" xfId="1216"/>
    <cellStyle name="Normal 2 7 26" xfId="1217"/>
    <cellStyle name="Normal 2 7 27" xfId="1218"/>
    <cellStyle name="Normal 2 7 3" xfId="1219"/>
    <cellStyle name="Normal 2 7 4" xfId="1220"/>
    <cellStyle name="Normal 2 7 5" xfId="1221"/>
    <cellStyle name="Normal 2 7 6" xfId="1222"/>
    <cellStyle name="Normal 2 7 7" xfId="1223"/>
    <cellStyle name="Normal 2 7 8" xfId="1224"/>
    <cellStyle name="Normal 2 7 9" xfId="1225"/>
    <cellStyle name="Normal 2 8" xfId="1226"/>
    <cellStyle name="Normal 2 8 10" xfId="1227"/>
    <cellStyle name="Normal 2 8 11" xfId="1228"/>
    <cellStyle name="Normal 2 8 12" xfId="1229"/>
    <cellStyle name="Normal 2 8 13" xfId="1230"/>
    <cellStyle name="Normal 2 8 14" xfId="1231"/>
    <cellStyle name="Normal 2 8 15" xfId="1232"/>
    <cellStyle name="Normal 2 8 16" xfId="1233"/>
    <cellStyle name="Normal 2 8 17" xfId="1234"/>
    <cellStyle name="Normal 2 8 18" xfId="1235"/>
    <cellStyle name="Normal 2 8 19" xfId="1236"/>
    <cellStyle name="Normal 2 8 2" xfId="1237"/>
    <cellStyle name="Normal 2 8 20" xfId="1238"/>
    <cellStyle name="Normal 2 8 21" xfId="1239"/>
    <cellStyle name="Normal 2 8 22" xfId="1240"/>
    <cellStyle name="Normal 2 8 23" xfId="1241"/>
    <cellStyle name="Normal 2 8 24" xfId="1242"/>
    <cellStyle name="Normal 2 8 25" xfId="1243"/>
    <cellStyle name="Normal 2 8 26" xfId="1244"/>
    <cellStyle name="Normal 2 8 27" xfId="1245"/>
    <cellStyle name="Normal 2 8 3" xfId="1246"/>
    <cellStyle name="Normal 2 8 4" xfId="1247"/>
    <cellStyle name="Normal 2 8 5" xfId="1248"/>
    <cellStyle name="Normal 2 8 6" xfId="1249"/>
    <cellStyle name="Normal 2 8 7" xfId="1250"/>
    <cellStyle name="Normal 2 8 8" xfId="1251"/>
    <cellStyle name="Normal 2 8 9" xfId="1252"/>
    <cellStyle name="Normal 2 9" xfId="1253"/>
    <cellStyle name="Normal 2 9 10" xfId="1254"/>
    <cellStyle name="Normal 2 9 11" xfId="1255"/>
    <cellStyle name="Normal 2 9 12" xfId="1256"/>
    <cellStyle name="Normal 2 9 13" xfId="1257"/>
    <cellStyle name="Normal 2 9 14" xfId="1258"/>
    <cellStyle name="Normal 2 9 15" xfId="1259"/>
    <cellStyle name="Normal 2 9 16" xfId="1260"/>
    <cellStyle name="Normal 2 9 17" xfId="1261"/>
    <cellStyle name="Normal 2 9 18" xfId="1262"/>
    <cellStyle name="Normal 2 9 19" xfId="1263"/>
    <cellStyle name="Normal 2 9 2" xfId="1264"/>
    <cellStyle name="Normal 2 9 20" xfId="1265"/>
    <cellStyle name="Normal 2 9 21" xfId="1266"/>
    <cellStyle name="Normal 2 9 22" xfId="1267"/>
    <cellStyle name="Normal 2 9 23" xfId="1268"/>
    <cellStyle name="Normal 2 9 24" xfId="1269"/>
    <cellStyle name="Normal 2 9 25" xfId="1270"/>
    <cellStyle name="Normal 2 9 26" xfId="1271"/>
    <cellStyle name="Normal 2 9 27" xfId="1272"/>
    <cellStyle name="Normal 2 9 3" xfId="1273"/>
    <cellStyle name="Normal 2 9 4" xfId="1274"/>
    <cellStyle name="Normal 2 9 5" xfId="1275"/>
    <cellStyle name="Normal 2 9 6" xfId="1276"/>
    <cellStyle name="Normal 2 9 7" xfId="1277"/>
    <cellStyle name="Normal 2 9 8" xfId="1278"/>
    <cellStyle name="Normal 2 9 9" xfId="1279"/>
    <cellStyle name="Normal 20" xfId="1280"/>
    <cellStyle name="Normal 20 2" xfId="1281"/>
    <cellStyle name="Normal 20 3" xfId="1282"/>
    <cellStyle name="Normal 20 4" xfId="1283"/>
    <cellStyle name="Normal 20 5" xfId="1284"/>
    <cellStyle name="Normal 20 6" xfId="1285"/>
    <cellStyle name="Normal 20 7" xfId="1286"/>
    <cellStyle name="Normal 20 8" xfId="1287"/>
    <cellStyle name="Normal 20 9" xfId="1288"/>
    <cellStyle name="Normal 21" xfId="1289"/>
    <cellStyle name="Normal 21 2" xfId="1290"/>
    <cellStyle name="Normal 21 3" xfId="1291"/>
    <cellStyle name="Normal 21 4" xfId="1292"/>
    <cellStyle name="Normal 21 5" xfId="1293"/>
    <cellStyle name="Normal 21 6" xfId="1294"/>
    <cellStyle name="Normal 21 7" xfId="1295"/>
    <cellStyle name="Normal 21 8" xfId="1296"/>
    <cellStyle name="Normal 21 9" xfId="1297"/>
    <cellStyle name="Normal 22" xfId="1298"/>
    <cellStyle name="Normal 22 2" xfId="1299"/>
    <cellStyle name="Normal 22 3" xfId="1300"/>
    <cellStyle name="Normal 22 4" xfId="1301"/>
    <cellStyle name="Normal 22 5" xfId="1302"/>
    <cellStyle name="Normal 22 6" xfId="1303"/>
    <cellStyle name="Normal 22 7" xfId="1304"/>
    <cellStyle name="Normal 22 8" xfId="1305"/>
    <cellStyle name="Normal 22 9" xfId="1306"/>
    <cellStyle name="Normal 23" xfId="1307"/>
    <cellStyle name="Normal 23 2" xfId="1308"/>
    <cellStyle name="Normal 23 3" xfId="1309"/>
    <cellStyle name="Normal 23 4" xfId="1310"/>
    <cellStyle name="Normal 23 5" xfId="1311"/>
    <cellStyle name="Normal 23 6" xfId="1312"/>
    <cellStyle name="Normal 23 7" xfId="1313"/>
    <cellStyle name="Normal 23 8" xfId="1314"/>
    <cellStyle name="Normal 23 9" xfId="1315"/>
    <cellStyle name="Normal 24" xfId="1316"/>
    <cellStyle name="Normal 24 2" xfId="1317"/>
    <cellStyle name="Normal 24 3" xfId="1318"/>
    <cellStyle name="Normal 24 4" xfId="1319"/>
    <cellStyle name="Normal 24 5" xfId="1320"/>
    <cellStyle name="Normal 24 6" xfId="1321"/>
    <cellStyle name="Normal 24 7" xfId="1322"/>
    <cellStyle name="Normal 24 8" xfId="1323"/>
    <cellStyle name="Normal 24 9" xfId="1324"/>
    <cellStyle name="Normal 25" xfId="1325"/>
    <cellStyle name="Normal 25 2" xfId="1326"/>
    <cellStyle name="Normal 25 3" xfId="1327"/>
    <cellStyle name="Normal 25 4" xfId="1328"/>
    <cellStyle name="Normal 25 5" xfId="1329"/>
    <cellStyle name="Normal 25 6" xfId="1330"/>
    <cellStyle name="Normal 25 7" xfId="1331"/>
    <cellStyle name="Normal 25 8" xfId="1332"/>
    <cellStyle name="Normal 25 9" xfId="1333"/>
    <cellStyle name="Normal 26" xfId="1334"/>
    <cellStyle name="Normal 26 2" xfId="1335"/>
    <cellStyle name="Normal 26 3" xfId="1336"/>
    <cellStyle name="Normal 26 4" xfId="1337"/>
    <cellStyle name="Normal 26 5" xfId="1338"/>
    <cellStyle name="Normal 26 6" xfId="1339"/>
    <cellStyle name="Normal 26 7" xfId="1340"/>
    <cellStyle name="Normal 26 8" xfId="1341"/>
    <cellStyle name="Normal 26 9" xfId="1342"/>
    <cellStyle name="Normal 27" xfId="1343"/>
    <cellStyle name="Normal 27 2" xfId="1344"/>
    <cellStyle name="Normal 27 3" xfId="1345"/>
    <cellStyle name="Normal 27 4" xfId="1346"/>
    <cellStyle name="Normal 27 5" xfId="1347"/>
    <cellStyle name="Normal 27 6" xfId="1348"/>
    <cellStyle name="Normal 27 7" xfId="1349"/>
    <cellStyle name="Normal 27 8" xfId="1350"/>
    <cellStyle name="Normal 27 9" xfId="1351"/>
    <cellStyle name="Normal 28" xfId="1352"/>
    <cellStyle name="Normal 28 2" xfId="1353"/>
    <cellStyle name="Normal 28 3" xfId="1354"/>
    <cellStyle name="Normal 28 4" xfId="1355"/>
    <cellStyle name="Normal 28 5" xfId="1356"/>
    <cellStyle name="Normal 28 6" xfId="1357"/>
    <cellStyle name="Normal 28 7" xfId="1358"/>
    <cellStyle name="Normal 28 8" xfId="1359"/>
    <cellStyle name="Normal 28 9" xfId="1360"/>
    <cellStyle name="Normal 29" xfId="1361"/>
    <cellStyle name="Normal 29 2" xfId="1362"/>
    <cellStyle name="Normal 29 3" xfId="1363"/>
    <cellStyle name="Normal 29 4" xfId="1364"/>
    <cellStyle name="Normal 29 5" xfId="1365"/>
    <cellStyle name="Normal 3" xfId="1366"/>
    <cellStyle name="Normal 3 10" xfId="1367"/>
    <cellStyle name="Normal 3 10 10" xfId="1368"/>
    <cellStyle name="Normal 3 10 11" xfId="1369"/>
    <cellStyle name="Normal 3 10 12" xfId="1370"/>
    <cellStyle name="Normal 3 10 13" xfId="1371"/>
    <cellStyle name="Normal 3 10 14" xfId="1372"/>
    <cellStyle name="Normal 3 10 15" xfId="1373"/>
    <cellStyle name="Normal 3 10 16" xfId="1374"/>
    <cellStyle name="Normal 3 10 17" xfId="1375"/>
    <cellStyle name="Normal 3 10 18" xfId="1376"/>
    <cellStyle name="Normal 3 10 19" xfId="1377"/>
    <cellStyle name="Normal 3 10 2" xfId="1378"/>
    <cellStyle name="Normal 3 10 20" xfId="1379"/>
    <cellStyle name="Normal 3 10 21" xfId="1380"/>
    <cellStyle name="Normal 3 10 22" xfId="1381"/>
    <cellStyle name="Normal 3 10 23" xfId="1382"/>
    <cellStyle name="Normal 3 10 24" xfId="1383"/>
    <cellStyle name="Normal 3 10 25" xfId="1384"/>
    <cellStyle name="Normal 3 10 26" xfId="1385"/>
    <cellStyle name="Normal 3 10 27" xfId="1386"/>
    <cellStyle name="Normal 3 10 3" xfId="1387"/>
    <cellStyle name="Normal 3 10 4" xfId="1388"/>
    <cellStyle name="Normal 3 10 5" xfId="1389"/>
    <cellStyle name="Normal 3 10 6" xfId="1390"/>
    <cellStyle name="Normal 3 10 7" xfId="1391"/>
    <cellStyle name="Normal 3 10 8" xfId="1392"/>
    <cellStyle name="Normal 3 10 9" xfId="1393"/>
    <cellStyle name="Normal 3 11" xfId="1394"/>
    <cellStyle name="Normal 3 11 10" xfId="1395"/>
    <cellStyle name="Normal 3 11 11" xfId="1396"/>
    <cellStyle name="Normal 3 11 12" xfId="1397"/>
    <cellStyle name="Normal 3 11 13" xfId="1398"/>
    <cellStyle name="Normal 3 11 14" xfId="1399"/>
    <cellStyle name="Normal 3 11 15" xfId="1400"/>
    <cellStyle name="Normal 3 11 16" xfId="1401"/>
    <cellStyle name="Normal 3 11 17" xfId="1402"/>
    <cellStyle name="Normal 3 11 18" xfId="1403"/>
    <cellStyle name="Normal 3 11 19" xfId="1404"/>
    <cellStyle name="Normal 3 11 2" xfId="1405"/>
    <cellStyle name="Normal 3 11 20" xfId="1406"/>
    <cellStyle name="Normal 3 11 21" xfId="1407"/>
    <cellStyle name="Normal 3 11 22" xfId="1408"/>
    <cellStyle name="Normal 3 11 23" xfId="1409"/>
    <cellStyle name="Normal 3 11 24" xfId="1410"/>
    <cellStyle name="Normal 3 11 25" xfId="1411"/>
    <cellStyle name="Normal 3 11 26" xfId="1412"/>
    <cellStyle name="Normal 3 11 27" xfId="1413"/>
    <cellStyle name="Normal 3 11 3" xfId="1414"/>
    <cellStyle name="Normal 3 11 4" xfId="1415"/>
    <cellStyle name="Normal 3 11 5" xfId="1416"/>
    <cellStyle name="Normal 3 11 6" xfId="1417"/>
    <cellStyle name="Normal 3 11 7" xfId="1418"/>
    <cellStyle name="Normal 3 11 8" xfId="1419"/>
    <cellStyle name="Normal 3 11 9" xfId="1420"/>
    <cellStyle name="Normal 3 12" xfId="1421"/>
    <cellStyle name="Normal 3 12 10" xfId="1422"/>
    <cellStyle name="Normal 3 12 11" xfId="1423"/>
    <cellStyle name="Normal 3 12 12" xfId="1424"/>
    <cellStyle name="Normal 3 12 13" xfId="1425"/>
    <cellStyle name="Normal 3 12 14" xfId="1426"/>
    <cellStyle name="Normal 3 12 15" xfId="1427"/>
    <cellStyle name="Normal 3 12 16" xfId="1428"/>
    <cellStyle name="Normal 3 12 17" xfId="1429"/>
    <cellStyle name="Normal 3 12 18" xfId="1430"/>
    <cellStyle name="Normal 3 12 19" xfId="1431"/>
    <cellStyle name="Normal 3 12 2" xfId="1432"/>
    <cellStyle name="Normal 3 12 20" xfId="1433"/>
    <cellStyle name="Normal 3 12 21" xfId="1434"/>
    <cellStyle name="Normal 3 12 22" xfId="1435"/>
    <cellStyle name="Normal 3 12 23" xfId="1436"/>
    <cellStyle name="Normal 3 12 24" xfId="1437"/>
    <cellStyle name="Normal 3 12 25" xfId="1438"/>
    <cellStyle name="Normal 3 12 26" xfId="1439"/>
    <cellStyle name="Normal 3 12 27" xfId="1440"/>
    <cellStyle name="Normal 3 12 3" xfId="1441"/>
    <cellStyle name="Normal 3 12 4" xfId="1442"/>
    <cellStyle name="Normal 3 12 5" xfId="1443"/>
    <cellStyle name="Normal 3 12 6" xfId="1444"/>
    <cellStyle name="Normal 3 12 7" xfId="1445"/>
    <cellStyle name="Normal 3 12 8" xfId="1446"/>
    <cellStyle name="Normal 3 12 9" xfId="1447"/>
    <cellStyle name="Normal 3 13" xfId="1448"/>
    <cellStyle name="Normal 3 13 10" xfId="1449"/>
    <cellStyle name="Normal 3 13 11" xfId="1450"/>
    <cellStyle name="Normal 3 13 12" xfId="1451"/>
    <cellStyle name="Normal 3 13 13" xfId="1452"/>
    <cellStyle name="Normal 3 13 14" xfId="1453"/>
    <cellStyle name="Normal 3 13 15" xfId="1454"/>
    <cellStyle name="Normal 3 13 16" xfId="1455"/>
    <cellStyle name="Normal 3 13 17" xfId="1456"/>
    <cellStyle name="Normal 3 13 18" xfId="1457"/>
    <cellStyle name="Normal 3 13 19" xfId="1458"/>
    <cellStyle name="Normal 3 13 2" xfId="1459"/>
    <cellStyle name="Normal 3 13 20" xfId="1460"/>
    <cellStyle name="Normal 3 13 21" xfId="1461"/>
    <cellStyle name="Normal 3 13 22" xfId="1462"/>
    <cellStyle name="Normal 3 13 23" xfId="1463"/>
    <cellStyle name="Normal 3 13 24" xfId="1464"/>
    <cellStyle name="Normal 3 13 25" xfId="1465"/>
    <cellStyle name="Normal 3 13 26" xfId="1466"/>
    <cellStyle name="Normal 3 13 27" xfId="1467"/>
    <cellStyle name="Normal 3 13 3" xfId="1468"/>
    <cellStyle name="Normal 3 13 4" xfId="1469"/>
    <cellStyle name="Normal 3 13 5" xfId="1470"/>
    <cellStyle name="Normal 3 13 6" xfId="1471"/>
    <cellStyle name="Normal 3 13 7" xfId="1472"/>
    <cellStyle name="Normal 3 13 8" xfId="1473"/>
    <cellStyle name="Normal 3 13 9" xfId="1474"/>
    <cellStyle name="Normal 3 14" xfId="1475"/>
    <cellStyle name="Normal 3 14 10" xfId="1476"/>
    <cellStyle name="Normal 3 14 11" xfId="1477"/>
    <cellStyle name="Normal 3 14 12" xfId="1478"/>
    <cellStyle name="Normal 3 14 13" xfId="1479"/>
    <cellStyle name="Normal 3 14 14" xfId="1480"/>
    <cellStyle name="Normal 3 14 15" xfId="1481"/>
    <cellStyle name="Normal 3 14 16" xfId="1482"/>
    <cellStyle name="Normal 3 14 17" xfId="1483"/>
    <cellStyle name="Normal 3 14 18" xfId="1484"/>
    <cellStyle name="Normal 3 14 19" xfId="1485"/>
    <cellStyle name="Normal 3 14 2" xfId="1486"/>
    <cellStyle name="Normal 3 14 20" xfId="1487"/>
    <cellStyle name="Normal 3 14 21" xfId="1488"/>
    <cellStyle name="Normal 3 14 22" xfId="1489"/>
    <cellStyle name="Normal 3 14 23" xfId="1490"/>
    <cellStyle name="Normal 3 14 24" xfId="1491"/>
    <cellStyle name="Normal 3 14 25" xfId="1492"/>
    <cellStyle name="Normal 3 14 26" xfId="1493"/>
    <cellStyle name="Normal 3 14 27" xfId="1494"/>
    <cellStyle name="Normal 3 14 3" xfId="1495"/>
    <cellStyle name="Normal 3 14 4" xfId="1496"/>
    <cellStyle name="Normal 3 14 5" xfId="1497"/>
    <cellStyle name="Normal 3 14 6" xfId="1498"/>
    <cellStyle name="Normal 3 14 7" xfId="1499"/>
    <cellStyle name="Normal 3 14 8" xfId="1500"/>
    <cellStyle name="Normal 3 14 9" xfId="1501"/>
    <cellStyle name="Normal 3 15" xfId="1502"/>
    <cellStyle name="Normal 3 15 10" xfId="1503"/>
    <cellStyle name="Normal 3 15 11" xfId="1504"/>
    <cellStyle name="Normal 3 15 12" xfId="1505"/>
    <cellStyle name="Normal 3 15 13" xfId="1506"/>
    <cellStyle name="Normal 3 15 14" xfId="1507"/>
    <cellStyle name="Normal 3 15 15" xfId="1508"/>
    <cellStyle name="Normal 3 15 16" xfId="1509"/>
    <cellStyle name="Normal 3 15 17" xfId="1510"/>
    <cellStyle name="Normal 3 15 18" xfId="1511"/>
    <cellStyle name="Normal 3 15 19" xfId="1512"/>
    <cellStyle name="Normal 3 15 2" xfId="1513"/>
    <cellStyle name="Normal 3 15 20" xfId="1514"/>
    <cellStyle name="Normal 3 15 21" xfId="1515"/>
    <cellStyle name="Normal 3 15 22" xfId="1516"/>
    <cellStyle name="Normal 3 15 23" xfId="1517"/>
    <cellStyle name="Normal 3 15 24" xfId="1518"/>
    <cellStyle name="Normal 3 15 25" xfId="1519"/>
    <cellStyle name="Normal 3 15 26" xfId="1520"/>
    <cellStyle name="Normal 3 15 27" xfId="1521"/>
    <cellStyle name="Normal 3 15 3" xfId="1522"/>
    <cellStyle name="Normal 3 15 4" xfId="1523"/>
    <cellStyle name="Normal 3 15 5" xfId="1524"/>
    <cellStyle name="Normal 3 15 6" xfId="1525"/>
    <cellStyle name="Normal 3 15 7" xfId="1526"/>
    <cellStyle name="Normal 3 15 8" xfId="1527"/>
    <cellStyle name="Normal 3 15 9" xfId="1528"/>
    <cellStyle name="Normal 3 16" xfId="1529"/>
    <cellStyle name="Normal 3 16 10" xfId="1530"/>
    <cellStyle name="Normal 3 16 11" xfId="1531"/>
    <cellStyle name="Normal 3 16 12" xfId="1532"/>
    <cellStyle name="Normal 3 16 13" xfId="1533"/>
    <cellStyle name="Normal 3 16 14" xfId="1534"/>
    <cellStyle name="Normal 3 16 15" xfId="1535"/>
    <cellStyle name="Normal 3 16 16" xfId="1536"/>
    <cellStyle name="Normal 3 16 17" xfId="1537"/>
    <cellStyle name="Normal 3 16 18" xfId="1538"/>
    <cellStyle name="Normal 3 16 19" xfId="1539"/>
    <cellStyle name="Normal 3 16 2" xfId="1540"/>
    <cellStyle name="Normal 3 16 20" xfId="1541"/>
    <cellStyle name="Normal 3 16 21" xfId="1542"/>
    <cellStyle name="Normal 3 16 22" xfId="1543"/>
    <cellStyle name="Normal 3 16 23" xfId="1544"/>
    <cellStyle name="Normal 3 16 24" xfId="1545"/>
    <cellStyle name="Normal 3 16 25" xfId="1546"/>
    <cellStyle name="Normal 3 16 26" xfId="1547"/>
    <cellStyle name="Normal 3 16 27" xfId="1548"/>
    <cellStyle name="Normal 3 16 3" xfId="1549"/>
    <cellStyle name="Normal 3 16 4" xfId="1550"/>
    <cellStyle name="Normal 3 16 5" xfId="1551"/>
    <cellStyle name="Normal 3 16 6" xfId="1552"/>
    <cellStyle name="Normal 3 16 7" xfId="1553"/>
    <cellStyle name="Normal 3 16 8" xfId="1554"/>
    <cellStyle name="Normal 3 16 9" xfId="1555"/>
    <cellStyle name="Normal 3 17" xfId="1556"/>
    <cellStyle name="Normal 3 17 10" xfId="1557"/>
    <cellStyle name="Normal 3 17 11" xfId="1558"/>
    <cellStyle name="Normal 3 17 12" xfId="1559"/>
    <cellStyle name="Normal 3 17 13" xfId="1560"/>
    <cellStyle name="Normal 3 17 14" xfId="1561"/>
    <cellStyle name="Normal 3 17 15" xfId="1562"/>
    <cellStyle name="Normal 3 17 16" xfId="1563"/>
    <cellStyle name="Normal 3 17 17" xfId="1564"/>
    <cellStyle name="Normal 3 17 18" xfId="1565"/>
    <cellStyle name="Normal 3 17 19" xfId="1566"/>
    <cellStyle name="Normal 3 17 2" xfId="1567"/>
    <cellStyle name="Normal 3 17 20" xfId="1568"/>
    <cellStyle name="Normal 3 17 21" xfId="1569"/>
    <cellStyle name="Normal 3 17 22" xfId="1570"/>
    <cellStyle name="Normal 3 17 23" xfId="1571"/>
    <cellStyle name="Normal 3 17 24" xfId="1572"/>
    <cellStyle name="Normal 3 17 25" xfId="1573"/>
    <cellStyle name="Normal 3 17 26" xfId="1574"/>
    <cellStyle name="Normal 3 17 27" xfId="1575"/>
    <cellStyle name="Normal 3 17 3" xfId="1576"/>
    <cellStyle name="Normal 3 17 4" xfId="1577"/>
    <cellStyle name="Normal 3 17 5" xfId="1578"/>
    <cellStyle name="Normal 3 17 6" xfId="1579"/>
    <cellStyle name="Normal 3 17 7" xfId="1580"/>
    <cellStyle name="Normal 3 17 8" xfId="1581"/>
    <cellStyle name="Normal 3 17 9" xfId="1582"/>
    <cellStyle name="Normal 3 18" xfId="1583"/>
    <cellStyle name="Normal 3 18 10" xfId="1584"/>
    <cellStyle name="Normal 3 18 11" xfId="1585"/>
    <cellStyle name="Normal 3 18 12" xfId="1586"/>
    <cellStyle name="Normal 3 18 13" xfId="1587"/>
    <cellStyle name="Normal 3 18 14" xfId="1588"/>
    <cellStyle name="Normal 3 18 15" xfId="1589"/>
    <cellStyle name="Normal 3 18 16" xfId="1590"/>
    <cellStyle name="Normal 3 18 17" xfId="1591"/>
    <cellStyle name="Normal 3 18 18" xfId="1592"/>
    <cellStyle name="Normal 3 18 19" xfId="1593"/>
    <cellStyle name="Normal 3 18 2" xfId="1594"/>
    <cellStyle name="Normal 3 18 20" xfId="1595"/>
    <cellStyle name="Normal 3 18 21" xfId="1596"/>
    <cellStyle name="Normal 3 18 22" xfId="1597"/>
    <cellStyle name="Normal 3 18 23" xfId="1598"/>
    <cellStyle name="Normal 3 18 24" xfId="1599"/>
    <cellStyle name="Normal 3 18 25" xfId="1600"/>
    <cellStyle name="Normal 3 18 26" xfId="1601"/>
    <cellStyle name="Normal 3 18 27" xfId="1602"/>
    <cellStyle name="Normal 3 18 3" xfId="1603"/>
    <cellStyle name="Normal 3 18 4" xfId="1604"/>
    <cellStyle name="Normal 3 18 5" xfId="1605"/>
    <cellStyle name="Normal 3 18 6" xfId="1606"/>
    <cellStyle name="Normal 3 18 7" xfId="1607"/>
    <cellStyle name="Normal 3 18 8" xfId="1608"/>
    <cellStyle name="Normal 3 18 9" xfId="1609"/>
    <cellStyle name="Normal 3 19" xfId="1610"/>
    <cellStyle name="Normal 3 19 10" xfId="1611"/>
    <cellStyle name="Normal 3 19 11" xfId="1612"/>
    <cellStyle name="Normal 3 19 12" xfId="1613"/>
    <cellStyle name="Normal 3 19 13" xfId="1614"/>
    <cellStyle name="Normal 3 19 14" xfId="1615"/>
    <cellStyle name="Normal 3 19 15" xfId="1616"/>
    <cellStyle name="Normal 3 19 16" xfId="1617"/>
    <cellStyle name="Normal 3 19 17" xfId="1618"/>
    <cellStyle name="Normal 3 19 18" xfId="1619"/>
    <cellStyle name="Normal 3 19 19" xfId="1620"/>
    <cellStyle name="Normal 3 19 2" xfId="1621"/>
    <cellStyle name="Normal 3 19 20" xfId="1622"/>
    <cellStyle name="Normal 3 19 21" xfId="1623"/>
    <cellStyle name="Normal 3 19 22" xfId="1624"/>
    <cellStyle name="Normal 3 19 23" xfId="1625"/>
    <cellStyle name="Normal 3 19 24" xfId="1626"/>
    <cellStyle name="Normal 3 19 25" xfId="1627"/>
    <cellStyle name="Normal 3 19 26" xfId="1628"/>
    <cellStyle name="Normal 3 19 27" xfId="1629"/>
    <cellStyle name="Normal 3 19 3" xfId="1630"/>
    <cellStyle name="Normal 3 19 4" xfId="1631"/>
    <cellStyle name="Normal 3 19 5" xfId="1632"/>
    <cellStyle name="Normal 3 19 6" xfId="1633"/>
    <cellStyle name="Normal 3 19 7" xfId="1634"/>
    <cellStyle name="Normal 3 19 8" xfId="1635"/>
    <cellStyle name="Normal 3 19 9" xfId="1636"/>
    <cellStyle name="Normal 3 2" xfId="1637"/>
    <cellStyle name="Normal 3 2 10" xfId="1638"/>
    <cellStyle name="Normal 3 2 11" xfId="1639"/>
    <cellStyle name="Normal 3 2 12" xfId="1640"/>
    <cellStyle name="Normal 3 2 13" xfId="1641"/>
    <cellStyle name="Normal 3 2 14" xfId="1642"/>
    <cellStyle name="Normal 3 2 15" xfId="1643"/>
    <cellStyle name="Normal 3 2 16" xfId="1644"/>
    <cellStyle name="Normal 3 2 17" xfId="1645"/>
    <cellStyle name="Normal 3 2 18" xfId="1646"/>
    <cellStyle name="Normal 3 2 19" xfId="1647"/>
    <cellStyle name="Normal 3 2 2" xfId="1648"/>
    <cellStyle name="Normal 3 2 20" xfId="1649"/>
    <cellStyle name="Normal 3 2 21" xfId="1650"/>
    <cellStyle name="Normal 3 2 22" xfId="1651"/>
    <cellStyle name="Normal 3 2 23" xfId="1652"/>
    <cellStyle name="Normal 3 2 24" xfId="1653"/>
    <cellStyle name="Normal 3 2 25" xfId="1654"/>
    <cellStyle name="Normal 3 2 26" xfId="1655"/>
    <cellStyle name="Normal 3 2 27" xfId="1656"/>
    <cellStyle name="Normal 3 2 3" xfId="1657"/>
    <cellStyle name="Normal 3 2 4" xfId="1658"/>
    <cellStyle name="Normal 3 2 5" xfId="1659"/>
    <cellStyle name="Normal 3 2 6" xfId="1660"/>
    <cellStyle name="Normal 3 2 7" xfId="1661"/>
    <cellStyle name="Normal 3 2 8" xfId="1662"/>
    <cellStyle name="Normal 3 2 9" xfId="1663"/>
    <cellStyle name="Normal 3 20" xfId="1664"/>
    <cellStyle name="Normal 3 20 10" xfId="1665"/>
    <cellStyle name="Normal 3 20 11" xfId="1666"/>
    <cellStyle name="Normal 3 20 12" xfId="1667"/>
    <cellStyle name="Normal 3 20 13" xfId="1668"/>
    <cellStyle name="Normal 3 20 14" xfId="1669"/>
    <cellStyle name="Normal 3 20 15" xfId="1670"/>
    <cellStyle name="Normal 3 20 16" xfId="1671"/>
    <cellStyle name="Normal 3 20 17" xfId="1672"/>
    <cellStyle name="Normal 3 20 18" xfId="1673"/>
    <cellStyle name="Normal 3 20 19" xfId="1674"/>
    <cellStyle name="Normal 3 20 2" xfId="1675"/>
    <cellStyle name="Normal 3 20 20" xfId="1676"/>
    <cellStyle name="Normal 3 20 21" xfId="1677"/>
    <cellStyle name="Normal 3 20 22" xfId="1678"/>
    <cellStyle name="Normal 3 20 23" xfId="1679"/>
    <cellStyle name="Normal 3 20 24" xfId="1680"/>
    <cellStyle name="Normal 3 20 25" xfId="1681"/>
    <cellStyle name="Normal 3 20 26" xfId="1682"/>
    <cellStyle name="Normal 3 20 27" xfId="1683"/>
    <cellStyle name="Normal 3 20 3" xfId="1684"/>
    <cellStyle name="Normal 3 20 4" xfId="1685"/>
    <cellStyle name="Normal 3 20 5" xfId="1686"/>
    <cellStyle name="Normal 3 20 6" xfId="1687"/>
    <cellStyle name="Normal 3 20 7" xfId="1688"/>
    <cellStyle name="Normal 3 20 8" xfId="1689"/>
    <cellStyle name="Normal 3 20 9" xfId="1690"/>
    <cellStyle name="Normal 3 21" xfId="1691"/>
    <cellStyle name="Normal 3 21 10" xfId="1692"/>
    <cellStyle name="Normal 3 21 11" xfId="1693"/>
    <cellStyle name="Normal 3 21 12" xfId="1694"/>
    <cellStyle name="Normal 3 21 13" xfId="1695"/>
    <cellStyle name="Normal 3 21 14" xfId="1696"/>
    <cellStyle name="Normal 3 21 15" xfId="1697"/>
    <cellStyle name="Normal 3 21 16" xfId="1698"/>
    <cellStyle name="Normal 3 21 17" xfId="1699"/>
    <cellStyle name="Normal 3 21 18" xfId="1700"/>
    <cellStyle name="Normal 3 21 19" xfId="1701"/>
    <cellStyle name="Normal 3 21 2" xfId="1702"/>
    <cellStyle name="Normal 3 21 20" xfId="1703"/>
    <cellStyle name="Normal 3 21 21" xfId="1704"/>
    <cellStyle name="Normal 3 21 22" xfId="1705"/>
    <cellStyle name="Normal 3 21 23" xfId="1706"/>
    <cellStyle name="Normal 3 21 24" xfId="1707"/>
    <cellStyle name="Normal 3 21 25" xfId="1708"/>
    <cellStyle name="Normal 3 21 26" xfId="1709"/>
    <cellStyle name="Normal 3 21 27" xfId="1710"/>
    <cellStyle name="Normal 3 21 3" xfId="1711"/>
    <cellStyle name="Normal 3 21 4" xfId="1712"/>
    <cellStyle name="Normal 3 21 5" xfId="1713"/>
    <cellStyle name="Normal 3 21 6" xfId="1714"/>
    <cellStyle name="Normal 3 21 7" xfId="1715"/>
    <cellStyle name="Normal 3 21 8" xfId="1716"/>
    <cellStyle name="Normal 3 21 9" xfId="1717"/>
    <cellStyle name="Normal 3 22" xfId="1718"/>
    <cellStyle name="Normal 3 22 10" xfId="1719"/>
    <cellStyle name="Normal 3 22 11" xfId="1720"/>
    <cellStyle name="Normal 3 22 12" xfId="1721"/>
    <cellStyle name="Normal 3 22 13" xfId="1722"/>
    <cellStyle name="Normal 3 22 14" xfId="1723"/>
    <cellStyle name="Normal 3 22 15" xfId="1724"/>
    <cellStyle name="Normal 3 22 16" xfId="1725"/>
    <cellStyle name="Normal 3 22 17" xfId="1726"/>
    <cellStyle name="Normal 3 22 18" xfId="1727"/>
    <cellStyle name="Normal 3 22 19" xfId="1728"/>
    <cellStyle name="Normal 3 22 2" xfId="1729"/>
    <cellStyle name="Normal 3 22 20" xfId="1730"/>
    <cellStyle name="Normal 3 22 21" xfId="1731"/>
    <cellStyle name="Normal 3 22 22" xfId="1732"/>
    <cellStyle name="Normal 3 22 23" xfId="1733"/>
    <cellStyle name="Normal 3 22 24" xfId="1734"/>
    <cellStyle name="Normal 3 22 25" xfId="1735"/>
    <cellStyle name="Normal 3 22 26" xfId="1736"/>
    <cellStyle name="Normal 3 22 27" xfId="1737"/>
    <cellStyle name="Normal 3 22 3" xfId="1738"/>
    <cellStyle name="Normal 3 22 4" xfId="1739"/>
    <cellStyle name="Normal 3 22 5" xfId="1740"/>
    <cellStyle name="Normal 3 22 6" xfId="1741"/>
    <cellStyle name="Normal 3 22 7" xfId="1742"/>
    <cellStyle name="Normal 3 22 8" xfId="1743"/>
    <cellStyle name="Normal 3 22 9" xfId="1744"/>
    <cellStyle name="Normal 3 23" xfId="1745"/>
    <cellStyle name="Normal 3 24" xfId="1746"/>
    <cellStyle name="Normal 3 25" xfId="1747"/>
    <cellStyle name="Normal 3 26" xfId="1748"/>
    <cellStyle name="Normal 3 27" xfId="1749"/>
    <cellStyle name="Normal 3 28" xfId="1750"/>
    <cellStyle name="Normal 3 29" xfId="1751"/>
    <cellStyle name="Normal 3 3" xfId="1752"/>
    <cellStyle name="Normal 3 3 10" xfId="1753"/>
    <cellStyle name="Normal 3 3 11" xfId="1754"/>
    <cellStyle name="Normal 3 3 12" xfId="1755"/>
    <cellStyle name="Normal 3 3 13" xfId="1756"/>
    <cellStyle name="Normal 3 3 14" xfId="1757"/>
    <cellStyle name="Normal 3 3 15" xfId="1758"/>
    <cellStyle name="Normal 3 3 16" xfId="1759"/>
    <cellStyle name="Normal 3 3 17" xfId="1760"/>
    <cellStyle name="Normal 3 3 18" xfId="1761"/>
    <cellStyle name="Normal 3 3 19" xfId="1762"/>
    <cellStyle name="Normal 3 3 2" xfId="1763"/>
    <cellStyle name="Normal 3 3 20" xfId="1764"/>
    <cellStyle name="Normal 3 3 21" xfId="1765"/>
    <cellStyle name="Normal 3 3 22" xfId="1766"/>
    <cellStyle name="Normal 3 3 23" xfId="1767"/>
    <cellStyle name="Normal 3 3 24" xfId="1768"/>
    <cellStyle name="Normal 3 3 25" xfId="1769"/>
    <cellStyle name="Normal 3 3 26" xfId="1770"/>
    <cellStyle name="Normal 3 3 27" xfId="1771"/>
    <cellStyle name="Normal 3 3 3" xfId="1772"/>
    <cellStyle name="Normal 3 3 4" xfId="1773"/>
    <cellStyle name="Normal 3 3 5" xfId="1774"/>
    <cellStyle name="Normal 3 3 6" xfId="1775"/>
    <cellStyle name="Normal 3 3 7" xfId="1776"/>
    <cellStyle name="Normal 3 3 8" xfId="1777"/>
    <cellStyle name="Normal 3 3 9" xfId="1778"/>
    <cellStyle name="Normal 3 30" xfId="1779"/>
    <cellStyle name="Normal 3 31" xfId="1780"/>
    <cellStyle name="Normal 3 32" xfId="1781"/>
    <cellStyle name="Normal 3 33" xfId="1782"/>
    <cellStyle name="Normal 3 34" xfId="1783"/>
    <cellStyle name="Normal 3 35" xfId="1784"/>
    <cellStyle name="Normal 3 4" xfId="1785"/>
    <cellStyle name="Normal 3 4 10" xfId="1786"/>
    <cellStyle name="Normal 3 4 11" xfId="1787"/>
    <cellStyle name="Normal 3 4 12" xfId="1788"/>
    <cellStyle name="Normal 3 4 13" xfId="1789"/>
    <cellStyle name="Normal 3 4 14" xfId="1790"/>
    <cellStyle name="Normal 3 4 15" xfId="1791"/>
    <cellStyle name="Normal 3 4 16" xfId="1792"/>
    <cellStyle name="Normal 3 4 17" xfId="1793"/>
    <cellStyle name="Normal 3 4 18" xfId="1794"/>
    <cellStyle name="Normal 3 4 19" xfId="1795"/>
    <cellStyle name="Normal 3 4 2" xfId="1796"/>
    <cellStyle name="Normal 3 4 20" xfId="1797"/>
    <cellStyle name="Normal 3 4 21" xfId="1798"/>
    <cellStyle name="Normal 3 4 22" xfId="1799"/>
    <cellStyle name="Normal 3 4 23" xfId="1800"/>
    <cellStyle name="Normal 3 4 24" xfId="1801"/>
    <cellStyle name="Normal 3 4 25" xfId="1802"/>
    <cellStyle name="Normal 3 4 26" xfId="1803"/>
    <cellStyle name="Normal 3 4 27" xfId="1804"/>
    <cellStyle name="Normal 3 4 3" xfId="1805"/>
    <cellStyle name="Normal 3 4 4" xfId="1806"/>
    <cellStyle name="Normal 3 4 5" xfId="1807"/>
    <cellStyle name="Normal 3 4 6" xfId="1808"/>
    <cellStyle name="Normal 3 4 7" xfId="1809"/>
    <cellStyle name="Normal 3 4 8" xfId="1810"/>
    <cellStyle name="Normal 3 4 9" xfId="1811"/>
    <cellStyle name="Normal 3 5" xfId="1812"/>
    <cellStyle name="Normal 3 5 10" xfId="1813"/>
    <cellStyle name="Normal 3 5 11" xfId="1814"/>
    <cellStyle name="Normal 3 5 12" xfId="1815"/>
    <cellStyle name="Normal 3 5 13" xfId="1816"/>
    <cellStyle name="Normal 3 5 14" xfId="1817"/>
    <cellStyle name="Normal 3 5 15" xfId="1818"/>
    <cellStyle name="Normal 3 5 16" xfId="1819"/>
    <cellStyle name="Normal 3 5 17" xfId="1820"/>
    <cellStyle name="Normal 3 5 18" xfId="1821"/>
    <cellStyle name="Normal 3 5 19" xfId="1822"/>
    <cellStyle name="Normal 3 5 2" xfId="1823"/>
    <cellStyle name="Normal 3 5 20" xfId="1824"/>
    <cellStyle name="Normal 3 5 21" xfId="1825"/>
    <cellStyle name="Normal 3 5 22" xfId="1826"/>
    <cellStyle name="Normal 3 5 23" xfId="1827"/>
    <cellStyle name="Normal 3 5 24" xfId="1828"/>
    <cellStyle name="Normal 3 5 25" xfId="1829"/>
    <cellStyle name="Normal 3 5 26" xfId="1830"/>
    <cellStyle name="Normal 3 5 27" xfId="1831"/>
    <cellStyle name="Normal 3 5 3" xfId="1832"/>
    <cellStyle name="Normal 3 5 4" xfId="1833"/>
    <cellStyle name="Normal 3 5 5" xfId="1834"/>
    <cellStyle name="Normal 3 5 6" xfId="1835"/>
    <cellStyle name="Normal 3 5 7" xfId="1836"/>
    <cellStyle name="Normal 3 5 8" xfId="1837"/>
    <cellStyle name="Normal 3 5 9" xfId="1838"/>
    <cellStyle name="Normal 3 6" xfId="1839"/>
    <cellStyle name="Normal 3 6 10" xfId="1840"/>
    <cellStyle name="Normal 3 6 11" xfId="1841"/>
    <cellStyle name="Normal 3 6 12" xfId="1842"/>
    <cellStyle name="Normal 3 6 13" xfId="1843"/>
    <cellStyle name="Normal 3 6 14" xfId="1844"/>
    <cellStyle name="Normal 3 6 15" xfId="1845"/>
    <cellStyle name="Normal 3 6 16" xfId="1846"/>
    <cellStyle name="Normal 3 6 17" xfId="1847"/>
    <cellStyle name="Normal 3 6 18" xfId="1848"/>
    <cellStyle name="Normal 3 6 19" xfId="1849"/>
    <cellStyle name="Normal 3 6 2" xfId="1850"/>
    <cellStyle name="Normal 3 6 20" xfId="1851"/>
    <cellStyle name="Normal 3 6 21" xfId="1852"/>
    <cellStyle name="Normal 3 6 22" xfId="1853"/>
    <cellStyle name="Normal 3 6 23" xfId="1854"/>
    <cellStyle name="Normal 3 6 24" xfId="1855"/>
    <cellStyle name="Normal 3 6 25" xfId="1856"/>
    <cellStyle name="Normal 3 6 26" xfId="1857"/>
    <cellStyle name="Normal 3 6 27" xfId="1858"/>
    <cellStyle name="Normal 3 6 3" xfId="1859"/>
    <cellStyle name="Normal 3 6 4" xfId="1860"/>
    <cellStyle name="Normal 3 6 5" xfId="1861"/>
    <cellStyle name="Normal 3 6 6" xfId="1862"/>
    <cellStyle name="Normal 3 6 7" xfId="1863"/>
    <cellStyle name="Normal 3 6 8" xfId="1864"/>
    <cellStyle name="Normal 3 6 9" xfId="1865"/>
    <cellStyle name="Normal 3 7" xfId="1866"/>
    <cellStyle name="Normal 3 7 10" xfId="1867"/>
    <cellStyle name="Normal 3 7 11" xfId="1868"/>
    <cellStyle name="Normal 3 7 12" xfId="1869"/>
    <cellStyle name="Normal 3 7 13" xfId="1870"/>
    <cellStyle name="Normal 3 7 14" xfId="1871"/>
    <cellStyle name="Normal 3 7 15" xfId="1872"/>
    <cellStyle name="Normal 3 7 16" xfId="1873"/>
    <cellStyle name="Normal 3 7 17" xfId="1874"/>
    <cellStyle name="Normal 3 7 18" xfId="1875"/>
    <cellStyle name="Normal 3 7 19" xfId="1876"/>
    <cellStyle name="Normal 3 7 2" xfId="1877"/>
    <cellStyle name="Normal 3 7 20" xfId="1878"/>
    <cellStyle name="Normal 3 7 21" xfId="1879"/>
    <cellStyle name="Normal 3 7 22" xfId="1880"/>
    <cellStyle name="Normal 3 7 23" xfId="1881"/>
    <cellStyle name="Normal 3 7 24" xfId="1882"/>
    <cellStyle name="Normal 3 7 25" xfId="1883"/>
    <cellStyle name="Normal 3 7 26" xfId="1884"/>
    <cellStyle name="Normal 3 7 27" xfId="1885"/>
    <cellStyle name="Normal 3 7 3" xfId="1886"/>
    <cellStyle name="Normal 3 7 4" xfId="1887"/>
    <cellStyle name="Normal 3 7 5" xfId="1888"/>
    <cellStyle name="Normal 3 7 6" xfId="1889"/>
    <cellStyle name="Normal 3 7 7" xfId="1890"/>
    <cellStyle name="Normal 3 7 8" xfId="1891"/>
    <cellStyle name="Normal 3 7 9" xfId="1892"/>
    <cellStyle name="Normal 3 8" xfId="1893"/>
    <cellStyle name="Normal 3 8 10" xfId="1894"/>
    <cellStyle name="Normal 3 8 11" xfId="1895"/>
    <cellStyle name="Normal 3 8 12" xfId="1896"/>
    <cellStyle name="Normal 3 8 13" xfId="1897"/>
    <cellStyle name="Normal 3 8 14" xfId="1898"/>
    <cellStyle name="Normal 3 8 15" xfId="1899"/>
    <cellStyle name="Normal 3 8 16" xfId="1900"/>
    <cellStyle name="Normal 3 8 17" xfId="1901"/>
    <cellStyle name="Normal 3 8 18" xfId="1902"/>
    <cellStyle name="Normal 3 8 19" xfId="1903"/>
    <cellStyle name="Normal 3 8 2" xfId="1904"/>
    <cellStyle name="Normal 3 8 20" xfId="1905"/>
    <cellStyle name="Normal 3 8 21" xfId="1906"/>
    <cellStyle name="Normal 3 8 22" xfId="1907"/>
    <cellStyle name="Normal 3 8 23" xfId="1908"/>
    <cellStyle name="Normal 3 8 24" xfId="1909"/>
    <cellStyle name="Normal 3 8 25" xfId="1910"/>
    <cellStyle name="Normal 3 8 26" xfId="1911"/>
    <cellStyle name="Normal 3 8 27" xfId="1912"/>
    <cellStyle name="Normal 3 8 3" xfId="1913"/>
    <cellStyle name="Normal 3 8 4" xfId="1914"/>
    <cellStyle name="Normal 3 8 5" xfId="1915"/>
    <cellStyle name="Normal 3 8 6" xfId="1916"/>
    <cellStyle name="Normal 3 8 7" xfId="1917"/>
    <cellStyle name="Normal 3 8 8" xfId="1918"/>
    <cellStyle name="Normal 3 8 9" xfId="1919"/>
    <cellStyle name="Normal 3 9" xfId="1920"/>
    <cellStyle name="Normal 3 9 10" xfId="1921"/>
    <cellStyle name="Normal 3 9 11" xfId="1922"/>
    <cellStyle name="Normal 3 9 12" xfId="1923"/>
    <cellStyle name="Normal 3 9 13" xfId="1924"/>
    <cellStyle name="Normal 3 9 14" xfId="1925"/>
    <cellStyle name="Normal 3 9 15" xfId="1926"/>
    <cellStyle name="Normal 3 9 16" xfId="1927"/>
    <cellStyle name="Normal 3 9 17" xfId="1928"/>
    <cellStyle name="Normal 3 9 18" xfId="1929"/>
    <cellStyle name="Normal 3 9 19" xfId="1930"/>
    <cellStyle name="Normal 3 9 2" xfId="1931"/>
    <cellStyle name="Normal 3 9 20" xfId="1932"/>
    <cellStyle name="Normal 3 9 21" xfId="1933"/>
    <cellStyle name="Normal 3 9 22" xfId="1934"/>
    <cellStyle name="Normal 3 9 23" xfId="1935"/>
    <cellStyle name="Normal 3 9 24" xfId="1936"/>
    <cellStyle name="Normal 3 9 25" xfId="1937"/>
    <cellStyle name="Normal 3 9 26" xfId="1938"/>
    <cellStyle name="Normal 3 9 27" xfId="1939"/>
    <cellStyle name="Normal 3 9 3" xfId="1940"/>
    <cellStyle name="Normal 3 9 4" xfId="1941"/>
    <cellStyle name="Normal 3 9 5" xfId="1942"/>
    <cellStyle name="Normal 3 9 6" xfId="1943"/>
    <cellStyle name="Normal 3 9 7" xfId="1944"/>
    <cellStyle name="Normal 3 9 8" xfId="1945"/>
    <cellStyle name="Normal 3 9 9" xfId="1946"/>
    <cellStyle name="Normal 30" xfId="1947"/>
    <cellStyle name="Normal 30 2" xfId="1948"/>
    <cellStyle name="Normal 30 3" xfId="1949"/>
    <cellStyle name="Normal 30 4" xfId="1950"/>
    <cellStyle name="Normal 30 5" xfId="1951"/>
    <cellStyle name="Normal 30 6" xfId="1952"/>
    <cellStyle name="Normal 30 7" xfId="1953"/>
    <cellStyle name="Normal 30 8" xfId="1954"/>
    <cellStyle name="Normal 30 9" xfId="1955"/>
    <cellStyle name="Normal 31" xfId="1956"/>
    <cellStyle name="Normal 31 2" xfId="1957"/>
    <cellStyle name="Normal 31 3" xfId="1958"/>
    <cellStyle name="Normal 31 4" xfId="1959"/>
    <cellStyle name="Normal 31 5" xfId="1960"/>
    <cellStyle name="Normal 31 6" xfId="1961"/>
    <cellStyle name="Normal 31 7" xfId="1962"/>
    <cellStyle name="Normal 31 8" xfId="1963"/>
    <cellStyle name="Normal 31 9" xfId="1964"/>
    <cellStyle name="Normal 32" xfId="1965"/>
    <cellStyle name="Normal 32 2" xfId="1966"/>
    <cellStyle name="Normal 32 3" xfId="1967"/>
    <cellStyle name="Normal 32 4" xfId="1968"/>
    <cellStyle name="Normal 32 5" xfId="1969"/>
    <cellStyle name="Normal 32 6" xfId="1970"/>
    <cellStyle name="Normal 32 7" xfId="1971"/>
    <cellStyle name="Normal 32 8" xfId="1972"/>
    <cellStyle name="Normal 32 9" xfId="1973"/>
    <cellStyle name="Normal 33" xfId="1974"/>
    <cellStyle name="Normal 33 2" xfId="1975"/>
    <cellStyle name="Normal 33 3" xfId="1976"/>
    <cellStyle name="Normal 33 4" xfId="1977"/>
    <cellStyle name="Normal 33 5" xfId="1978"/>
    <cellStyle name="Normal 34" xfId="1979"/>
    <cellStyle name="Normal 34 2" xfId="1980"/>
    <cellStyle name="Normal 34 3" xfId="1981"/>
    <cellStyle name="Normal 34 4" xfId="1982"/>
    <cellStyle name="Normal 34 5" xfId="1983"/>
    <cellStyle name="Normal 34 6" xfId="1984"/>
    <cellStyle name="Normal 34 7" xfId="1985"/>
    <cellStyle name="Normal 34 8" xfId="1986"/>
    <cellStyle name="Normal 34 9" xfId="1987"/>
    <cellStyle name="Normal 35" xfId="1988"/>
    <cellStyle name="Normal 35 2" xfId="1989"/>
    <cellStyle name="Normal 35 3" xfId="1990"/>
    <cellStyle name="Normal 35 4" xfId="1991"/>
    <cellStyle name="Normal 35 5" xfId="1992"/>
    <cellStyle name="Normal 35 6" xfId="1993"/>
    <cellStyle name="Normal 35 7" xfId="1994"/>
    <cellStyle name="Normal 35 8" xfId="1995"/>
    <cellStyle name="Normal 35 9" xfId="1996"/>
    <cellStyle name="Normal 36" xfId="1997"/>
    <cellStyle name="Normal 36 2" xfId="1998"/>
    <cellStyle name="Normal 36 3" xfId="1999"/>
    <cellStyle name="Normal 36 4" xfId="2000"/>
    <cellStyle name="Normal 36 5" xfId="2001"/>
    <cellStyle name="Normal 36 6" xfId="2002"/>
    <cellStyle name="Normal 36 7" xfId="2003"/>
    <cellStyle name="Normal 36 8" xfId="2004"/>
    <cellStyle name="Normal 36 9" xfId="2005"/>
    <cellStyle name="Normal 37" xfId="2006"/>
    <cellStyle name="Normal 37 2" xfId="2007"/>
    <cellStyle name="Normal 37 3" xfId="2008"/>
    <cellStyle name="Normal 37 4" xfId="2009"/>
    <cellStyle name="Normal 37 5" xfId="2010"/>
    <cellStyle name="Normal 38" xfId="2011"/>
    <cellStyle name="Normal 38 2" xfId="2012"/>
    <cellStyle name="Normal 38 3" xfId="2013"/>
    <cellStyle name="Normal 38 4" xfId="2014"/>
    <cellStyle name="Normal 38 5" xfId="2015"/>
    <cellStyle name="Normal 38 6" xfId="2016"/>
    <cellStyle name="Normal 38 7" xfId="2017"/>
    <cellStyle name="Normal 38 8" xfId="2018"/>
    <cellStyle name="Normal 38 9" xfId="2019"/>
    <cellStyle name="Normal 39" xfId="2020"/>
    <cellStyle name="Normal 39 2" xfId="2021"/>
    <cellStyle name="Normal 39 3" xfId="2022"/>
    <cellStyle name="Normal 39 4" xfId="2023"/>
    <cellStyle name="Normal 39 5" xfId="2024"/>
    <cellStyle name="Normal 39 6" xfId="2025"/>
    <cellStyle name="Normal 39 7" xfId="2026"/>
    <cellStyle name="Normal 39 8" xfId="2027"/>
    <cellStyle name="Normal 39 9" xfId="2028"/>
    <cellStyle name="Normal 4" xfId="2029"/>
    <cellStyle name="Normal 40" xfId="2030"/>
    <cellStyle name="Normal 40 2" xfId="2031"/>
    <cellStyle name="Normal 40 3" xfId="2032"/>
    <cellStyle name="Normal 40 4" xfId="2033"/>
    <cellStyle name="Normal 40 5" xfId="2034"/>
    <cellStyle name="Normal 41" xfId="2035"/>
    <cellStyle name="Normal 41 2" xfId="2036"/>
    <cellStyle name="Normal 41 3" xfId="2037"/>
    <cellStyle name="Normal 41 4" xfId="2038"/>
    <cellStyle name="Normal 41 5" xfId="2039"/>
    <cellStyle name="Normal 41 6" xfId="2040"/>
    <cellStyle name="Normal 41 7" xfId="2041"/>
    <cellStyle name="Normal 41 8" xfId="2042"/>
    <cellStyle name="Normal 41 9" xfId="2043"/>
    <cellStyle name="Normal 42" xfId="2044"/>
    <cellStyle name="Normal 42 2" xfId="2045"/>
    <cellStyle name="Normal 42 3" xfId="2046"/>
    <cellStyle name="Normal 42 4" xfId="2047"/>
    <cellStyle name="Normal 42 5" xfId="2048"/>
    <cellStyle name="Normal 42 6" xfId="2049"/>
    <cellStyle name="Normal 42 7" xfId="2050"/>
    <cellStyle name="Normal 42 8" xfId="2051"/>
    <cellStyle name="Normal 42 9" xfId="2052"/>
    <cellStyle name="Normal 43" xfId="2053"/>
    <cellStyle name="Normal 43 2" xfId="2054"/>
    <cellStyle name="Normal 43 3" xfId="2055"/>
    <cellStyle name="Normal 43 4" xfId="2056"/>
    <cellStyle name="Normal 43 5" xfId="2057"/>
    <cellStyle name="Normal 43 6" xfId="2058"/>
    <cellStyle name="Normal 43 7" xfId="2059"/>
    <cellStyle name="Normal 43 8" xfId="2060"/>
    <cellStyle name="Normal 43 9" xfId="2061"/>
    <cellStyle name="Normal 44" xfId="2062"/>
    <cellStyle name="Normal 44 2" xfId="2063"/>
    <cellStyle name="Normal 44 3" xfId="2064"/>
    <cellStyle name="Normal 44 4" xfId="2065"/>
    <cellStyle name="Normal 44 5" xfId="2066"/>
    <cellStyle name="Normal 44 6" xfId="2067"/>
    <cellStyle name="Normal 44 7" xfId="2068"/>
    <cellStyle name="Normal 44 8" xfId="2069"/>
    <cellStyle name="Normal 44 9" xfId="2070"/>
    <cellStyle name="Normal 45" xfId="2071"/>
    <cellStyle name="Normal 45 2" xfId="2072"/>
    <cellStyle name="Normal 45 3" xfId="2073"/>
    <cellStyle name="Normal 45 4" xfId="2074"/>
    <cellStyle name="Normal 45 5" xfId="2075"/>
    <cellStyle name="Normal 45 6" xfId="2076"/>
    <cellStyle name="Normal 45 7" xfId="2077"/>
    <cellStyle name="Normal 45 8" xfId="2078"/>
    <cellStyle name="Normal 45 9" xfId="2079"/>
    <cellStyle name="Normal 46" xfId="2080"/>
    <cellStyle name="Normal 46 2" xfId="2081"/>
    <cellStyle name="Normal 46 3" xfId="2082"/>
    <cellStyle name="Normal 46 4" xfId="2083"/>
    <cellStyle name="Normal 46 5" xfId="2084"/>
    <cellStyle name="Normal 46 6" xfId="2085"/>
    <cellStyle name="Normal 46 7" xfId="2086"/>
    <cellStyle name="Normal 46 8" xfId="2087"/>
    <cellStyle name="Normal 46 9" xfId="2088"/>
    <cellStyle name="Normal 47" xfId="2089"/>
    <cellStyle name="Normal 47 2" xfId="2090"/>
    <cellStyle name="Normal 47 3" xfId="2091"/>
    <cellStyle name="Normal 47 4" xfId="2092"/>
    <cellStyle name="Normal 47 5" xfId="2093"/>
    <cellStyle name="Normal 47 6" xfId="2094"/>
    <cellStyle name="Normal 47 7" xfId="2095"/>
    <cellStyle name="Normal 47 8" xfId="2096"/>
    <cellStyle name="Normal 47 9" xfId="2097"/>
    <cellStyle name="Normal 48" xfId="2098"/>
    <cellStyle name="Normal 48 2" xfId="2099"/>
    <cellStyle name="Normal 48 3" xfId="2100"/>
    <cellStyle name="Normal 48 4" xfId="2101"/>
    <cellStyle name="Normal 48 5" xfId="2102"/>
    <cellStyle name="Normal 48 6" xfId="2103"/>
    <cellStyle name="Normal 48 7" xfId="2104"/>
    <cellStyle name="Normal 48 8" xfId="2105"/>
    <cellStyle name="Normal 48 9" xfId="2106"/>
    <cellStyle name="Normal 49" xfId="2107"/>
    <cellStyle name="Normal 49 2" xfId="2108"/>
    <cellStyle name="Normal 49 3" xfId="2109"/>
    <cellStyle name="Normal 49 4" xfId="2110"/>
    <cellStyle name="Normal 49 5" xfId="2111"/>
    <cellStyle name="Normal 49 6" xfId="2112"/>
    <cellStyle name="Normal 49 7" xfId="2113"/>
    <cellStyle name="Normal 49 8" xfId="2114"/>
    <cellStyle name="Normal 49 9" xfId="2115"/>
    <cellStyle name="Normal 5" xfId="2116"/>
    <cellStyle name="Normal 50" xfId="2117"/>
    <cellStyle name="Normal 50 2" xfId="2118"/>
    <cellStyle name="Normal 50 3" xfId="2119"/>
    <cellStyle name="Normal 50 4" xfId="2120"/>
    <cellStyle name="Normal 50 5" xfId="2121"/>
    <cellStyle name="Normal 50 6" xfId="2122"/>
    <cellStyle name="Normal 50 7" xfId="2123"/>
    <cellStyle name="Normal 50 8" xfId="2124"/>
    <cellStyle name="Normal 50 9" xfId="2125"/>
    <cellStyle name="Normal 51" xfId="2126"/>
    <cellStyle name="Normal 51 2" xfId="2127"/>
    <cellStyle name="Normal 51 3" xfId="2128"/>
    <cellStyle name="Normal 51 4" xfId="2129"/>
    <cellStyle name="Normal 51 5" xfId="2130"/>
    <cellStyle name="Normal 51 6" xfId="2131"/>
    <cellStyle name="Normal 51 7" xfId="2132"/>
    <cellStyle name="Normal 51 8" xfId="2133"/>
    <cellStyle name="Normal 51 9" xfId="2134"/>
    <cellStyle name="Normal 52" xfId="2135"/>
    <cellStyle name="Normal 52 2" xfId="2136"/>
    <cellStyle name="Normal 52 3" xfId="2137"/>
    <cellStyle name="Normal 52 4" xfId="2138"/>
    <cellStyle name="Normal 52 5" xfId="2139"/>
    <cellStyle name="Normal 52 6" xfId="2140"/>
    <cellStyle name="Normal 52 7" xfId="2141"/>
    <cellStyle name="Normal 52 8" xfId="2142"/>
    <cellStyle name="Normal 52 9" xfId="2143"/>
    <cellStyle name="Normal 53" xfId="2144"/>
    <cellStyle name="Normal 53 2" xfId="2145"/>
    <cellStyle name="Normal 53 3" xfId="2146"/>
    <cellStyle name="Normal 53 4" xfId="2147"/>
    <cellStyle name="Normal 53 5" xfId="2148"/>
    <cellStyle name="Normal 53 6" xfId="2149"/>
    <cellStyle name="Normal 53 7" xfId="2150"/>
    <cellStyle name="Normal 53 8" xfId="2151"/>
    <cellStyle name="Normal 53 9" xfId="2152"/>
    <cellStyle name="Normal 54" xfId="2153"/>
    <cellStyle name="Normal 54 2" xfId="2154"/>
    <cellStyle name="Normal 54 3" xfId="2155"/>
    <cellStyle name="Normal 54 4" xfId="2156"/>
    <cellStyle name="Normal 54 5" xfId="2157"/>
    <cellStyle name="Normal 54 6" xfId="2158"/>
    <cellStyle name="Normal 54 7" xfId="2159"/>
    <cellStyle name="Normal 54 8" xfId="2160"/>
    <cellStyle name="Normal 54 9" xfId="2161"/>
    <cellStyle name="Normal 55" xfId="2162"/>
    <cellStyle name="Normal 55 2" xfId="2163"/>
    <cellStyle name="Normal 55 3" xfId="2164"/>
    <cellStyle name="Normal 55 4" xfId="2165"/>
    <cellStyle name="Normal 55 5" xfId="2166"/>
    <cellStyle name="Normal 55 6" xfId="2167"/>
    <cellStyle name="Normal 55 7" xfId="2168"/>
    <cellStyle name="Normal 55 8" xfId="2169"/>
    <cellStyle name="Normal 55 9" xfId="2170"/>
    <cellStyle name="Normal 56" xfId="2171"/>
    <cellStyle name="Normal 56 2" xfId="2172"/>
    <cellStyle name="Normal 56 3" xfId="2173"/>
    <cellStyle name="Normal 56 4" xfId="2174"/>
    <cellStyle name="Normal 56 5" xfId="2175"/>
    <cellStyle name="Normal 56 6" xfId="2176"/>
    <cellStyle name="Normal 56 7" xfId="2177"/>
    <cellStyle name="Normal 56 8" xfId="2178"/>
    <cellStyle name="Normal 56 9" xfId="2179"/>
    <cellStyle name="Normal 57" xfId="2180"/>
    <cellStyle name="Normal 57 2" xfId="2181"/>
    <cellStyle name="Normal 57 3" xfId="2182"/>
    <cellStyle name="Normal 57 4" xfId="2183"/>
    <cellStyle name="Normal 57 5" xfId="2184"/>
    <cellStyle name="Normal 57 6" xfId="2185"/>
    <cellStyle name="Normal 57 7" xfId="2186"/>
    <cellStyle name="Normal 57 8" xfId="2187"/>
    <cellStyle name="Normal 57 9" xfId="2188"/>
    <cellStyle name="Normal 58" xfId="2189"/>
    <cellStyle name="Normal 58 2" xfId="2190"/>
    <cellStyle name="Normal 58 3" xfId="2191"/>
    <cellStyle name="Normal 58 4" xfId="2192"/>
    <cellStyle name="Normal 58 5" xfId="2193"/>
    <cellStyle name="Normal 58 6" xfId="2194"/>
    <cellStyle name="Normal 58 7" xfId="2195"/>
    <cellStyle name="Normal 58 8" xfId="2196"/>
    <cellStyle name="Normal 58 9" xfId="2197"/>
    <cellStyle name="Normal 59" xfId="2198"/>
    <cellStyle name="Normal 59 2" xfId="2199"/>
    <cellStyle name="Normal 59 3" xfId="2200"/>
    <cellStyle name="Normal 59 4" xfId="2201"/>
    <cellStyle name="Normal 59 5" xfId="2202"/>
    <cellStyle name="Normal 59 6" xfId="2203"/>
    <cellStyle name="Normal 59 7" xfId="2204"/>
    <cellStyle name="Normal 59 8" xfId="2205"/>
    <cellStyle name="Normal 59 9" xfId="2206"/>
    <cellStyle name="Normal 6" xfId="2207"/>
    <cellStyle name="Normal 60" xfId="2208"/>
    <cellStyle name="Normal 60 2" xfId="2209"/>
    <cellStyle name="Normal 60 3" xfId="2210"/>
    <cellStyle name="Normal 60 4" xfId="2211"/>
    <cellStyle name="Normal 60 5" xfId="2212"/>
    <cellStyle name="Normal 60 6" xfId="2213"/>
    <cellStyle name="Normal 60 7" xfId="2214"/>
    <cellStyle name="Normal 60 8" xfId="2215"/>
    <cellStyle name="Normal 60 9" xfId="2216"/>
    <cellStyle name="Normal 61" xfId="2217"/>
    <cellStyle name="Normal 61 2" xfId="2218"/>
    <cellStyle name="Normal 61 3" xfId="2219"/>
    <cellStyle name="Normal 61 4" xfId="2220"/>
    <cellStyle name="Normal 61 5" xfId="2221"/>
    <cellStyle name="Normal 61 6" xfId="2222"/>
    <cellStyle name="Normal 61 7" xfId="2223"/>
    <cellStyle name="Normal 61 8" xfId="2224"/>
    <cellStyle name="Normal 61 9" xfId="2225"/>
    <cellStyle name="Normal 62" xfId="2226"/>
    <cellStyle name="Normal 62 2" xfId="2227"/>
    <cellStyle name="Normal 62 3" xfId="2228"/>
    <cellStyle name="Normal 62 4" xfId="2229"/>
    <cellStyle name="Normal 62 5" xfId="2230"/>
    <cellStyle name="Normal 62 6" xfId="2231"/>
    <cellStyle name="Normal 62 7" xfId="2232"/>
    <cellStyle name="Normal 62 8" xfId="2233"/>
    <cellStyle name="Normal 62 9" xfId="2234"/>
    <cellStyle name="Normal 63" xfId="2235"/>
    <cellStyle name="Normal 63 2" xfId="2236"/>
    <cellStyle name="Normal 63 3" xfId="2237"/>
    <cellStyle name="Normal 63 4" xfId="2238"/>
    <cellStyle name="Normal 63 5" xfId="2239"/>
    <cellStyle name="Normal 63 6" xfId="2240"/>
    <cellStyle name="Normal 63 7" xfId="2241"/>
    <cellStyle name="Normal 63 8" xfId="2242"/>
    <cellStyle name="Normal 63 9" xfId="2243"/>
    <cellStyle name="Normal 64" xfId="2244"/>
    <cellStyle name="Normal 64 2" xfId="2245"/>
    <cellStyle name="Normal 64 3" xfId="2246"/>
    <cellStyle name="Normal 64 4" xfId="2247"/>
    <cellStyle name="Normal 64 5" xfId="2248"/>
    <cellStyle name="Normal 64 6" xfId="2249"/>
    <cellStyle name="Normal 64 7" xfId="2250"/>
    <cellStyle name="Normal 64 8" xfId="2251"/>
    <cellStyle name="Normal 64 9" xfId="2252"/>
    <cellStyle name="Normal 65" xfId="2253"/>
    <cellStyle name="Normal 65 2" xfId="2254"/>
    <cellStyle name="Normal 65 3" xfId="2255"/>
    <cellStyle name="Normal 65 4" xfId="2256"/>
    <cellStyle name="Normal 65 5" xfId="2257"/>
    <cellStyle name="Normal 65 6" xfId="2258"/>
    <cellStyle name="Normal 65 7" xfId="2259"/>
    <cellStyle name="Normal 65 8" xfId="2260"/>
    <cellStyle name="Normal 65 9" xfId="2261"/>
    <cellStyle name="Normal 66" xfId="2262"/>
    <cellStyle name="Normal 66 2" xfId="2263"/>
    <cellStyle name="Normal 66 3" xfId="2264"/>
    <cellStyle name="Normal 66 4" xfId="2265"/>
    <cellStyle name="Normal 66 5" xfId="2266"/>
    <cellStyle name="Normal 66 6" xfId="2267"/>
    <cellStyle name="Normal 66 7" xfId="2268"/>
    <cellStyle name="Normal 66 8" xfId="2269"/>
    <cellStyle name="Normal 66 9" xfId="2270"/>
    <cellStyle name="Normal 67" xfId="2271"/>
    <cellStyle name="Normal 67 2" xfId="2272"/>
    <cellStyle name="Normal 67 3" xfId="2273"/>
    <cellStyle name="Normal 67 4" xfId="2274"/>
    <cellStyle name="Normal 67 5" xfId="2275"/>
    <cellStyle name="Normal 67 6" xfId="2276"/>
    <cellStyle name="Normal 67 7" xfId="2277"/>
    <cellStyle name="Normal 67 8" xfId="2278"/>
    <cellStyle name="Normal 67 9" xfId="2279"/>
    <cellStyle name="Normal 68" xfId="2280"/>
    <cellStyle name="Normal 68 2" xfId="2281"/>
    <cellStyle name="Normal 68 3" xfId="2282"/>
    <cellStyle name="Normal 68 4" xfId="2283"/>
    <cellStyle name="Normal 68 5" xfId="2284"/>
    <cellStyle name="Normal 68 6" xfId="2285"/>
    <cellStyle name="Normal 68 7" xfId="2286"/>
    <cellStyle name="Normal 68 8" xfId="2287"/>
    <cellStyle name="Normal 68 9" xfId="2288"/>
    <cellStyle name="Normal 69" xfId="43"/>
    <cellStyle name="Normal 7" xfId="2289"/>
    <cellStyle name="Normal 70" xfId="2290"/>
    <cellStyle name="Normal 70 2" xfId="2291"/>
    <cellStyle name="Normal 70 3" xfId="2292"/>
    <cellStyle name="Normal 70 4" xfId="2293"/>
    <cellStyle name="Normal 70 5" xfId="2294"/>
    <cellStyle name="Normal 70 6" xfId="2295"/>
    <cellStyle name="Normal 70 7" xfId="2296"/>
    <cellStyle name="Normal 70 8" xfId="2297"/>
    <cellStyle name="Normal 70 9" xfId="2298"/>
    <cellStyle name="Normal 71" xfId="2299"/>
    <cellStyle name="Normal 71 2" xfId="2300"/>
    <cellStyle name="Normal 71 3" xfId="2301"/>
    <cellStyle name="Normal 71 4" xfId="2302"/>
    <cellStyle name="Normal 71 5" xfId="2303"/>
    <cellStyle name="Normal 71 6" xfId="2304"/>
    <cellStyle name="Normal 71 7" xfId="2305"/>
    <cellStyle name="Normal 71 8" xfId="2306"/>
    <cellStyle name="Normal 71 9" xfId="2307"/>
    <cellStyle name="Normal 72" xfId="2308"/>
    <cellStyle name="Normal 72 2" xfId="2309"/>
    <cellStyle name="Normal 72 3" xfId="2310"/>
    <cellStyle name="Normal 72 4" xfId="2311"/>
    <cellStyle name="Normal 72 5" xfId="2312"/>
    <cellStyle name="Normal 72 6" xfId="2313"/>
    <cellStyle name="Normal 72 7" xfId="2314"/>
    <cellStyle name="Normal 72 8" xfId="2315"/>
    <cellStyle name="Normal 72 9" xfId="2316"/>
    <cellStyle name="Normal 73" xfId="2317"/>
    <cellStyle name="Normal 73 2" xfId="2318"/>
    <cellStyle name="Normal 73 3" xfId="2319"/>
    <cellStyle name="Normal 73 4" xfId="2320"/>
    <cellStyle name="Normal 73 5" xfId="2321"/>
    <cellStyle name="Normal 73 6" xfId="2322"/>
    <cellStyle name="Normal 73 7" xfId="2323"/>
    <cellStyle name="Normal 73 8" xfId="2324"/>
    <cellStyle name="Normal 73 9" xfId="2325"/>
    <cellStyle name="Normal 74" xfId="2326"/>
    <cellStyle name="Normal 74 2" xfId="2327"/>
    <cellStyle name="Normal 74 3" xfId="2328"/>
    <cellStyle name="Normal 74 4" xfId="2329"/>
    <cellStyle name="Normal 74 5" xfId="2330"/>
    <cellStyle name="Normal 74 6" xfId="2331"/>
    <cellStyle name="Normal 74 7" xfId="2332"/>
    <cellStyle name="Normal 74 8" xfId="2333"/>
    <cellStyle name="Normal 74 9" xfId="2334"/>
    <cellStyle name="Normal 75" xfId="2335"/>
    <cellStyle name="Normal 75 2" xfId="2336"/>
    <cellStyle name="Normal 75 3" xfId="2337"/>
    <cellStyle name="Normal 75 4" xfId="2338"/>
    <cellStyle name="Normal 75 5" xfId="2339"/>
    <cellStyle name="Normal 75 6" xfId="2340"/>
    <cellStyle name="Normal 75 7" xfId="2341"/>
    <cellStyle name="Normal 75 8" xfId="2342"/>
    <cellStyle name="Normal 75 9" xfId="2343"/>
    <cellStyle name="Normal 76" xfId="2344"/>
    <cellStyle name="Normal 76 2" xfId="2345"/>
    <cellStyle name="Normal 76 3" xfId="2346"/>
    <cellStyle name="Normal 76 4" xfId="2347"/>
    <cellStyle name="Normal 76 5" xfId="2348"/>
    <cellStyle name="Normal 76 6" xfId="2349"/>
    <cellStyle name="Normal 76 7" xfId="2350"/>
    <cellStyle name="Normal 76 8" xfId="2351"/>
    <cellStyle name="Normal 76 9" xfId="2352"/>
    <cellStyle name="Normal 77" xfId="2353"/>
    <cellStyle name="Normal 77 2" xfId="2354"/>
    <cellStyle name="Normal 77 3" xfId="2355"/>
    <cellStyle name="Normal 77 4" xfId="2356"/>
    <cellStyle name="Normal 77 5" xfId="2357"/>
    <cellStyle name="Normal 77 6" xfId="2358"/>
    <cellStyle name="Normal 77 7" xfId="2359"/>
    <cellStyle name="Normal 77 8" xfId="2360"/>
    <cellStyle name="Normal 77 9" xfId="2361"/>
    <cellStyle name="Normal 78" xfId="2362"/>
    <cellStyle name="Normal 78 2" xfId="2363"/>
    <cellStyle name="Normal 78 3" xfId="2364"/>
    <cellStyle name="Normal 78 4" xfId="2365"/>
    <cellStyle name="Normal 78 5" xfId="2366"/>
    <cellStyle name="Normal 78 6" xfId="2367"/>
    <cellStyle name="Normal 78 7" xfId="2368"/>
    <cellStyle name="Normal 78 8" xfId="2369"/>
    <cellStyle name="Normal 78 9" xfId="2370"/>
    <cellStyle name="Normal 79" xfId="2371"/>
    <cellStyle name="Normal 79 2" xfId="2372"/>
    <cellStyle name="Normal 79 3" xfId="2373"/>
    <cellStyle name="Normal 79 4" xfId="2374"/>
    <cellStyle name="Normal 79 5" xfId="2375"/>
    <cellStyle name="Normal 79 6" xfId="2376"/>
    <cellStyle name="Normal 79 7" xfId="2377"/>
    <cellStyle name="Normal 79 8" xfId="2378"/>
    <cellStyle name="Normal 79 9" xfId="2379"/>
    <cellStyle name="Normal 8" xfId="2380"/>
    <cellStyle name="Normal 80" xfId="2381"/>
    <cellStyle name="Normal 80 2" xfId="2382"/>
    <cellStyle name="Normal 80 3" xfId="2383"/>
    <cellStyle name="Normal 80 4" xfId="2384"/>
    <cellStyle name="Normal 80 5" xfId="2385"/>
    <cellStyle name="Normal 80 6" xfId="2386"/>
    <cellStyle name="Normal 80 7" xfId="2387"/>
    <cellStyle name="Normal 80 8" xfId="2388"/>
    <cellStyle name="Normal 80 9" xfId="2389"/>
    <cellStyle name="Normal 81" xfId="2390"/>
    <cellStyle name="Normal 81 2" xfId="2391"/>
    <cellStyle name="Normal 81 3" xfId="2392"/>
    <cellStyle name="Normal 81 4" xfId="2393"/>
    <cellStyle name="Normal 81 5" xfId="2394"/>
    <cellStyle name="Normal 81 6" xfId="2395"/>
    <cellStyle name="Normal 81 7" xfId="2396"/>
    <cellStyle name="Normal 81 8" xfId="2397"/>
    <cellStyle name="Normal 81 9" xfId="2398"/>
    <cellStyle name="Normal 82" xfId="2399"/>
    <cellStyle name="Normal 82 2" xfId="2400"/>
    <cellStyle name="Normal 82 3" xfId="2401"/>
    <cellStyle name="Normal 82 4" xfId="2402"/>
    <cellStyle name="Normal 82 5" xfId="2403"/>
    <cellStyle name="Normal 82 6" xfId="2404"/>
    <cellStyle name="Normal 82 7" xfId="2405"/>
    <cellStyle name="Normal 82 8" xfId="2406"/>
    <cellStyle name="Normal 82 9" xfId="2407"/>
    <cellStyle name="Normal 83" xfId="2408"/>
    <cellStyle name="Normal 83 2" xfId="2409"/>
    <cellStyle name="Normal 83 3" xfId="2410"/>
    <cellStyle name="Normal 83 4" xfId="2411"/>
    <cellStyle name="Normal 83 5" xfId="2412"/>
    <cellStyle name="Normal 83 6" xfId="2413"/>
    <cellStyle name="Normal 83 7" xfId="2414"/>
    <cellStyle name="Normal 83 8" xfId="2415"/>
    <cellStyle name="Normal 83 9" xfId="2416"/>
    <cellStyle name="Normal 84" xfId="2417"/>
    <cellStyle name="Normal 84 2" xfId="2418"/>
    <cellStyle name="Normal 84 3" xfId="2419"/>
    <cellStyle name="Normal 84 4" xfId="2420"/>
    <cellStyle name="Normal 84 5" xfId="2421"/>
    <cellStyle name="Normal 84 6" xfId="2422"/>
    <cellStyle name="Normal 84 7" xfId="2423"/>
    <cellStyle name="Normal 84 8" xfId="2424"/>
    <cellStyle name="Normal 84 9" xfId="2425"/>
    <cellStyle name="Normal 85" xfId="2426"/>
    <cellStyle name="Normal 85 2" xfId="2427"/>
    <cellStyle name="Normal 85 3" xfId="2428"/>
    <cellStyle name="Normal 85 4" xfId="2429"/>
    <cellStyle name="Normal 85 5" xfId="2430"/>
    <cellStyle name="Normal 85 6" xfId="2431"/>
    <cellStyle name="Normal 85 7" xfId="2432"/>
    <cellStyle name="Normal 85 8" xfId="2433"/>
    <cellStyle name="Normal 85 9" xfId="2434"/>
    <cellStyle name="Normal 86" xfId="2435"/>
    <cellStyle name="Normal 86 2" xfId="2436"/>
    <cellStyle name="Normal 86 3" xfId="2437"/>
    <cellStyle name="Normal 86 4" xfId="2438"/>
    <cellStyle name="Normal 86 5" xfId="2439"/>
    <cellStyle name="Normal 86 6" xfId="2440"/>
    <cellStyle name="Normal 86 7" xfId="2441"/>
    <cellStyle name="Normal 86 8" xfId="2442"/>
    <cellStyle name="Normal 86 9" xfId="2443"/>
    <cellStyle name="Normal 87" xfId="2444"/>
    <cellStyle name="Normal 87 2" xfId="2445"/>
    <cellStyle name="Normal 87 3" xfId="2446"/>
    <cellStyle name="Normal 87 4" xfId="2447"/>
    <cellStyle name="Normal 87 5" xfId="2448"/>
    <cellStyle name="Normal 87 6" xfId="2449"/>
    <cellStyle name="Normal 87 7" xfId="2450"/>
    <cellStyle name="Normal 87 8" xfId="2451"/>
    <cellStyle name="Normal 87 9" xfId="2452"/>
    <cellStyle name="Normal 88" xfId="2453"/>
    <cellStyle name="Normal 88 2" xfId="2454"/>
    <cellStyle name="Normal 88 3" xfId="2455"/>
    <cellStyle name="Normal 88 4" xfId="2456"/>
    <cellStyle name="Normal 88 5" xfId="2457"/>
    <cellStyle name="Normal 88 6" xfId="2458"/>
    <cellStyle name="Normal 88 7" xfId="2459"/>
    <cellStyle name="Normal 88 8" xfId="2460"/>
    <cellStyle name="Normal 88 9" xfId="2461"/>
    <cellStyle name="Normal 89" xfId="2462"/>
    <cellStyle name="Normal 89 2" xfId="2463"/>
    <cellStyle name="Normal 89 3" xfId="2464"/>
    <cellStyle name="Normal 89 4" xfId="2465"/>
    <cellStyle name="Normal 89 5" xfId="2466"/>
    <cellStyle name="Normal 89 6" xfId="2467"/>
    <cellStyle name="Normal 89 7" xfId="2468"/>
    <cellStyle name="Normal 89 8" xfId="2469"/>
    <cellStyle name="Normal 89 9" xfId="2470"/>
    <cellStyle name="Normal 9" xfId="2471"/>
    <cellStyle name="Normal 90" xfId="2472"/>
    <cellStyle name="Normal 90 2" xfId="2473"/>
    <cellStyle name="Normal 90 3" xfId="2474"/>
    <cellStyle name="Normal 90 4" xfId="2475"/>
    <cellStyle name="Normal 90 5" xfId="2476"/>
    <cellStyle name="Normal 90 6" xfId="2477"/>
    <cellStyle name="Normal 90 7" xfId="2478"/>
    <cellStyle name="Normal 90 8" xfId="2479"/>
    <cellStyle name="Normal 90 9" xfId="2480"/>
    <cellStyle name="Normal 91" xfId="2481"/>
    <cellStyle name="Normal 91 2" xfId="2482"/>
    <cellStyle name="Normal 91 3" xfId="2483"/>
    <cellStyle name="Normal 91 4" xfId="2484"/>
    <cellStyle name="Normal 91 5" xfId="2485"/>
    <cellStyle name="Normal 91 6" xfId="2486"/>
    <cellStyle name="Normal 91 7" xfId="2487"/>
    <cellStyle name="Normal 91 8" xfId="2488"/>
    <cellStyle name="Normal 91 9" xfId="2489"/>
    <cellStyle name="Normal 92" xfId="2490"/>
    <cellStyle name="Normal 92 2" xfId="2491"/>
    <cellStyle name="Normal 92 3" xfId="2492"/>
    <cellStyle name="Normal 92 4" xfId="2493"/>
    <cellStyle name="Normal 92 5" xfId="2494"/>
    <cellStyle name="Normal 92 6" xfId="2495"/>
    <cellStyle name="Normal 92 7" xfId="2496"/>
    <cellStyle name="Normal 92 8" xfId="2497"/>
    <cellStyle name="Normal 92 9" xfId="2498"/>
    <cellStyle name="Normal 93" xfId="2499"/>
    <cellStyle name="Normal 93 2" xfId="2500"/>
    <cellStyle name="Normal 93 3" xfId="2501"/>
    <cellStyle name="Normal 93 4" xfId="2502"/>
    <cellStyle name="Normal 93 5" xfId="2503"/>
    <cellStyle name="Normal 93 6" xfId="2504"/>
    <cellStyle name="Normal 93 7" xfId="2505"/>
    <cellStyle name="Normal 93 8" xfId="2506"/>
    <cellStyle name="Normal 93 9" xfId="2507"/>
    <cellStyle name="Normal 94" xfId="2508"/>
    <cellStyle name="Normal 94 2" xfId="2509"/>
    <cellStyle name="Normal 94 3" xfId="2510"/>
    <cellStyle name="Normal 94 4" xfId="2511"/>
    <cellStyle name="Normal 94 5" xfId="2512"/>
    <cellStyle name="Normal 94 6" xfId="2513"/>
    <cellStyle name="Normal 94 7" xfId="2514"/>
    <cellStyle name="Normal 94 8" xfId="2515"/>
    <cellStyle name="Normal 94 9" xfId="2516"/>
    <cellStyle name="Normal 95" xfId="2517"/>
    <cellStyle name="Normal 95 2" xfId="2518"/>
    <cellStyle name="Normal 95 3" xfId="2519"/>
    <cellStyle name="Normal 95 4" xfId="2520"/>
    <cellStyle name="Normal 95 5" xfId="2521"/>
    <cellStyle name="Normal 95 6" xfId="2522"/>
    <cellStyle name="Normal 95 7" xfId="2523"/>
    <cellStyle name="Normal 95 8" xfId="2524"/>
    <cellStyle name="Normal 95 9" xfId="2525"/>
    <cellStyle name="Normal 96" xfId="2526"/>
    <cellStyle name="Normal 96 2" xfId="2527"/>
    <cellStyle name="Normal 96 3" xfId="2528"/>
    <cellStyle name="Normal 96 4" xfId="2529"/>
    <cellStyle name="Normal 96 5" xfId="2530"/>
    <cellStyle name="Normal 96 6" xfId="2531"/>
    <cellStyle name="Normal 96 7" xfId="2532"/>
    <cellStyle name="Normal 96 8" xfId="2533"/>
    <cellStyle name="Normal 96 9" xfId="2534"/>
    <cellStyle name="Normal 97" xfId="2535"/>
    <cellStyle name="Normal 97 2" xfId="2536"/>
    <cellStyle name="Normal 97 3" xfId="2537"/>
    <cellStyle name="Normal 97 4" xfId="2538"/>
    <cellStyle name="Normal 97 5" xfId="2539"/>
    <cellStyle name="Normal 97 6" xfId="2540"/>
    <cellStyle name="Normal 97 7" xfId="2541"/>
    <cellStyle name="Normal 97 8" xfId="2542"/>
    <cellStyle name="Normal 97 9" xfId="2543"/>
    <cellStyle name="Normal 98" xfId="2544"/>
    <cellStyle name="Normal 98 2" xfId="2545"/>
    <cellStyle name="Normal 98 3" xfId="2546"/>
    <cellStyle name="Normal 98 4" xfId="2547"/>
    <cellStyle name="Normal 98 5" xfId="2548"/>
    <cellStyle name="Normal 98 6" xfId="2549"/>
    <cellStyle name="Normal 98 7" xfId="2550"/>
    <cellStyle name="Normal 98 8" xfId="2551"/>
    <cellStyle name="Normal 98 9" xfId="2552"/>
    <cellStyle name="Note 2" xfId="81"/>
    <cellStyle name="Output" xfId="12" builtinId="21" customBuiltin="1"/>
    <cellStyle name="Title" xfId="3" builtinId="15" customBuiltin="1"/>
    <cellStyle name="Total" xfId="18" builtinId="25" customBuiltin="1"/>
    <cellStyle name="Warning Text" xfId="1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tabSelected="1" zoomScaleNormal="100" workbookViewId="0">
      <pane xSplit="1" ySplit="4" topLeftCell="B38" activePane="bottomRight" state="frozen"/>
      <selection activeCell="A118" sqref="A118"/>
      <selection pane="topRight" activeCell="A118" sqref="A118"/>
      <selection pane="bottomLeft" activeCell="A118" sqref="A118"/>
      <selection pane="bottomRight" activeCell="A41" sqref="A41"/>
    </sheetView>
  </sheetViews>
  <sheetFormatPr defaultRowHeight="12.75" x14ac:dyDescent="0.2"/>
  <cols>
    <col min="1" max="1" width="62.85546875" style="2" bestFit="1" customWidth="1"/>
    <col min="2" max="2" width="20.7109375" style="22" bestFit="1" customWidth="1"/>
    <col min="3" max="5" width="15.7109375" style="21" customWidth="1"/>
    <col min="6" max="6" width="15.7109375" style="22" customWidth="1"/>
    <col min="7" max="7" width="17.7109375" style="22" customWidth="1"/>
    <col min="8" max="8" width="12.140625" style="22" customWidth="1"/>
    <col min="9" max="16384" width="9.140625" style="2"/>
  </cols>
  <sheetData>
    <row r="1" spans="1:8" x14ac:dyDescent="0.2">
      <c r="A1" s="1" t="s">
        <v>24</v>
      </c>
      <c r="B1" s="20"/>
    </row>
    <row r="2" spans="1:8" x14ac:dyDescent="0.2">
      <c r="A2" s="1"/>
      <c r="B2" s="20"/>
    </row>
    <row r="3" spans="1:8" s="4" customFormat="1" ht="20.25" customHeight="1" thickBot="1" x14ac:dyDescent="0.35">
      <c r="A3" s="3" t="s">
        <v>31</v>
      </c>
      <c r="B3" s="23"/>
      <c r="C3" s="24"/>
      <c r="D3" s="24"/>
      <c r="E3" s="24"/>
      <c r="F3" s="25"/>
      <c r="G3" s="25"/>
      <c r="H3" s="25"/>
    </row>
    <row r="4" spans="1:8" s="5" customFormat="1" ht="26.25" thickBot="1" x14ac:dyDescent="0.25">
      <c r="B4" s="26" t="s">
        <v>25</v>
      </c>
      <c r="C4" s="27" t="s">
        <v>15</v>
      </c>
      <c r="D4" s="28" t="s">
        <v>16</v>
      </c>
      <c r="E4" s="28" t="s">
        <v>17</v>
      </c>
      <c r="F4" s="29" t="s">
        <v>18</v>
      </c>
      <c r="G4" s="29" t="s">
        <v>19</v>
      </c>
      <c r="H4" s="30"/>
    </row>
    <row r="5" spans="1:8" s="5" customFormat="1" ht="13.5" thickBot="1" x14ac:dyDescent="0.25">
      <c r="B5" s="31"/>
      <c r="C5" s="32"/>
      <c r="D5" s="32"/>
      <c r="E5" s="32"/>
      <c r="F5" s="32"/>
      <c r="G5" s="32"/>
      <c r="H5" s="30"/>
    </row>
    <row r="6" spans="1:8" s="5" customFormat="1" ht="16.5" thickBot="1" x14ac:dyDescent="0.3">
      <c r="A6" s="6" t="s">
        <v>6</v>
      </c>
      <c r="B6" s="33"/>
      <c r="C6" s="34"/>
      <c r="D6" s="34"/>
      <c r="E6" s="34"/>
      <c r="F6" s="30"/>
      <c r="G6" s="30"/>
      <c r="H6" s="30"/>
    </row>
    <row r="7" spans="1:8" s="5" customFormat="1" ht="16.5" thickBot="1" x14ac:dyDescent="0.3">
      <c r="A7" s="7"/>
      <c r="B7" s="30"/>
      <c r="C7" s="30"/>
      <c r="D7" s="30"/>
      <c r="E7" s="30"/>
      <c r="F7" s="30"/>
      <c r="G7" s="30"/>
      <c r="H7" s="30"/>
    </row>
    <row r="8" spans="1:8" s="9" customFormat="1" ht="13.5" thickBot="1" x14ac:dyDescent="0.25">
      <c r="A8" s="8" t="s">
        <v>0</v>
      </c>
      <c r="B8" s="35"/>
      <c r="C8" s="21"/>
      <c r="D8" s="21"/>
      <c r="E8" s="21"/>
      <c r="F8" s="36"/>
      <c r="G8" s="36"/>
      <c r="H8" s="36"/>
    </row>
    <row r="9" spans="1:8" x14ac:dyDescent="0.2">
      <c r="B9" s="21">
        <v>1229332.29</v>
      </c>
      <c r="C9" s="21">
        <f>$B$9/4</f>
        <v>307333.07250000001</v>
      </c>
      <c r="D9" s="21">
        <f>$B$9/4</f>
        <v>307333.07250000001</v>
      </c>
      <c r="E9" s="21">
        <f>$B$9/4</f>
        <v>307333.07250000001</v>
      </c>
      <c r="F9" s="21">
        <f>$B$9/4</f>
        <v>307333.07250000001</v>
      </c>
      <c r="G9" s="22">
        <f>SUM(C9:F9)</f>
        <v>1229332.29</v>
      </c>
    </row>
    <row r="10" spans="1:8" x14ac:dyDescent="0.2">
      <c r="B10" s="37"/>
      <c r="D10" s="38"/>
      <c r="G10" s="22">
        <f>SUM(C10:F10)</f>
        <v>0</v>
      </c>
    </row>
    <row r="11" spans="1:8" x14ac:dyDescent="0.2">
      <c r="A11" s="11"/>
      <c r="B11" s="39"/>
      <c r="C11" s="40"/>
      <c r="D11" s="39"/>
      <c r="G11" s="22">
        <f>SUM(C11:F11)</f>
        <v>0</v>
      </c>
    </row>
    <row r="12" spans="1:8" s="1" customFormat="1" x14ac:dyDescent="0.2">
      <c r="A12" s="11" t="s">
        <v>21</v>
      </c>
      <c r="B12" s="20">
        <f t="shared" ref="B12:G12" si="0">SUM(B9:B11)</f>
        <v>1229332.29</v>
      </c>
      <c r="C12" s="20">
        <f t="shared" si="0"/>
        <v>307333.07250000001</v>
      </c>
      <c r="D12" s="20">
        <f t="shared" si="0"/>
        <v>307333.07250000001</v>
      </c>
      <c r="E12" s="20">
        <f t="shared" si="0"/>
        <v>307333.07250000001</v>
      </c>
      <c r="F12" s="20">
        <f t="shared" si="0"/>
        <v>307333.07250000001</v>
      </c>
      <c r="G12" s="20">
        <f t="shared" si="0"/>
        <v>1229332.29</v>
      </c>
      <c r="H12" s="20"/>
    </row>
    <row r="13" spans="1:8" x14ac:dyDescent="0.2">
      <c r="A13" s="13" t="s">
        <v>1</v>
      </c>
      <c r="B13" s="35"/>
      <c r="D13" s="38"/>
    </row>
    <row r="14" spans="1:8" x14ac:dyDescent="0.2">
      <c r="B14" s="21">
        <v>63373.57</v>
      </c>
      <c r="C14" s="21">
        <f>$B$14/4</f>
        <v>15843.3925</v>
      </c>
      <c r="D14" s="21">
        <f>$B$14/4</f>
        <v>15843.3925</v>
      </c>
      <c r="E14" s="21">
        <f>$B$14/4</f>
        <v>15843.3925</v>
      </c>
      <c r="F14" s="21">
        <f>$B$14/4</f>
        <v>15843.3925</v>
      </c>
      <c r="G14" s="22">
        <f>SUM(C14:F14)</f>
        <v>63373.57</v>
      </c>
    </row>
    <row r="15" spans="1:8" x14ac:dyDescent="0.2">
      <c r="A15" s="11"/>
      <c r="B15" s="39"/>
      <c r="C15" s="40"/>
      <c r="D15" s="38"/>
      <c r="G15" s="22">
        <f>SUM(C15:F15)</f>
        <v>0</v>
      </c>
    </row>
    <row r="16" spans="1:8" x14ac:dyDescent="0.2">
      <c r="B16" s="37"/>
      <c r="D16" s="38"/>
      <c r="G16" s="22">
        <f>SUM(C16:F16)</f>
        <v>0</v>
      </c>
    </row>
    <row r="17" spans="1:8" s="1" customFormat="1" x14ac:dyDescent="0.2">
      <c r="A17" s="11" t="s">
        <v>21</v>
      </c>
      <c r="B17" s="39">
        <f t="shared" ref="B17:G17" si="1">SUM(B14:B16)</f>
        <v>63373.57</v>
      </c>
      <c r="C17" s="39">
        <f t="shared" si="1"/>
        <v>15843.3925</v>
      </c>
      <c r="D17" s="39">
        <f t="shared" si="1"/>
        <v>15843.3925</v>
      </c>
      <c r="E17" s="39">
        <f t="shared" si="1"/>
        <v>15843.3925</v>
      </c>
      <c r="F17" s="39">
        <f t="shared" si="1"/>
        <v>15843.3925</v>
      </c>
      <c r="G17" s="20">
        <f t="shared" si="1"/>
        <v>63373.57</v>
      </c>
      <c r="H17" s="20"/>
    </row>
    <row r="18" spans="1:8" x14ac:dyDescent="0.2">
      <c r="A18" s="13" t="s">
        <v>2</v>
      </c>
      <c r="B18" s="35"/>
      <c r="D18" s="38"/>
    </row>
    <row r="19" spans="1:8" x14ac:dyDescent="0.2">
      <c r="B19" s="37"/>
      <c r="F19" s="21"/>
      <c r="G19" s="22">
        <f>SUM(C19:F19)</f>
        <v>0</v>
      </c>
    </row>
    <row r="20" spans="1:8" x14ac:dyDescent="0.2">
      <c r="A20" s="11"/>
      <c r="B20" s="37"/>
      <c r="C20" s="47">
        <f>$B$20/4</f>
        <v>0</v>
      </c>
      <c r="D20" s="47">
        <f>$B$20/4</f>
        <v>0</v>
      </c>
      <c r="E20" s="47">
        <f>$B$20/4</f>
        <v>0</v>
      </c>
      <c r="F20" s="47">
        <f>$B$20/4</f>
        <v>0</v>
      </c>
      <c r="G20" s="22">
        <f>SUM(C20:F20)</f>
        <v>0</v>
      </c>
    </row>
    <row r="21" spans="1:8" x14ac:dyDescent="0.2">
      <c r="B21" s="37"/>
      <c r="D21" s="38"/>
      <c r="G21" s="22">
        <f>SUM(C21:F21)</f>
        <v>0</v>
      </c>
    </row>
    <row r="22" spans="1:8" x14ac:dyDescent="0.2">
      <c r="A22" s="11"/>
      <c r="B22" s="39"/>
      <c r="C22" s="34"/>
      <c r="D22" s="38"/>
      <c r="G22" s="22">
        <f>SUM(C22:F22)</f>
        <v>0</v>
      </c>
    </row>
    <row r="23" spans="1:8" s="1" customFormat="1" ht="13.5" thickBot="1" x14ac:dyDescent="0.25">
      <c r="A23" s="11" t="s">
        <v>21</v>
      </c>
      <c r="B23" s="20">
        <f t="shared" ref="B23:G23" si="2">SUM(B20:B22)</f>
        <v>0</v>
      </c>
      <c r="C23" s="20">
        <f t="shared" si="2"/>
        <v>0</v>
      </c>
      <c r="D23" s="20">
        <f t="shared" si="2"/>
        <v>0</v>
      </c>
      <c r="E23" s="20">
        <f t="shared" si="2"/>
        <v>0</v>
      </c>
      <c r="F23" s="20">
        <f t="shared" si="2"/>
        <v>0</v>
      </c>
      <c r="G23" s="20">
        <f t="shared" si="2"/>
        <v>0</v>
      </c>
      <c r="H23" s="20"/>
    </row>
    <row r="24" spans="1:8" s="1" customFormat="1" ht="13.5" thickBot="1" x14ac:dyDescent="0.25">
      <c r="A24" s="14" t="s">
        <v>4</v>
      </c>
      <c r="B24" s="41"/>
      <c r="C24" s="21"/>
      <c r="D24" s="21"/>
      <c r="E24" s="40"/>
      <c r="F24" s="20"/>
      <c r="G24" s="20"/>
      <c r="H24" s="20"/>
    </row>
    <row r="25" spans="1:8" s="1" customFormat="1" x14ac:dyDescent="0.2">
      <c r="A25" s="2"/>
      <c r="B25" s="21">
        <v>361957.64</v>
      </c>
      <c r="C25" s="21">
        <f>$B$25/4</f>
        <v>90489.41</v>
      </c>
      <c r="D25" s="21">
        <f>$B$25/4</f>
        <v>90489.41</v>
      </c>
      <c r="E25" s="21">
        <f>$B$25/4</f>
        <v>90489.41</v>
      </c>
      <c r="F25" s="21">
        <f>$B$25/4</f>
        <v>90489.41</v>
      </c>
      <c r="G25" s="22">
        <f>SUM(C25:F25)</f>
        <v>361957.64</v>
      </c>
      <c r="H25" s="20"/>
    </row>
    <row r="26" spans="1:8" s="1" customFormat="1" x14ac:dyDescent="0.2">
      <c r="A26" s="11" t="s">
        <v>21</v>
      </c>
      <c r="B26" s="20">
        <f>SUM(B24:B25)</f>
        <v>361957.64</v>
      </c>
      <c r="C26" s="20">
        <f>SUM(C24:C25)</f>
        <v>90489.41</v>
      </c>
      <c r="D26" s="20">
        <f>SUM(D24:D25)</f>
        <v>90489.41</v>
      </c>
      <c r="E26" s="20">
        <f>SUM(E24:E25)</f>
        <v>90489.41</v>
      </c>
      <c r="F26" s="20">
        <f>SUM(F24:F25)</f>
        <v>90489.41</v>
      </c>
      <c r="G26" s="20">
        <f>SUM(C26:F26)</f>
        <v>361957.64</v>
      </c>
      <c r="H26" s="20"/>
    </row>
    <row r="27" spans="1:8" s="1" customFormat="1" x14ac:dyDescent="0.2">
      <c r="A27" s="13" t="s">
        <v>3</v>
      </c>
      <c r="B27" s="35"/>
      <c r="C27" s="42"/>
      <c r="D27" s="21"/>
      <c r="E27" s="40"/>
      <c r="F27" s="20"/>
      <c r="G27" s="20"/>
      <c r="H27" s="20"/>
    </row>
    <row r="28" spans="1:8" x14ac:dyDescent="0.2">
      <c r="B28" s="37"/>
      <c r="C28" s="22"/>
      <c r="D28" s="22"/>
    </row>
    <row r="29" spans="1:8" x14ac:dyDescent="0.2">
      <c r="A29" s="11" t="s">
        <v>21</v>
      </c>
      <c r="B29" s="39"/>
      <c r="C29" s="22">
        <f>SUM(C27:C28)</f>
        <v>0</v>
      </c>
      <c r="D29" s="22">
        <f>SUM(D27:D28)</f>
        <v>0</v>
      </c>
      <c r="E29" s="22">
        <f>SUM(E27:E28)</f>
        <v>0</v>
      </c>
      <c r="F29" s="22">
        <f>SUM(F27:F28)</f>
        <v>0</v>
      </c>
      <c r="G29" s="22">
        <f>SUM(C29:F29)</f>
        <v>0</v>
      </c>
    </row>
    <row r="30" spans="1:8" ht="13.5" thickBot="1" x14ac:dyDescent="0.25">
      <c r="A30" s="11"/>
      <c r="B30" s="39"/>
      <c r="C30" s="22"/>
      <c r="D30" s="22"/>
      <c r="E30" s="22"/>
    </row>
    <row r="31" spans="1:8" s="1" customFormat="1" ht="16.5" thickBot="1" x14ac:dyDescent="0.3">
      <c r="A31" s="6" t="s">
        <v>22</v>
      </c>
      <c r="B31" s="34">
        <f t="shared" ref="B31:G31" si="3">B29+B26+B23+B17+B12</f>
        <v>1654663.5</v>
      </c>
      <c r="C31" s="34">
        <f t="shared" si="3"/>
        <v>413665.875</v>
      </c>
      <c r="D31" s="34">
        <f t="shared" si="3"/>
        <v>413665.875</v>
      </c>
      <c r="E31" s="34">
        <f t="shared" si="3"/>
        <v>413665.875</v>
      </c>
      <c r="F31" s="34">
        <f t="shared" si="3"/>
        <v>413665.875</v>
      </c>
      <c r="G31" s="34">
        <f t="shared" si="3"/>
        <v>1654663.5</v>
      </c>
      <c r="H31" s="20">
        <f>SUM(C31:F31)</f>
        <v>1654663.5</v>
      </c>
    </row>
    <row r="32" spans="1:8" ht="13.5" thickBot="1" x14ac:dyDescent="0.25">
      <c r="A32" s="11"/>
      <c r="B32" s="39"/>
      <c r="C32" s="22"/>
      <c r="D32" s="22"/>
      <c r="E32" s="22"/>
    </row>
    <row r="33" spans="1:8" ht="16.5" thickBot="1" x14ac:dyDescent="0.3">
      <c r="A33" s="6" t="s">
        <v>5</v>
      </c>
      <c r="B33" s="33"/>
      <c r="C33" s="22"/>
      <c r="D33" s="22"/>
      <c r="E33" s="22"/>
    </row>
    <row r="34" spans="1:8" ht="16.5" thickBot="1" x14ac:dyDescent="0.3">
      <c r="A34" s="16"/>
      <c r="B34" s="33"/>
      <c r="C34" s="42"/>
    </row>
    <row r="35" spans="1:8" ht="13.5" thickBot="1" x14ac:dyDescent="0.25">
      <c r="A35" s="14" t="s">
        <v>7</v>
      </c>
      <c r="B35" s="41"/>
    </row>
    <row r="36" spans="1:8" x14ac:dyDescent="0.2">
      <c r="A36" s="15" t="s">
        <v>20</v>
      </c>
      <c r="B36" s="41"/>
    </row>
    <row r="37" spans="1:8" x14ac:dyDescent="0.2">
      <c r="B37" s="22">
        <v>100000</v>
      </c>
      <c r="C37" s="47">
        <f>$B$37/4</f>
        <v>25000</v>
      </c>
      <c r="D37" s="47">
        <f>$B$37/4</f>
        <v>25000</v>
      </c>
      <c r="E37" s="47">
        <f>$B$37/4</f>
        <v>25000</v>
      </c>
      <c r="F37" s="47">
        <f>$B$37/4</f>
        <v>25000</v>
      </c>
      <c r="G37" s="22">
        <f t="shared" ref="G37:G42" si="4">SUM(C37:F37)</f>
        <v>100000</v>
      </c>
    </row>
    <row r="38" spans="1:8" x14ac:dyDescent="0.2">
      <c r="G38" s="22">
        <f t="shared" si="4"/>
        <v>0</v>
      </c>
    </row>
    <row r="39" spans="1:8" x14ac:dyDescent="0.2">
      <c r="G39" s="22">
        <f t="shared" si="4"/>
        <v>0</v>
      </c>
    </row>
    <row r="40" spans="1:8" x14ac:dyDescent="0.2">
      <c r="G40" s="22">
        <f t="shared" si="4"/>
        <v>0</v>
      </c>
    </row>
    <row r="41" spans="1:8" x14ac:dyDescent="0.2">
      <c r="A41" s="11"/>
      <c r="B41" s="40"/>
      <c r="C41" s="42"/>
      <c r="G41" s="22">
        <f t="shared" si="4"/>
        <v>0</v>
      </c>
    </row>
    <row r="42" spans="1:8" x14ac:dyDescent="0.2">
      <c r="A42" s="11"/>
      <c r="B42" s="40"/>
      <c r="C42" s="43"/>
      <c r="G42" s="22">
        <f t="shared" si="4"/>
        <v>0</v>
      </c>
    </row>
    <row r="43" spans="1:8" ht="13.5" thickBot="1" x14ac:dyDescent="0.25">
      <c r="A43" s="11" t="s">
        <v>21</v>
      </c>
      <c r="B43" s="20">
        <f t="shared" ref="B43:G43" si="5">SUM(B37:B42)</f>
        <v>100000</v>
      </c>
      <c r="C43" s="22">
        <f t="shared" si="5"/>
        <v>25000</v>
      </c>
      <c r="D43" s="22">
        <f t="shared" si="5"/>
        <v>25000</v>
      </c>
      <c r="E43" s="22">
        <f t="shared" si="5"/>
        <v>25000</v>
      </c>
      <c r="F43" s="22">
        <f t="shared" si="5"/>
        <v>25000</v>
      </c>
      <c r="G43" s="22">
        <f t="shared" si="5"/>
        <v>100000</v>
      </c>
      <c r="H43" s="22">
        <f>SUM(C43:F43)</f>
        <v>100000</v>
      </c>
    </row>
    <row r="44" spans="1:8" ht="13.5" thickBot="1" x14ac:dyDescent="0.25">
      <c r="A44" s="48" t="s">
        <v>29</v>
      </c>
      <c r="B44" s="41"/>
    </row>
    <row r="45" spans="1:8" x14ac:dyDescent="0.2">
      <c r="A45" s="15" t="s">
        <v>20</v>
      </c>
      <c r="B45" s="41"/>
      <c r="G45" s="22">
        <f>SUM(C45:F45)</f>
        <v>0</v>
      </c>
    </row>
    <row r="46" spans="1:8" x14ac:dyDescent="0.2">
      <c r="A46" s="11"/>
      <c r="B46" s="21">
        <v>129345</v>
      </c>
      <c r="C46" s="47">
        <f>$B$46/4</f>
        <v>32336.25</v>
      </c>
      <c r="D46" s="47">
        <f>$B$46/4</f>
        <v>32336.25</v>
      </c>
      <c r="E46" s="47">
        <f>$B$46/4</f>
        <v>32336.25</v>
      </c>
      <c r="F46" s="47">
        <f>$B$46/4</f>
        <v>32336.25</v>
      </c>
      <c r="G46" s="22">
        <f>SUM(C46:F46)</f>
        <v>129345</v>
      </c>
    </row>
    <row r="47" spans="1:8" x14ac:dyDescent="0.2">
      <c r="A47" s="11"/>
      <c r="B47" s="40"/>
      <c r="C47" s="40"/>
      <c r="G47" s="22">
        <f>SUM(C47:F47)</f>
        <v>0</v>
      </c>
    </row>
    <row r="48" spans="1:8" ht="13.5" thickBot="1" x14ac:dyDescent="0.25">
      <c r="A48" s="11" t="s">
        <v>21</v>
      </c>
      <c r="B48" s="20">
        <f t="shared" ref="B48:G48" si="6">SUM(B45:B47)</f>
        <v>129345</v>
      </c>
      <c r="C48" s="22">
        <f t="shared" si="6"/>
        <v>32336.25</v>
      </c>
      <c r="D48" s="22">
        <f t="shared" si="6"/>
        <v>32336.25</v>
      </c>
      <c r="E48" s="22">
        <f t="shared" si="6"/>
        <v>32336.25</v>
      </c>
      <c r="F48" s="22">
        <f t="shared" si="6"/>
        <v>32336.25</v>
      </c>
      <c r="G48" s="22">
        <f t="shared" si="6"/>
        <v>129345</v>
      </c>
      <c r="H48" s="22">
        <f>SUM(C48:F48)</f>
        <v>129345</v>
      </c>
    </row>
    <row r="49" spans="1:8" ht="13.5" thickBot="1" x14ac:dyDescent="0.25">
      <c r="A49" s="14" t="s">
        <v>9</v>
      </c>
      <c r="B49" s="41"/>
    </row>
    <row r="50" spans="1:8" x14ac:dyDescent="0.2">
      <c r="A50" s="15" t="s">
        <v>20</v>
      </c>
      <c r="B50" s="41"/>
      <c r="G50" s="22">
        <f>SUM(C50:F50)</f>
        <v>0</v>
      </c>
    </row>
    <row r="51" spans="1:8" x14ac:dyDescent="0.2">
      <c r="A51" s="11"/>
      <c r="B51" s="21"/>
      <c r="C51" s="21">
        <f>$B$51/4</f>
        <v>0</v>
      </c>
      <c r="D51" s="21">
        <f>$B$51/4</f>
        <v>0</v>
      </c>
      <c r="E51" s="21">
        <f>$B$51/4</f>
        <v>0</v>
      </c>
      <c r="F51" s="21">
        <f>$B$51/4</f>
        <v>0</v>
      </c>
      <c r="G51" s="22">
        <f>SUM(C51:F51)</f>
        <v>0</v>
      </c>
    </row>
    <row r="52" spans="1:8" x14ac:dyDescent="0.2">
      <c r="A52" s="11"/>
      <c r="B52" s="40"/>
      <c r="C52" s="40"/>
      <c r="G52" s="22">
        <f>SUM(C52:F52)</f>
        <v>0</v>
      </c>
    </row>
    <row r="53" spans="1:8" ht="13.5" thickBot="1" x14ac:dyDescent="0.25">
      <c r="A53" s="11" t="s">
        <v>21</v>
      </c>
      <c r="B53" s="20">
        <f t="shared" ref="B53:G53" si="7">SUM(B50:B52)</f>
        <v>0</v>
      </c>
      <c r="C53" s="22">
        <f t="shared" si="7"/>
        <v>0</v>
      </c>
      <c r="D53" s="22">
        <f t="shared" si="7"/>
        <v>0</v>
      </c>
      <c r="E53" s="22">
        <f t="shared" si="7"/>
        <v>0</v>
      </c>
      <c r="F53" s="22">
        <f t="shared" si="7"/>
        <v>0</v>
      </c>
      <c r="G53" s="22">
        <f t="shared" si="7"/>
        <v>0</v>
      </c>
      <c r="H53" s="22">
        <f>SUM(C53:F53)</f>
        <v>0</v>
      </c>
    </row>
    <row r="54" spans="1:8" s="22" customFormat="1" ht="13.5" thickBot="1" x14ac:dyDescent="0.25">
      <c r="A54" s="14" t="s">
        <v>8</v>
      </c>
      <c r="B54" s="41"/>
      <c r="C54" s="21"/>
      <c r="D54" s="21"/>
      <c r="E54" s="21"/>
    </row>
    <row r="55" spans="1:8" s="22" customFormat="1" x14ac:dyDescent="0.2">
      <c r="A55" s="15" t="s">
        <v>20</v>
      </c>
      <c r="B55" s="41"/>
      <c r="C55" s="21"/>
      <c r="D55" s="21"/>
      <c r="E55" s="21"/>
      <c r="G55" s="22">
        <f t="shared" ref="G55:G66" si="8">SUM(C55:F55)</f>
        <v>0</v>
      </c>
    </row>
    <row r="56" spans="1:8" s="22" customFormat="1" x14ac:dyDescent="0.2">
      <c r="A56" s="11"/>
      <c r="B56" s="40"/>
      <c r="C56" s="21"/>
      <c r="D56" s="21"/>
      <c r="E56" s="21"/>
      <c r="G56" s="22">
        <f t="shared" si="8"/>
        <v>0</v>
      </c>
    </row>
    <row r="57" spans="1:8" s="22" customFormat="1" x14ac:dyDescent="0.2">
      <c r="A57" s="11"/>
      <c r="B57" s="21">
        <v>869202</v>
      </c>
      <c r="C57" s="21">
        <f>$B$57/4</f>
        <v>217300.5</v>
      </c>
      <c r="D57" s="21">
        <f>$B$57/4</f>
        <v>217300.5</v>
      </c>
      <c r="E57" s="21">
        <f>$B$57/4</f>
        <v>217300.5</v>
      </c>
      <c r="F57" s="21">
        <f>$B$57/4</f>
        <v>217300.5</v>
      </c>
      <c r="G57" s="22">
        <f t="shared" si="8"/>
        <v>869202</v>
      </c>
    </row>
    <row r="58" spans="1:8" s="22" customFormat="1" x14ac:dyDescent="0.2">
      <c r="A58" s="11"/>
      <c r="B58" s="40"/>
      <c r="C58" s="21"/>
      <c r="D58" s="21"/>
      <c r="E58" s="21"/>
      <c r="G58" s="22">
        <f t="shared" si="8"/>
        <v>0</v>
      </c>
    </row>
    <row r="59" spans="1:8" s="22" customFormat="1" x14ac:dyDescent="0.2">
      <c r="A59" s="11"/>
      <c r="B59" s="40"/>
      <c r="C59" s="21"/>
      <c r="D59" s="21"/>
      <c r="E59" s="21"/>
      <c r="G59" s="22">
        <f t="shared" si="8"/>
        <v>0</v>
      </c>
    </row>
    <row r="60" spans="1:8" s="22" customFormat="1" x14ac:dyDescent="0.2">
      <c r="A60" s="11"/>
      <c r="B60" s="40"/>
      <c r="C60" s="21"/>
      <c r="D60" s="21"/>
      <c r="E60" s="21"/>
      <c r="G60" s="22">
        <f t="shared" si="8"/>
        <v>0</v>
      </c>
    </row>
    <row r="61" spans="1:8" s="22" customFormat="1" x14ac:dyDescent="0.2">
      <c r="A61" s="11"/>
      <c r="B61" s="40"/>
      <c r="C61" s="21"/>
      <c r="D61" s="21"/>
      <c r="E61" s="21"/>
      <c r="G61" s="22">
        <f t="shared" si="8"/>
        <v>0</v>
      </c>
    </row>
    <row r="62" spans="1:8" s="22" customFormat="1" x14ac:dyDescent="0.2">
      <c r="A62" s="11"/>
      <c r="B62" s="40"/>
      <c r="C62" s="21"/>
      <c r="D62" s="21"/>
      <c r="E62" s="21"/>
      <c r="G62" s="22">
        <f t="shared" si="8"/>
        <v>0</v>
      </c>
    </row>
    <row r="63" spans="1:8" s="22" customFormat="1" x14ac:dyDescent="0.2">
      <c r="A63" s="11"/>
      <c r="B63" s="40"/>
      <c r="C63" s="21"/>
      <c r="D63" s="21"/>
      <c r="E63" s="21"/>
      <c r="G63" s="22">
        <f t="shared" si="8"/>
        <v>0</v>
      </c>
    </row>
    <row r="64" spans="1:8" s="22" customFormat="1" x14ac:dyDescent="0.2">
      <c r="A64" s="11"/>
      <c r="B64" s="40"/>
      <c r="C64" s="21"/>
      <c r="D64" s="21"/>
      <c r="E64" s="21"/>
      <c r="G64" s="22">
        <f t="shared" si="8"/>
        <v>0</v>
      </c>
    </row>
    <row r="65" spans="1:8" s="22" customFormat="1" x14ac:dyDescent="0.2">
      <c r="A65" s="11"/>
      <c r="B65" s="40"/>
      <c r="C65" s="21"/>
      <c r="D65" s="21"/>
      <c r="E65" s="21"/>
      <c r="G65" s="22">
        <f t="shared" si="8"/>
        <v>0</v>
      </c>
    </row>
    <row r="66" spans="1:8" s="22" customFormat="1" x14ac:dyDescent="0.2">
      <c r="A66" s="11"/>
      <c r="B66" s="40"/>
      <c r="C66" s="40"/>
      <c r="D66" s="21"/>
      <c r="E66" s="21"/>
      <c r="G66" s="22">
        <f t="shared" si="8"/>
        <v>0</v>
      </c>
    </row>
    <row r="67" spans="1:8" s="20" customFormat="1" ht="13.5" thickBot="1" x14ac:dyDescent="0.25">
      <c r="A67" s="11" t="s">
        <v>21</v>
      </c>
      <c r="B67" s="20">
        <f t="shared" ref="B67:G67" si="9">SUM(B55:B66)</f>
        <v>869202</v>
      </c>
      <c r="C67" s="20">
        <f t="shared" si="9"/>
        <v>217300.5</v>
      </c>
      <c r="D67" s="20">
        <f t="shared" si="9"/>
        <v>217300.5</v>
      </c>
      <c r="E67" s="20">
        <f t="shared" si="9"/>
        <v>217300.5</v>
      </c>
      <c r="F67" s="20">
        <f t="shared" si="9"/>
        <v>217300.5</v>
      </c>
      <c r="G67" s="20">
        <f t="shared" si="9"/>
        <v>869202</v>
      </c>
    </row>
    <row r="68" spans="1:8" ht="13.5" thickBot="1" x14ac:dyDescent="0.25">
      <c r="A68" s="48" t="s">
        <v>30</v>
      </c>
      <c r="B68" s="41"/>
    </row>
    <row r="69" spans="1:8" x14ac:dyDescent="0.2">
      <c r="A69" s="15" t="s">
        <v>20</v>
      </c>
      <c r="B69" s="41"/>
      <c r="G69" s="22">
        <f>SUM(C69:F69)</f>
        <v>0</v>
      </c>
    </row>
    <row r="70" spans="1:8" x14ac:dyDescent="0.2">
      <c r="A70" s="11"/>
      <c r="B70" s="21">
        <v>188934</v>
      </c>
      <c r="C70" s="47">
        <f>$B$70/4</f>
        <v>47233.5</v>
      </c>
      <c r="D70" s="47">
        <f>$B$70/4</f>
        <v>47233.5</v>
      </c>
      <c r="E70" s="47">
        <f>$B$70/4</f>
        <v>47233.5</v>
      </c>
      <c r="F70" s="47">
        <f>$B$70/4</f>
        <v>47233.5</v>
      </c>
      <c r="G70" s="22">
        <f>SUM(C70:F70)</f>
        <v>188934</v>
      </c>
    </row>
    <row r="71" spans="1:8" x14ac:dyDescent="0.2">
      <c r="A71" s="11"/>
      <c r="B71" s="40"/>
      <c r="C71" s="40"/>
      <c r="G71" s="22">
        <f>SUM(C71:F71)</f>
        <v>0</v>
      </c>
    </row>
    <row r="72" spans="1:8" ht="13.5" thickBot="1" x14ac:dyDescent="0.25">
      <c r="A72" s="11" t="s">
        <v>21</v>
      </c>
      <c r="B72" s="20">
        <f t="shared" ref="B72:G72" si="10">SUM(B69:B71)</f>
        <v>188934</v>
      </c>
      <c r="C72" s="22">
        <f t="shared" si="10"/>
        <v>47233.5</v>
      </c>
      <c r="D72" s="22">
        <f t="shared" si="10"/>
        <v>47233.5</v>
      </c>
      <c r="E72" s="22">
        <f t="shared" si="10"/>
        <v>47233.5</v>
      </c>
      <c r="F72" s="22">
        <f t="shared" si="10"/>
        <v>47233.5</v>
      </c>
      <c r="G72" s="22">
        <f t="shared" si="10"/>
        <v>188934</v>
      </c>
      <c r="H72" s="22">
        <f>SUM(C72:F72)</f>
        <v>188934</v>
      </c>
    </row>
    <row r="73" spans="1:8" s="22" customFormat="1" ht="13.5" thickBot="1" x14ac:dyDescent="0.25">
      <c r="A73" s="14" t="s">
        <v>10</v>
      </c>
      <c r="B73" s="41"/>
      <c r="C73" s="21"/>
      <c r="D73" s="21"/>
      <c r="E73" s="21"/>
    </row>
    <row r="74" spans="1:8" s="22" customFormat="1" x14ac:dyDescent="0.2">
      <c r="A74" s="15" t="s">
        <v>20</v>
      </c>
      <c r="B74" s="41"/>
      <c r="C74" s="21"/>
      <c r="D74" s="21"/>
      <c r="E74" s="21"/>
    </row>
    <row r="75" spans="1:8" x14ac:dyDescent="0.2">
      <c r="A75" s="15"/>
      <c r="B75" s="41"/>
      <c r="F75" s="21"/>
    </row>
    <row r="76" spans="1:8" x14ac:dyDescent="0.2">
      <c r="A76" s="15"/>
      <c r="B76" s="41"/>
      <c r="G76" s="22">
        <f t="shared" ref="G76:G83" si="11">SUM(C76:F76)</f>
        <v>0</v>
      </c>
    </row>
    <row r="77" spans="1:8" x14ac:dyDescent="0.2">
      <c r="A77" s="15" t="s">
        <v>57</v>
      </c>
      <c r="B77" s="41">
        <v>500000</v>
      </c>
      <c r="C77" s="21">
        <f>$B$77/4</f>
        <v>125000</v>
      </c>
      <c r="D77" s="21">
        <f t="shared" ref="D77:F77" si="12">$B$77/4</f>
        <v>125000</v>
      </c>
      <c r="E77" s="21">
        <f t="shared" si="12"/>
        <v>125000</v>
      </c>
      <c r="F77" s="21">
        <f t="shared" si="12"/>
        <v>125000</v>
      </c>
      <c r="G77" s="22">
        <f t="shared" si="11"/>
        <v>500000</v>
      </c>
    </row>
    <row r="78" spans="1:8" x14ac:dyDescent="0.2">
      <c r="A78" s="15" t="s">
        <v>58</v>
      </c>
      <c r="B78" s="41">
        <v>15000</v>
      </c>
      <c r="C78" s="21">
        <f>$B$78/4</f>
        <v>3750</v>
      </c>
      <c r="D78" s="21">
        <f t="shared" ref="D78:F78" si="13">$B$78/4</f>
        <v>3750</v>
      </c>
      <c r="E78" s="21">
        <f t="shared" si="13"/>
        <v>3750</v>
      </c>
      <c r="F78" s="21">
        <f t="shared" si="13"/>
        <v>3750</v>
      </c>
      <c r="G78" s="22">
        <f t="shared" si="11"/>
        <v>15000</v>
      </c>
    </row>
    <row r="79" spans="1:8" x14ac:dyDescent="0.2">
      <c r="A79" s="15" t="s">
        <v>59</v>
      </c>
      <c r="B79" s="41">
        <v>20000</v>
      </c>
      <c r="C79" s="21">
        <f>$B$79/4</f>
        <v>5000</v>
      </c>
      <c r="D79" s="21">
        <f t="shared" ref="D79:F79" si="14">$B$79/4</f>
        <v>5000</v>
      </c>
      <c r="E79" s="21">
        <f t="shared" si="14"/>
        <v>5000</v>
      </c>
      <c r="F79" s="21">
        <f t="shared" si="14"/>
        <v>5000</v>
      </c>
      <c r="G79" s="22">
        <f t="shared" si="11"/>
        <v>20000</v>
      </c>
    </row>
    <row r="80" spans="1:8" x14ac:dyDescent="0.2">
      <c r="A80" s="15"/>
      <c r="B80" s="41"/>
      <c r="G80" s="22">
        <f t="shared" si="11"/>
        <v>0</v>
      </c>
    </row>
    <row r="81" spans="1:8" x14ac:dyDescent="0.2">
      <c r="A81" s="15"/>
      <c r="B81" s="41"/>
      <c r="G81" s="22">
        <f t="shared" si="11"/>
        <v>0</v>
      </c>
    </row>
    <row r="82" spans="1:8" x14ac:dyDescent="0.2">
      <c r="A82" s="11"/>
      <c r="B82" s="40"/>
      <c r="G82" s="22">
        <f t="shared" si="11"/>
        <v>0</v>
      </c>
    </row>
    <row r="83" spans="1:8" x14ac:dyDescent="0.2">
      <c r="G83" s="22">
        <f t="shared" si="11"/>
        <v>0</v>
      </c>
    </row>
    <row r="84" spans="1:8" ht="13.5" thickBot="1" x14ac:dyDescent="0.25">
      <c r="A84" s="11" t="s">
        <v>21</v>
      </c>
      <c r="B84" s="20">
        <f t="shared" ref="B84:G84" si="15">SUM(B75:B83)</f>
        <v>535000</v>
      </c>
      <c r="C84" s="22">
        <f t="shared" si="15"/>
        <v>133750</v>
      </c>
      <c r="D84" s="22">
        <f t="shared" si="15"/>
        <v>133750</v>
      </c>
      <c r="E84" s="22">
        <f t="shared" si="15"/>
        <v>133750</v>
      </c>
      <c r="F84" s="22">
        <f t="shared" si="15"/>
        <v>133750</v>
      </c>
      <c r="G84" s="22">
        <f t="shared" si="15"/>
        <v>535000</v>
      </c>
      <c r="H84" s="22">
        <f>SUM(C84:F84)</f>
        <v>535000</v>
      </c>
    </row>
    <row r="85" spans="1:8" ht="13.5" thickBot="1" x14ac:dyDescent="0.25">
      <c r="A85" s="14" t="s">
        <v>11</v>
      </c>
      <c r="B85" s="41"/>
    </row>
    <row r="86" spans="1:8" x14ac:dyDescent="0.2">
      <c r="A86" s="15" t="s">
        <v>20</v>
      </c>
      <c r="B86" s="41"/>
    </row>
    <row r="87" spans="1:8" x14ac:dyDescent="0.2">
      <c r="A87" s="15"/>
      <c r="B87" s="41"/>
      <c r="F87" s="21"/>
      <c r="G87" s="22">
        <f>SUM(C87:F87)</f>
        <v>0</v>
      </c>
    </row>
    <row r="88" spans="1:8" x14ac:dyDescent="0.2">
      <c r="A88" s="15"/>
      <c r="B88" s="41"/>
      <c r="G88" s="22">
        <f t="shared" ref="G88:G118" si="16">SUM(C88:F88)</f>
        <v>0</v>
      </c>
    </row>
    <row r="89" spans="1:8" x14ac:dyDescent="0.2">
      <c r="A89" s="51" t="s">
        <v>44</v>
      </c>
      <c r="B89" s="41">
        <v>350000</v>
      </c>
      <c r="C89" s="21">
        <f>$B$89/4</f>
        <v>87500</v>
      </c>
      <c r="D89" s="21">
        <f t="shared" ref="D89:F89" si="17">$B$89/4</f>
        <v>87500</v>
      </c>
      <c r="E89" s="21">
        <f t="shared" si="17"/>
        <v>87500</v>
      </c>
      <c r="F89" s="21">
        <f t="shared" si="17"/>
        <v>87500</v>
      </c>
      <c r="G89" s="22">
        <f t="shared" si="16"/>
        <v>350000</v>
      </c>
    </row>
    <row r="90" spans="1:8" x14ac:dyDescent="0.2">
      <c r="A90" s="50" t="s">
        <v>43</v>
      </c>
      <c r="B90" s="41">
        <v>26000</v>
      </c>
      <c r="C90" s="21">
        <f>$B$90/4</f>
        <v>6500</v>
      </c>
      <c r="D90" s="21">
        <f t="shared" ref="D90:F90" si="18">$B$90/4</f>
        <v>6500</v>
      </c>
      <c r="E90" s="21">
        <f t="shared" si="18"/>
        <v>6500</v>
      </c>
      <c r="F90" s="21">
        <f t="shared" si="18"/>
        <v>6500</v>
      </c>
      <c r="G90" s="22">
        <f t="shared" si="16"/>
        <v>26000</v>
      </c>
    </row>
    <row r="91" spans="1:8" s="22" customFormat="1" x14ac:dyDescent="0.2">
      <c r="A91" s="15"/>
      <c r="B91" s="41"/>
      <c r="C91" s="21"/>
      <c r="D91" s="21"/>
      <c r="E91" s="21"/>
      <c r="F91" s="21"/>
      <c r="G91" s="22">
        <f t="shared" si="16"/>
        <v>0</v>
      </c>
    </row>
    <row r="92" spans="1:8" s="22" customFormat="1" x14ac:dyDescent="0.2">
      <c r="A92" s="50" t="s">
        <v>42</v>
      </c>
      <c r="B92" s="41">
        <v>820000</v>
      </c>
      <c r="C92" s="21">
        <f>$B$92/4</f>
        <v>205000</v>
      </c>
      <c r="D92" s="21">
        <f t="shared" ref="D92:F92" si="19">$B$92/4</f>
        <v>205000</v>
      </c>
      <c r="E92" s="21">
        <f t="shared" si="19"/>
        <v>205000</v>
      </c>
      <c r="F92" s="21">
        <f t="shared" si="19"/>
        <v>205000</v>
      </c>
      <c r="G92" s="22">
        <f t="shared" si="16"/>
        <v>820000</v>
      </c>
    </row>
    <row r="93" spans="1:8" s="22" customFormat="1" x14ac:dyDescent="0.2">
      <c r="A93" s="15"/>
      <c r="B93" s="41"/>
      <c r="C93" s="21"/>
      <c r="D93" s="21"/>
      <c r="E93" s="21"/>
      <c r="G93" s="22">
        <f t="shared" si="16"/>
        <v>0</v>
      </c>
    </row>
    <row r="94" spans="1:8" s="22" customFormat="1" x14ac:dyDescent="0.2">
      <c r="A94" s="15"/>
      <c r="B94" s="41"/>
      <c r="C94" s="21"/>
      <c r="D94" s="21"/>
      <c r="E94" s="21"/>
      <c r="G94" s="22">
        <f t="shared" si="16"/>
        <v>0</v>
      </c>
    </row>
    <row r="95" spans="1:8" s="22" customFormat="1" x14ac:dyDescent="0.2">
      <c r="A95" s="15"/>
      <c r="B95" s="41"/>
      <c r="C95" s="21"/>
      <c r="D95" s="21"/>
      <c r="E95" s="21"/>
      <c r="G95" s="22">
        <f t="shared" si="16"/>
        <v>0</v>
      </c>
    </row>
    <row r="96" spans="1:8" s="22" customFormat="1" x14ac:dyDescent="0.2">
      <c r="A96" s="15"/>
      <c r="B96" s="41"/>
      <c r="C96" s="21"/>
      <c r="D96" s="21"/>
      <c r="E96" s="21"/>
      <c r="G96" s="22">
        <f t="shared" si="16"/>
        <v>0</v>
      </c>
    </row>
    <row r="97" spans="1:7" s="22" customFormat="1" x14ac:dyDescent="0.2">
      <c r="A97" s="15"/>
      <c r="B97" s="41"/>
      <c r="C97" s="21"/>
      <c r="D97" s="21"/>
      <c r="E97" s="21"/>
      <c r="G97" s="22">
        <f t="shared" si="16"/>
        <v>0</v>
      </c>
    </row>
    <row r="98" spans="1:7" s="22" customFormat="1" x14ac:dyDescent="0.2">
      <c r="A98" s="15"/>
      <c r="B98" s="41"/>
      <c r="C98" s="21"/>
      <c r="D98" s="21"/>
      <c r="E98" s="21"/>
      <c r="G98" s="22">
        <f t="shared" si="16"/>
        <v>0</v>
      </c>
    </row>
    <row r="99" spans="1:7" s="22" customFormat="1" x14ac:dyDescent="0.2">
      <c r="A99" s="15"/>
      <c r="B99" s="41"/>
      <c r="C99" s="21"/>
      <c r="D99" s="21"/>
      <c r="E99" s="21"/>
      <c r="G99" s="22">
        <f t="shared" si="16"/>
        <v>0</v>
      </c>
    </row>
    <row r="100" spans="1:7" s="22" customFormat="1" x14ac:dyDescent="0.2">
      <c r="A100" s="15"/>
      <c r="B100" s="41"/>
      <c r="C100" s="21"/>
      <c r="D100" s="21"/>
      <c r="E100" s="21"/>
      <c r="G100" s="22">
        <f t="shared" si="16"/>
        <v>0</v>
      </c>
    </row>
    <row r="101" spans="1:7" s="22" customFormat="1" x14ac:dyDescent="0.2">
      <c r="A101" s="15"/>
      <c r="B101" s="41"/>
      <c r="C101" s="21"/>
      <c r="D101" s="21"/>
      <c r="E101" s="21"/>
      <c r="G101" s="22">
        <f t="shared" si="16"/>
        <v>0</v>
      </c>
    </row>
    <row r="102" spans="1:7" s="22" customFormat="1" x14ac:dyDescent="0.2">
      <c r="A102" s="15"/>
      <c r="B102" s="41"/>
      <c r="C102" s="21"/>
      <c r="D102" s="21"/>
      <c r="E102" s="21"/>
      <c r="G102" s="22">
        <f t="shared" si="16"/>
        <v>0</v>
      </c>
    </row>
    <row r="103" spans="1:7" s="22" customFormat="1" x14ac:dyDescent="0.2">
      <c r="A103" s="15"/>
      <c r="B103" s="41"/>
      <c r="C103" s="21"/>
      <c r="D103" s="21"/>
      <c r="E103" s="21"/>
      <c r="G103" s="22">
        <f t="shared" si="16"/>
        <v>0</v>
      </c>
    </row>
    <row r="104" spans="1:7" s="22" customFormat="1" x14ac:dyDescent="0.2">
      <c r="A104" s="15"/>
      <c r="B104" s="41"/>
      <c r="C104" s="21"/>
      <c r="D104" s="21"/>
      <c r="E104" s="21"/>
      <c r="G104" s="22">
        <f t="shared" si="16"/>
        <v>0</v>
      </c>
    </row>
    <row r="105" spans="1:7" s="22" customFormat="1" x14ac:dyDescent="0.2">
      <c r="A105" s="15"/>
      <c r="B105" s="41"/>
      <c r="C105" s="21"/>
      <c r="D105" s="21"/>
      <c r="E105" s="21"/>
      <c r="G105" s="22">
        <f t="shared" si="16"/>
        <v>0</v>
      </c>
    </row>
    <row r="106" spans="1:7" s="22" customFormat="1" x14ac:dyDescent="0.2">
      <c r="A106" s="15"/>
      <c r="B106" s="41"/>
      <c r="C106" s="21"/>
      <c r="D106" s="21"/>
      <c r="E106" s="21"/>
      <c r="G106" s="22">
        <f t="shared" si="16"/>
        <v>0</v>
      </c>
    </row>
    <row r="107" spans="1:7" x14ac:dyDescent="0.2">
      <c r="A107" s="15"/>
      <c r="B107" s="41"/>
      <c r="G107" s="22">
        <f t="shared" si="16"/>
        <v>0</v>
      </c>
    </row>
    <row r="108" spans="1:7" x14ac:dyDescent="0.2">
      <c r="A108" s="15"/>
      <c r="B108" s="41"/>
      <c r="G108" s="22">
        <f t="shared" si="16"/>
        <v>0</v>
      </c>
    </row>
    <row r="109" spans="1:7" x14ac:dyDescent="0.2">
      <c r="A109" s="15"/>
      <c r="B109" s="41"/>
      <c r="G109" s="22">
        <f t="shared" si="16"/>
        <v>0</v>
      </c>
    </row>
    <row r="110" spans="1:7" x14ac:dyDescent="0.2">
      <c r="A110" s="15"/>
      <c r="B110" s="41"/>
      <c r="G110" s="22">
        <f t="shared" si="16"/>
        <v>0</v>
      </c>
    </row>
    <row r="111" spans="1:7" x14ac:dyDescent="0.2">
      <c r="A111" s="15"/>
      <c r="B111" s="41"/>
      <c r="G111" s="22">
        <f t="shared" si="16"/>
        <v>0</v>
      </c>
    </row>
    <row r="112" spans="1:7" x14ac:dyDescent="0.2">
      <c r="A112" s="15"/>
      <c r="B112" s="41"/>
      <c r="G112" s="22">
        <f t="shared" si="16"/>
        <v>0</v>
      </c>
    </row>
    <row r="113" spans="1:8" x14ac:dyDescent="0.2">
      <c r="A113" s="15"/>
      <c r="B113" s="41"/>
      <c r="G113" s="22">
        <f t="shared" si="16"/>
        <v>0</v>
      </c>
    </row>
    <row r="114" spans="1:8" x14ac:dyDescent="0.2">
      <c r="A114" s="15"/>
      <c r="B114" s="41"/>
      <c r="G114" s="22">
        <f t="shared" si="16"/>
        <v>0</v>
      </c>
    </row>
    <row r="115" spans="1:8" x14ac:dyDescent="0.2">
      <c r="A115" s="15"/>
      <c r="B115" s="41"/>
      <c r="G115" s="22">
        <f t="shared" si="16"/>
        <v>0</v>
      </c>
    </row>
    <row r="116" spans="1:8" x14ac:dyDescent="0.2">
      <c r="A116" s="15"/>
      <c r="B116" s="41"/>
      <c r="G116" s="22">
        <f t="shared" si="16"/>
        <v>0</v>
      </c>
    </row>
    <row r="117" spans="1:8" x14ac:dyDescent="0.2">
      <c r="A117" s="11"/>
      <c r="B117" s="40"/>
      <c r="G117" s="22">
        <f t="shared" si="16"/>
        <v>0</v>
      </c>
    </row>
    <row r="118" spans="1:8" x14ac:dyDescent="0.2">
      <c r="A118" s="11" t="s">
        <v>14</v>
      </c>
      <c r="B118" s="40"/>
      <c r="C118" s="43"/>
      <c r="G118" s="22">
        <f t="shared" si="16"/>
        <v>0</v>
      </c>
    </row>
    <row r="119" spans="1:8" x14ac:dyDescent="0.2">
      <c r="A119" s="11" t="s">
        <v>21</v>
      </c>
      <c r="B119" s="20">
        <f t="shared" ref="B119:G119" si="20">SUM(B87:B118)</f>
        <v>1196000</v>
      </c>
      <c r="C119" s="20">
        <f t="shared" si="20"/>
        <v>299000</v>
      </c>
      <c r="D119" s="20">
        <f t="shared" si="20"/>
        <v>299000</v>
      </c>
      <c r="E119" s="20">
        <f t="shared" si="20"/>
        <v>299000</v>
      </c>
      <c r="F119" s="20">
        <f t="shared" si="20"/>
        <v>299000</v>
      </c>
      <c r="G119" s="20">
        <f t="shared" si="20"/>
        <v>1196000</v>
      </c>
      <c r="H119" s="22">
        <f>SUM(C119:F119)</f>
        <v>1196000</v>
      </c>
    </row>
    <row r="120" spans="1:8" x14ac:dyDescent="0.2">
      <c r="A120" s="13" t="s">
        <v>12</v>
      </c>
      <c r="B120" s="35"/>
      <c r="C120" s="43"/>
    </row>
    <row r="121" spans="1:8" x14ac:dyDescent="0.2">
      <c r="A121" s="15"/>
      <c r="B121" s="41"/>
    </row>
    <row r="122" spans="1:8" x14ac:dyDescent="0.2">
      <c r="A122" s="52" t="s">
        <v>51</v>
      </c>
      <c r="B122" s="21">
        <v>400000</v>
      </c>
      <c r="C122" s="21">
        <f>$B$122/4</f>
        <v>100000</v>
      </c>
      <c r="D122" s="21">
        <f>$B$122/4</f>
        <v>100000</v>
      </c>
      <c r="E122" s="21">
        <f>$B$122/4</f>
        <v>100000</v>
      </c>
      <c r="F122" s="21">
        <f>$B$122/4</f>
        <v>100000</v>
      </c>
      <c r="G122" s="22">
        <f>SUM(C122:F122)</f>
        <v>400000</v>
      </c>
    </row>
    <row r="123" spans="1:8" x14ac:dyDescent="0.2">
      <c r="A123" s="11"/>
      <c r="B123" s="40"/>
      <c r="G123" s="22">
        <f>SUM(C123:F123)</f>
        <v>0</v>
      </c>
    </row>
    <row r="124" spans="1:8" x14ac:dyDescent="0.2">
      <c r="A124" s="11"/>
      <c r="B124" s="40"/>
      <c r="G124" s="22">
        <f>SUM(C124:F124)</f>
        <v>0</v>
      </c>
    </row>
    <row r="125" spans="1:8" x14ac:dyDescent="0.2">
      <c r="A125" s="11"/>
      <c r="B125" s="40"/>
      <c r="G125" s="22">
        <f>SUM(C125:F125)</f>
        <v>0</v>
      </c>
    </row>
    <row r="126" spans="1:8" x14ac:dyDescent="0.2">
      <c r="A126" s="11"/>
      <c r="B126" s="40"/>
      <c r="C126" s="40"/>
      <c r="G126" s="22">
        <f>SUM(C126:F126)</f>
        <v>0</v>
      </c>
    </row>
    <row r="127" spans="1:8" x14ac:dyDescent="0.2">
      <c r="A127" s="11" t="s">
        <v>21</v>
      </c>
      <c r="B127" s="20">
        <f t="shared" ref="B127:G127" si="21">SUM(B122:B126)</f>
        <v>400000</v>
      </c>
      <c r="C127" s="20">
        <f t="shared" si="21"/>
        <v>100000</v>
      </c>
      <c r="D127" s="20">
        <f t="shared" si="21"/>
        <v>100000</v>
      </c>
      <c r="E127" s="20">
        <f t="shared" si="21"/>
        <v>100000</v>
      </c>
      <c r="F127" s="20">
        <f t="shared" si="21"/>
        <v>100000</v>
      </c>
      <c r="G127" s="20">
        <f t="shared" si="21"/>
        <v>400000</v>
      </c>
      <c r="H127" s="22">
        <f>SUM(C127:F127)</f>
        <v>400000</v>
      </c>
    </row>
    <row r="128" spans="1:8" x14ac:dyDescent="0.2">
      <c r="A128" s="17" t="s">
        <v>13</v>
      </c>
      <c r="B128" s="41"/>
      <c r="D128" s="40"/>
      <c r="E128" s="40"/>
    </row>
    <row r="129" spans="1:8" x14ac:dyDescent="0.2">
      <c r="A129" s="15" t="s">
        <v>20</v>
      </c>
      <c r="B129" s="41"/>
    </row>
    <row r="130" spans="1:8" s="10" customFormat="1" x14ac:dyDescent="0.2">
      <c r="B130" s="37"/>
      <c r="C130" s="47">
        <f>$B$130/4</f>
        <v>0</v>
      </c>
      <c r="D130" s="47">
        <f>$B$130/4</f>
        <v>0</v>
      </c>
      <c r="E130" s="47">
        <f>$B$130/4</f>
        <v>0</v>
      </c>
      <c r="F130" s="47">
        <f>$B$130/4</f>
        <v>0</v>
      </c>
      <c r="G130" s="37">
        <f>SUM(C130:F130)</f>
        <v>0</v>
      </c>
      <c r="H130" s="37"/>
    </row>
    <row r="131" spans="1:8" s="10" customFormat="1" x14ac:dyDescent="0.2">
      <c r="B131" s="37"/>
      <c r="C131" s="38"/>
      <c r="D131" s="38"/>
      <c r="E131" s="38"/>
      <c r="F131" s="37"/>
      <c r="G131" s="37">
        <f t="shared" ref="G131:G142" si="22">SUM(C131:F131)</f>
        <v>0</v>
      </c>
      <c r="H131" s="37"/>
    </row>
    <row r="132" spans="1:8" s="10" customFormat="1" x14ac:dyDescent="0.2">
      <c r="B132" s="37"/>
      <c r="C132" s="38"/>
      <c r="D132" s="38"/>
      <c r="E132" s="38"/>
      <c r="F132" s="37"/>
      <c r="G132" s="37">
        <f t="shared" si="22"/>
        <v>0</v>
      </c>
      <c r="H132" s="37"/>
    </row>
    <row r="133" spans="1:8" s="10" customFormat="1" x14ac:dyDescent="0.2">
      <c r="B133" s="37"/>
      <c r="C133" s="38"/>
      <c r="D133" s="38"/>
      <c r="E133" s="38"/>
      <c r="F133" s="37"/>
      <c r="G133" s="37">
        <f t="shared" si="22"/>
        <v>0</v>
      </c>
      <c r="H133" s="37"/>
    </row>
    <row r="134" spans="1:8" s="10" customFormat="1" x14ac:dyDescent="0.2">
      <c r="B134" s="37"/>
      <c r="C134" s="38"/>
      <c r="D134" s="38"/>
      <c r="E134" s="38"/>
      <c r="F134" s="37"/>
      <c r="G134" s="37">
        <f t="shared" si="22"/>
        <v>0</v>
      </c>
      <c r="H134" s="37"/>
    </row>
    <row r="135" spans="1:8" s="10" customFormat="1" x14ac:dyDescent="0.2">
      <c r="B135" s="37"/>
      <c r="C135" s="38"/>
      <c r="D135" s="38"/>
      <c r="E135" s="38"/>
      <c r="F135" s="37"/>
      <c r="G135" s="37">
        <f t="shared" si="22"/>
        <v>0</v>
      </c>
      <c r="H135" s="37"/>
    </row>
    <row r="136" spans="1:8" s="10" customFormat="1" x14ac:dyDescent="0.2">
      <c r="B136" s="37"/>
      <c r="C136" s="38"/>
      <c r="D136" s="38"/>
      <c r="E136" s="38"/>
      <c r="F136" s="37"/>
      <c r="G136" s="37">
        <f t="shared" si="22"/>
        <v>0</v>
      </c>
      <c r="H136" s="37"/>
    </row>
    <row r="137" spans="1:8" s="10" customFormat="1" x14ac:dyDescent="0.2">
      <c r="B137" s="37"/>
      <c r="C137" s="38"/>
      <c r="D137" s="38"/>
      <c r="E137" s="38"/>
      <c r="F137" s="37"/>
      <c r="G137" s="37">
        <f t="shared" si="22"/>
        <v>0</v>
      </c>
      <c r="H137" s="37"/>
    </row>
    <row r="138" spans="1:8" s="10" customFormat="1" x14ac:dyDescent="0.2">
      <c r="B138" s="37"/>
      <c r="C138" s="38"/>
      <c r="D138" s="38"/>
      <c r="E138" s="38"/>
      <c r="F138" s="37"/>
      <c r="G138" s="37">
        <f t="shared" si="22"/>
        <v>0</v>
      </c>
      <c r="H138" s="37"/>
    </row>
    <row r="139" spans="1:8" s="10" customFormat="1" x14ac:dyDescent="0.2">
      <c r="B139" s="37"/>
      <c r="C139" s="38"/>
      <c r="D139" s="38"/>
      <c r="E139" s="38"/>
      <c r="F139" s="37"/>
      <c r="G139" s="37">
        <f t="shared" si="22"/>
        <v>0</v>
      </c>
      <c r="H139" s="37"/>
    </row>
    <row r="140" spans="1:8" s="10" customFormat="1" x14ac:dyDescent="0.2">
      <c r="A140" s="12"/>
      <c r="B140" s="39"/>
      <c r="C140" s="44"/>
      <c r="D140" s="38"/>
      <c r="E140" s="38"/>
      <c r="F140" s="37"/>
      <c r="G140" s="37">
        <f t="shared" si="22"/>
        <v>0</v>
      </c>
      <c r="H140" s="37"/>
    </row>
    <row r="141" spans="1:8" s="10" customFormat="1" x14ac:dyDescent="0.2">
      <c r="A141" s="12"/>
      <c r="B141" s="39"/>
      <c r="C141" s="34"/>
      <c r="D141" s="38"/>
      <c r="E141" s="38"/>
      <c r="F141" s="37"/>
      <c r="G141" s="37">
        <f t="shared" si="22"/>
        <v>0</v>
      </c>
      <c r="H141" s="37"/>
    </row>
    <row r="142" spans="1:8" s="10" customFormat="1" x14ac:dyDescent="0.2">
      <c r="A142" s="12"/>
      <c r="B142" s="39"/>
      <c r="C142" s="34"/>
      <c r="D142" s="38"/>
      <c r="E142" s="38"/>
      <c r="F142" s="37"/>
      <c r="G142" s="37">
        <f t="shared" si="22"/>
        <v>0</v>
      </c>
      <c r="H142" s="37"/>
    </row>
    <row r="143" spans="1:8" s="1" customFormat="1" x14ac:dyDescent="0.2">
      <c r="A143" s="11" t="s">
        <v>21</v>
      </c>
      <c r="B143" s="20">
        <f t="shared" ref="B143:G143" si="23">SUM(B130:B142)</f>
        <v>0</v>
      </c>
      <c r="C143" s="20">
        <f t="shared" si="23"/>
        <v>0</v>
      </c>
      <c r="D143" s="20">
        <f t="shared" si="23"/>
        <v>0</v>
      </c>
      <c r="E143" s="20">
        <f t="shared" si="23"/>
        <v>0</v>
      </c>
      <c r="F143" s="20">
        <f t="shared" si="23"/>
        <v>0</v>
      </c>
      <c r="G143" s="20">
        <f t="shared" si="23"/>
        <v>0</v>
      </c>
      <c r="H143" s="20">
        <f>SUM(C143:F143)</f>
        <v>0</v>
      </c>
    </row>
    <row r="144" spans="1:8" s="1" customFormat="1" ht="13.5" thickBot="1" x14ac:dyDescent="0.25">
      <c r="A144" s="11"/>
      <c r="B144" s="40"/>
      <c r="C144" s="20"/>
      <c r="D144" s="20"/>
      <c r="E144" s="20"/>
      <c r="F144" s="20"/>
      <c r="G144" s="20"/>
      <c r="H144" s="20"/>
    </row>
    <row r="145" spans="1:8" ht="16.5" thickBot="1" x14ac:dyDescent="0.3">
      <c r="A145" s="6" t="s">
        <v>23</v>
      </c>
      <c r="B145" s="34">
        <f t="shared" ref="B145:G145" si="24">B143+B127+B119+B84+B72+B67+B53+B48+B43</f>
        <v>3418481</v>
      </c>
      <c r="C145" s="34">
        <f t="shared" si="24"/>
        <v>854620.25</v>
      </c>
      <c r="D145" s="34">
        <f t="shared" si="24"/>
        <v>854620.25</v>
      </c>
      <c r="E145" s="34">
        <f t="shared" si="24"/>
        <v>854620.25</v>
      </c>
      <c r="F145" s="34">
        <f t="shared" si="24"/>
        <v>854620.25</v>
      </c>
      <c r="G145" s="34">
        <f t="shared" si="24"/>
        <v>3418481</v>
      </c>
    </row>
    <row r="146" spans="1:8" s="1" customFormat="1" x14ac:dyDescent="0.2">
      <c r="A146" s="11"/>
      <c r="B146" s="40"/>
      <c r="C146" s="20"/>
      <c r="D146" s="20"/>
      <c r="E146" s="20"/>
      <c r="F146" s="20"/>
      <c r="G146" s="20"/>
      <c r="H146" s="20"/>
    </row>
    <row r="147" spans="1:8" ht="18" x14ac:dyDescent="0.25">
      <c r="A147" s="18" t="s">
        <v>26</v>
      </c>
      <c r="B147" s="45">
        <f t="shared" ref="B147:G147" si="25">B145+B31</f>
        <v>5073144.5</v>
      </c>
      <c r="C147" s="45">
        <f t="shared" si="25"/>
        <v>1268286.125</v>
      </c>
      <c r="D147" s="45">
        <f t="shared" si="25"/>
        <v>1268286.125</v>
      </c>
      <c r="E147" s="45">
        <f t="shared" si="25"/>
        <v>1268286.125</v>
      </c>
      <c r="F147" s="45">
        <f t="shared" si="25"/>
        <v>1268286.125</v>
      </c>
      <c r="G147" s="46">
        <f t="shared" si="25"/>
        <v>5073144.5</v>
      </c>
    </row>
    <row r="151" spans="1:8" x14ac:dyDescent="0.2">
      <c r="A151" s="11"/>
      <c r="B151" s="40"/>
    </row>
  </sheetData>
  <printOptions horizontalCentered="1" gridLines="1"/>
  <pageMargins left="0.27" right="0.25" top="0.6" bottom="0.56000000000000005" header="0.27" footer="0.21"/>
  <pageSetup scale="90" orientation="landscape" r:id="rId1"/>
  <headerFooter alignWithMargins="0">
    <oddFooter>&amp;L&amp;F&amp;RPage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1"/>
  <sheetViews>
    <sheetView zoomScaleNormal="100" workbookViewId="0">
      <pane xSplit="1" ySplit="4" topLeftCell="B98" activePane="bottomRight" state="frozen"/>
      <selection activeCell="B9" sqref="B9"/>
      <selection pane="topRight" activeCell="B9" sqref="B9"/>
      <selection pane="bottomLeft" activeCell="B9" sqref="B9"/>
      <selection pane="bottomRight" activeCell="D77" sqref="D77"/>
    </sheetView>
  </sheetViews>
  <sheetFormatPr defaultRowHeight="12.75" x14ac:dyDescent="0.2"/>
  <cols>
    <col min="1" max="1" width="62.85546875" style="2" bestFit="1" customWidth="1"/>
    <col min="2" max="2" width="20.7109375" style="22" bestFit="1" customWidth="1"/>
    <col min="3" max="5" width="15.7109375" style="21" customWidth="1"/>
    <col min="6" max="6" width="15.7109375" style="22" customWidth="1"/>
    <col min="7" max="7" width="17.7109375" style="22" customWidth="1"/>
    <col min="8" max="8" width="12.140625" style="22" customWidth="1"/>
    <col min="9" max="16384" width="9.140625" style="2"/>
  </cols>
  <sheetData>
    <row r="1" spans="1:8" x14ac:dyDescent="0.2">
      <c r="A1" s="1" t="s">
        <v>24</v>
      </c>
      <c r="B1" s="20"/>
    </row>
    <row r="2" spans="1:8" x14ac:dyDescent="0.2">
      <c r="A2" s="1"/>
      <c r="B2" s="20"/>
    </row>
    <row r="3" spans="1:8" s="4" customFormat="1" ht="20.25" customHeight="1" thickBot="1" x14ac:dyDescent="0.35">
      <c r="A3" s="3" t="s">
        <v>33</v>
      </c>
      <c r="B3" s="23"/>
      <c r="C3" s="24"/>
      <c r="D3" s="24"/>
      <c r="E3" s="24"/>
      <c r="F3" s="25"/>
      <c r="G3" s="25"/>
      <c r="H3" s="25"/>
    </row>
    <row r="4" spans="1:8" s="5" customFormat="1" ht="26.25" thickBot="1" x14ac:dyDescent="0.25">
      <c r="B4" s="19" t="s">
        <v>37</v>
      </c>
      <c r="C4" s="27" t="s">
        <v>15</v>
      </c>
      <c r="D4" s="28" t="s">
        <v>16</v>
      </c>
      <c r="E4" s="28" t="s">
        <v>17</v>
      </c>
      <c r="F4" s="29" t="s">
        <v>18</v>
      </c>
      <c r="G4" s="29" t="s">
        <v>19</v>
      </c>
      <c r="H4" s="30"/>
    </row>
    <row r="5" spans="1:8" s="5" customFormat="1" ht="13.5" thickBot="1" x14ac:dyDescent="0.25">
      <c r="B5" s="31"/>
      <c r="C5" s="32"/>
      <c r="D5" s="32"/>
      <c r="E5" s="32"/>
      <c r="F5" s="32"/>
      <c r="G5" s="32"/>
      <c r="H5" s="30"/>
    </row>
    <row r="6" spans="1:8" s="5" customFormat="1" ht="16.5" thickBot="1" x14ac:dyDescent="0.3">
      <c r="A6" s="6" t="s">
        <v>6</v>
      </c>
      <c r="B6" s="33"/>
      <c r="C6" s="34"/>
      <c r="D6" s="34"/>
      <c r="E6" s="34"/>
      <c r="F6" s="30"/>
      <c r="G6" s="30"/>
      <c r="H6" s="30"/>
    </row>
    <row r="7" spans="1:8" s="5" customFormat="1" ht="16.5" thickBot="1" x14ac:dyDescent="0.3">
      <c r="A7" s="7"/>
      <c r="B7" s="30"/>
      <c r="C7" s="30"/>
      <c r="D7" s="30"/>
      <c r="E7" s="30"/>
      <c r="F7" s="30"/>
      <c r="G7" s="30"/>
      <c r="H7" s="30"/>
    </row>
    <row r="8" spans="1:8" s="9" customFormat="1" ht="13.5" thickBot="1" x14ac:dyDescent="0.25">
      <c r="A8" s="8" t="s">
        <v>0</v>
      </c>
      <c r="B8" s="35"/>
      <c r="C8" s="21"/>
      <c r="D8" s="21"/>
      <c r="E8" s="21"/>
      <c r="F8" s="36"/>
      <c r="G8" s="36"/>
      <c r="H8" s="36"/>
    </row>
    <row r="9" spans="1:8" x14ac:dyDescent="0.2">
      <c r="B9" s="21">
        <v>500399.08</v>
      </c>
      <c r="C9" s="21">
        <v>114272.39</v>
      </c>
      <c r="D9" s="21">
        <f>232697.85-C9</f>
        <v>118425.46</v>
      </c>
      <c r="E9" s="21">
        <f>(B9-C9-D9)/2</f>
        <v>133850.61499999999</v>
      </c>
      <c r="F9" s="21">
        <f>(B9-C9-D9)/2</f>
        <v>133850.61499999999</v>
      </c>
      <c r="G9" s="22">
        <f>SUM(C9:F9)</f>
        <v>500399.07999999996</v>
      </c>
    </row>
    <row r="10" spans="1:8" x14ac:dyDescent="0.2">
      <c r="B10" s="37"/>
      <c r="D10" s="38"/>
      <c r="G10" s="22">
        <f>SUM(C10:F10)</f>
        <v>0</v>
      </c>
    </row>
    <row r="11" spans="1:8" x14ac:dyDescent="0.2">
      <c r="A11" s="11"/>
      <c r="B11" s="39"/>
      <c r="C11" s="40"/>
      <c r="D11" s="39"/>
      <c r="G11" s="22">
        <f>SUM(C11:F11)</f>
        <v>0</v>
      </c>
    </row>
    <row r="12" spans="1:8" s="1" customFormat="1" x14ac:dyDescent="0.2">
      <c r="A12" s="11" t="s">
        <v>21</v>
      </c>
      <c r="B12" s="20">
        <f t="shared" ref="B12:G12" si="0">SUM(B9:B11)</f>
        <v>500399.08</v>
      </c>
      <c r="C12" s="20">
        <f t="shared" si="0"/>
        <v>114272.39</v>
      </c>
      <c r="D12" s="20">
        <f t="shared" si="0"/>
        <v>118425.46</v>
      </c>
      <c r="E12" s="20">
        <f t="shared" si="0"/>
        <v>133850.61499999999</v>
      </c>
      <c r="F12" s="20">
        <f t="shared" si="0"/>
        <v>133850.61499999999</v>
      </c>
      <c r="G12" s="20">
        <f t="shared" si="0"/>
        <v>500399.07999999996</v>
      </c>
      <c r="H12" s="20"/>
    </row>
    <row r="13" spans="1:8" x14ac:dyDescent="0.2">
      <c r="A13" s="13" t="s">
        <v>1</v>
      </c>
      <c r="B13" s="35"/>
      <c r="D13" s="38"/>
    </row>
    <row r="14" spans="1:8" x14ac:dyDescent="0.2">
      <c r="B14" s="21">
        <v>37084</v>
      </c>
      <c r="C14" s="21">
        <v>8770.76</v>
      </c>
      <c r="D14" s="21">
        <f>14646.29-C14</f>
        <v>5875.5300000000007</v>
      </c>
      <c r="E14" s="21">
        <f>(B14-C14-D14)/2</f>
        <v>11218.855</v>
      </c>
      <c r="F14" s="21">
        <f>(B14-C14-D14)/2</f>
        <v>11218.855</v>
      </c>
      <c r="G14" s="22">
        <f>SUM(C14:F14)</f>
        <v>37084</v>
      </c>
    </row>
    <row r="15" spans="1:8" x14ac:dyDescent="0.2">
      <c r="A15" s="11"/>
      <c r="B15" s="39"/>
      <c r="C15" s="40"/>
      <c r="D15" s="38"/>
      <c r="G15" s="22">
        <f>SUM(C15:F15)</f>
        <v>0</v>
      </c>
    </row>
    <row r="16" spans="1:8" x14ac:dyDescent="0.2">
      <c r="B16" s="37"/>
      <c r="D16" s="38"/>
      <c r="G16" s="22">
        <f>SUM(C16:F16)</f>
        <v>0</v>
      </c>
    </row>
    <row r="17" spans="1:8" s="1" customFormat="1" x14ac:dyDescent="0.2">
      <c r="A17" s="11" t="s">
        <v>21</v>
      </c>
      <c r="B17" s="39">
        <f t="shared" ref="B17:G17" si="1">SUM(B14:B16)</f>
        <v>37084</v>
      </c>
      <c r="C17" s="39">
        <f t="shared" si="1"/>
        <v>8770.76</v>
      </c>
      <c r="D17" s="39">
        <f t="shared" si="1"/>
        <v>5875.5300000000007</v>
      </c>
      <c r="E17" s="39">
        <f t="shared" si="1"/>
        <v>11218.855</v>
      </c>
      <c r="F17" s="39">
        <f t="shared" si="1"/>
        <v>11218.855</v>
      </c>
      <c r="G17" s="20">
        <f t="shared" si="1"/>
        <v>37084</v>
      </c>
      <c r="H17" s="20"/>
    </row>
    <row r="18" spans="1:8" x14ac:dyDescent="0.2">
      <c r="A18" s="13" t="s">
        <v>2</v>
      </c>
      <c r="B18" s="35"/>
      <c r="D18" s="38"/>
    </row>
    <row r="19" spans="1:8" x14ac:dyDescent="0.2">
      <c r="B19" s="37"/>
      <c r="F19" s="21"/>
      <c r="G19" s="22">
        <f>SUM(C19:F19)</f>
        <v>0</v>
      </c>
    </row>
    <row r="20" spans="1:8" x14ac:dyDescent="0.2">
      <c r="A20" s="11"/>
      <c r="B20" s="37">
        <v>0</v>
      </c>
      <c r="C20" s="47">
        <f>$B$20/4</f>
        <v>0</v>
      </c>
      <c r="D20" s="21">
        <f>0-C20</f>
        <v>0</v>
      </c>
      <c r="E20" s="21">
        <f>(B20-C20-D20)/2</f>
        <v>0</v>
      </c>
      <c r="F20" s="21">
        <f>(B20-C20-D20)/2</f>
        <v>0</v>
      </c>
      <c r="G20" s="22">
        <f>SUM(C20:F20)</f>
        <v>0</v>
      </c>
    </row>
    <row r="21" spans="1:8" x14ac:dyDescent="0.2">
      <c r="B21" s="37"/>
      <c r="D21" s="38"/>
      <c r="G21" s="22">
        <f>SUM(C21:F21)</f>
        <v>0</v>
      </c>
    </row>
    <row r="22" spans="1:8" x14ac:dyDescent="0.2">
      <c r="A22" s="11"/>
      <c r="B22" s="39"/>
      <c r="C22" s="34"/>
      <c r="D22" s="38"/>
      <c r="G22" s="22">
        <f>SUM(C22:F22)</f>
        <v>0</v>
      </c>
    </row>
    <row r="23" spans="1:8" s="1" customFormat="1" ht="13.5" thickBot="1" x14ac:dyDescent="0.25">
      <c r="A23" s="11" t="s">
        <v>21</v>
      </c>
      <c r="B23" s="20">
        <f t="shared" ref="B23:G23" si="2">SUM(B20:B22)</f>
        <v>0</v>
      </c>
      <c r="C23" s="20">
        <f t="shared" si="2"/>
        <v>0</v>
      </c>
      <c r="D23" s="20">
        <f t="shared" si="2"/>
        <v>0</v>
      </c>
      <c r="E23" s="20">
        <f t="shared" si="2"/>
        <v>0</v>
      </c>
      <c r="F23" s="20">
        <f t="shared" si="2"/>
        <v>0</v>
      </c>
      <c r="G23" s="20">
        <f t="shared" si="2"/>
        <v>0</v>
      </c>
      <c r="H23" s="20"/>
    </row>
    <row r="24" spans="1:8" s="1" customFormat="1" ht="13.5" thickBot="1" x14ac:dyDescent="0.25">
      <c r="A24" s="14" t="s">
        <v>4</v>
      </c>
      <c r="B24" s="41"/>
      <c r="C24" s="21"/>
      <c r="D24" s="21"/>
      <c r="E24" s="40"/>
      <c r="F24" s="20"/>
      <c r="G24" s="20"/>
      <c r="H24" s="20"/>
    </row>
    <row r="25" spans="1:8" s="1" customFormat="1" x14ac:dyDescent="0.2">
      <c r="A25" s="2"/>
      <c r="B25" s="21">
        <v>123260.92</v>
      </c>
      <c r="C25" s="21">
        <v>29716.18</v>
      </c>
      <c r="D25" s="21">
        <f>61518.21-C25</f>
        <v>31802.03</v>
      </c>
      <c r="E25" s="21">
        <f>(B25-C25-D25)/2</f>
        <v>30871.354999999996</v>
      </c>
      <c r="F25" s="21">
        <f>(B25-C25-D25)/2</f>
        <v>30871.354999999996</v>
      </c>
      <c r="G25" s="22">
        <f>SUM(C25:F25)</f>
        <v>123260.92</v>
      </c>
      <c r="H25" s="20"/>
    </row>
    <row r="26" spans="1:8" s="1" customFormat="1" x14ac:dyDescent="0.2">
      <c r="A26" s="11" t="s">
        <v>21</v>
      </c>
      <c r="B26" s="20">
        <f>SUM(B24:B25)</f>
        <v>123260.92</v>
      </c>
      <c r="C26" s="20">
        <f>SUM(C24:C25)</f>
        <v>29716.18</v>
      </c>
      <c r="D26" s="20">
        <f>SUM(D24:D25)</f>
        <v>31802.03</v>
      </c>
      <c r="E26" s="20">
        <f>SUM(E24:E25)</f>
        <v>30871.354999999996</v>
      </c>
      <c r="F26" s="20">
        <f>SUM(F24:F25)</f>
        <v>30871.354999999996</v>
      </c>
      <c r="G26" s="20">
        <f>SUM(C26:F26)</f>
        <v>123260.92</v>
      </c>
      <c r="H26" s="20"/>
    </row>
    <row r="27" spans="1:8" s="1" customFormat="1" x14ac:dyDescent="0.2">
      <c r="A27" s="13" t="s">
        <v>3</v>
      </c>
      <c r="B27" s="35"/>
      <c r="C27" s="42"/>
      <c r="D27" s="21"/>
      <c r="E27" s="40"/>
      <c r="F27" s="20"/>
      <c r="G27" s="20"/>
      <c r="H27" s="20"/>
    </row>
    <row r="28" spans="1:8" x14ac:dyDescent="0.2">
      <c r="B28" s="37"/>
      <c r="C28" s="22"/>
      <c r="D28" s="22"/>
    </row>
    <row r="29" spans="1:8" x14ac:dyDescent="0.2">
      <c r="A29" s="11" t="s">
        <v>21</v>
      </c>
      <c r="B29" s="39"/>
      <c r="C29" s="22">
        <f>SUM(C27:C28)</f>
        <v>0</v>
      </c>
      <c r="D29" s="22">
        <f>SUM(D27:D28)</f>
        <v>0</v>
      </c>
      <c r="E29" s="22">
        <f>SUM(E27:E28)</f>
        <v>0</v>
      </c>
      <c r="F29" s="22">
        <f>SUM(F27:F28)</f>
        <v>0</v>
      </c>
      <c r="G29" s="22">
        <f>SUM(C29:F29)</f>
        <v>0</v>
      </c>
    </row>
    <row r="30" spans="1:8" ht="13.5" thickBot="1" x14ac:dyDescent="0.25">
      <c r="A30" s="11"/>
      <c r="B30" s="39"/>
      <c r="C30" s="22"/>
      <c r="D30" s="22"/>
      <c r="E30" s="22"/>
    </row>
    <row r="31" spans="1:8" s="1" customFormat="1" ht="16.5" thickBot="1" x14ac:dyDescent="0.3">
      <c r="A31" s="6" t="s">
        <v>22</v>
      </c>
      <c r="B31" s="34">
        <f t="shared" ref="B31:G31" si="3">B29+B26+B23+B17+B12</f>
        <v>660744</v>
      </c>
      <c r="C31" s="34">
        <f t="shared" si="3"/>
        <v>152759.33000000002</v>
      </c>
      <c r="D31" s="34">
        <f t="shared" si="3"/>
        <v>156103.02000000002</v>
      </c>
      <c r="E31" s="34">
        <f t="shared" si="3"/>
        <v>175940.82499999998</v>
      </c>
      <c r="F31" s="34">
        <f t="shared" si="3"/>
        <v>175940.82499999998</v>
      </c>
      <c r="G31" s="34">
        <f t="shared" si="3"/>
        <v>660744</v>
      </c>
      <c r="H31" s="20">
        <f>SUM(C31:F31)</f>
        <v>660744</v>
      </c>
    </row>
    <row r="32" spans="1:8" ht="13.5" thickBot="1" x14ac:dyDescent="0.25">
      <c r="A32" s="11"/>
      <c r="B32" s="39"/>
      <c r="C32" s="22"/>
      <c r="D32" s="22"/>
      <c r="E32" s="22"/>
    </row>
    <row r="33" spans="1:8" ht="16.5" thickBot="1" x14ac:dyDescent="0.3">
      <c r="A33" s="6" t="s">
        <v>5</v>
      </c>
      <c r="B33" s="33"/>
      <c r="C33" s="22"/>
      <c r="D33" s="22"/>
      <c r="E33" s="22"/>
    </row>
    <row r="34" spans="1:8" ht="16.5" thickBot="1" x14ac:dyDescent="0.3">
      <c r="A34" s="16"/>
      <c r="B34" s="33"/>
      <c r="C34" s="42"/>
    </row>
    <row r="35" spans="1:8" ht="13.5" thickBot="1" x14ac:dyDescent="0.25">
      <c r="A35" s="14" t="s">
        <v>7</v>
      </c>
      <c r="B35" s="41"/>
    </row>
    <row r="36" spans="1:8" x14ac:dyDescent="0.2">
      <c r="A36" s="15" t="s">
        <v>20</v>
      </c>
      <c r="B36" s="41"/>
    </row>
    <row r="37" spans="1:8" x14ac:dyDescent="0.2">
      <c r="B37" s="22">
        <v>12563.33</v>
      </c>
      <c r="C37" s="21">
        <v>0</v>
      </c>
      <c r="D37" s="21">
        <f>528.28-C37</f>
        <v>528.28</v>
      </c>
      <c r="E37" s="21">
        <f>(B37-C37-D37)/2</f>
        <v>6017.5249999999996</v>
      </c>
      <c r="F37" s="21">
        <f>(B37-C37-D37)/2</f>
        <v>6017.5249999999996</v>
      </c>
      <c r="G37" s="22">
        <f t="shared" ref="G37:G42" si="4">SUM(C37:F37)</f>
        <v>12563.329999999998</v>
      </c>
    </row>
    <row r="38" spans="1:8" x14ac:dyDescent="0.2">
      <c r="G38" s="22">
        <f t="shared" si="4"/>
        <v>0</v>
      </c>
    </row>
    <row r="39" spans="1:8" x14ac:dyDescent="0.2">
      <c r="G39" s="22">
        <f t="shared" si="4"/>
        <v>0</v>
      </c>
    </row>
    <row r="40" spans="1:8" x14ac:dyDescent="0.2">
      <c r="G40" s="22">
        <f t="shared" si="4"/>
        <v>0</v>
      </c>
    </row>
    <row r="41" spans="1:8" x14ac:dyDescent="0.2">
      <c r="A41" s="11"/>
      <c r="B41" s="40"/>
      <c r="C41" s="42"/>
      <c r="G41" s="22">
        <f t="shared" si="4"/>
        <v>0</v>
      </c>
    </row>
    <row r="42" spans="1:8" x14ac:dyDescent="0.2">
      <c r="A42" s="11"/>
      <c r="B42" s="40"/>
      <c r="C42" s="43"/>
      <c r="G42" s="22">
        <f t="shared" si="4"/>
        <v>0</v>
      </c>
    </row>
    <row r="43" spans="1:8" s="1" customFormat="1" ht="13.5" thickBot="1" x14ac:dyDescent="0.25">
      <c r="A43" s="11" t="s">
        <v>21</v>
      </c>
      <c r="B43" s="20">
        <f t="shared" ref="B43:G43" si="5">SUM(B37:B42)</f>
        <v>12563.33</v>
      </c>
      <c r="C43" s="20">
        <f t="shared" si="5"/>
        <v>0</v>
      </c>
      <c r="D43" s="20">
        <f t="shared" si="5"/>
        <v>528.28</v>
      </c>
      <c r="E43" s="20">
        <f t="shared" si="5"/>
        <v>6017.5249999999996</v>
      </c>
      <c r="F43" s="20">
        <f t="shared" si="5"/>
        <v>6017.5249999999996</v>
      </c>
      <c r="G43" s="20">
        <f t="shared" si="5"/>
        <v>12563.329999999998</v>
      </c>
      <c r="H43" s="20">
        <f>SUM(C43:F43)</f>
        <v>12563.329999999998</v>
      </c>
    </row>
    <row r="44" spans="1:8" ht="13.5" thickBot="1" x14ac:dyDescent="0.25">
      <c r="A44" s="14" t="s">
        <v>9</v>
      </c>
      <c r="B44" s="41"/>
    </row>
    <row r="45" spans="1:8" x14ac:dyDescent="0.2">
      <c r="A45" s="15" t="s">
        <v>20</v>
      </c>
      <c r="B45" s="41"/>
      <c r="G45" s="22">
        <f>SUM(C45:F45)</f>
        <v>0</v>
      </c>
    </row>
    <row r="46" spans="1:8" x14ac:dyDescent="0.2">
      <c r="A46" s="11"/>
      <c r="B46" s="49"/>
      <c r="D46" s="21">
        <f>0-C46</f>
        <v>0</v>
      </c>
      <c r="E46" s="21">
        <f>(B46-C46-D46)/2</f>
        <v>0</v>
      </c>
      <c r="F46" s="21">
        <f>(B46-C46-D46)/2</f>
        <v>0</v>
      </c>
      <c r="G46" s="22">
        <f>SUM(C46:F46)</f>
        <v>0</v>
      </c>
    </row>
    <row r="47" spans="1:8" x14ac:dyDescent="0.2">
      <c r="A47" s="11"/>
      <c r="B47" s="40"/>
      <c r="C47" s="40"/>
      <c r="G47" s="22">
        <f>SUM(C47:F47)</f>
        <v>0</v>
      </c>
    </row>
    <row r="48" spans="1:8" s="1" customFormat="1" ht="13.5" thickBot="1" x14ac:dyDescent="0.25">
      <c r="A48" s="11" t="s">
        <v>21</v>
      </c>
      <c r="B48" s="20">
        <f t="shared" ref="B48:G48" si="6">SUM(B45:B47)</f>
        <v>0</v>
      </c>
      <c r="C48" s="20">
        <f t="shared" si="6"/>
        <v>0</v>
      </c>
      <c r="D48" s="20">
        <f t="shared" si="6"/>
        <v>0</v>
      </c>
      <c r="E48" s="20">
        <f t="shared" si="6"/>
        <v>0</v>
      </c>
      <c r="F48" s="20">
        <f t="shared" si="6"/>
        <v>0</v>
      </c>
      <c r="G48" s="20">
        <f t="shared" si="6"/>
        <v>0</v>
      </c>
      <c r="H48" s="20">
        <f>SUM(C48:F48)</f>
        <v>0</v>
      </c>
    </row>
    <row r="49" spans="1:8" ht="13.5" thickBot="1" x14ac:dyDescent="0.25">
      <c r="A49" s="14" t="s">
        <v>8</v>
      </c>
      <c r="B49" s="41"/>
    </row>
    <row r="50" spans="1:8" x14ac:dyDescent="0.2">
      <c r="A50" s="15" t="s">
        <v>20</v>
      </c>
      <c r="B50" s="41"/>
      <c r="G50" s="22">
        <f t="shared" ref="G50:G61" si="7">SUM(C50:F50)</f>
        <v>0</v>
      </c>
    </row>
    <row r="51" spans="1:8" x14ac:dyDescent="0.2">
      <c r="A51" s="11"/>
      <c r="B51" s="40"/>
      <c r="G51" s="22">
        <f t="shared" si="7"/>
        <v>0</v>
      </c>
    </row>
    <row r="52" spans="1:8" x14ac:dyDescent="0.2">
      <c r="A52" s="11"/>
      <c r="B52" s="21"/>
      <c r="D52" s="21">
        <f>0-C52</f>
        <v>0</v>
      </c>
      <c r="E52" s="21">
        <f>(B52-C52-D52)/2</f>
        <v>0</v>
      </c>
      <c r="F52" s="21">
        <f>(B52-C52-D52)/2</f>
        <v>0</v>
      </c>
      <c r="G52" s="22">
        <f t="shared" si="7"/>
        <v>0</v>
      </c>
    </row>
    <row r="53" spans="1:8" x14ac:dyDescent="0.2">
      <c r="A53" s="11"/>
      <c r="B53" s="40"/>
      <c r="G53" s="22">
        <f t="shared" si="7"/>
        <v>0</v>
      </c>
    </row>
    <row r="54" spans="1:8" x14ac:dyDescent="0.2">
      <c r="A54" s="11"/>
      <c r="B54" s="40"/>
      <c r="G54" s="22">
        <f t="shared" si="7"/>
        <v>0</v>
      </c>
    </row>
    <row r="55" spans="1:8" x14ac:dyDescent="0.2">
      <c r="A55" s="11"/>
      <c r="B55" s="40"/>
      <c r="G55" s="22">
        <f t="shared" si="7"/>
        <v>0</v>
      </c>
    </row>
    <row r="56" spans="1:8" x14ac:dyDescent="0.2">
      <c r="A56" s="11"/>
      <c r="B56" s="40"/>
      <c r="G56" s="22">
        <f t="shared" si="7"/>
        <v>0</v>
      </c>
    </row>
    <row r="57" spans="1:8" x14ac:dyDescent="0.2">
      <c r="A57" s="11"/>
      <c r="B57" s="40"/>
      <c r="G57" s="22">
        <f t="shared" si="7"/>
        <v>0</v>
      </c>
    </row>
    <row r="58" spans="1:8" x14ac:dyDescent="0.2">
      <c r="A58" s="11"/>
      <c r="B58" s="40"/>
      <c r="G58" s="22">
        <f t="shared" si="7"/>
        <v>0</v>
      </c>
    </row>
    <row r="59" spans="1:8" x14ac:dyDescent="0.2">
      <c r="A59" s="11"/>
      <c r="B59" s="40"/>
      <c r="G59" s="22">
        <f t="shared" si="7"/>
        <v>0</v>
      </c>
    </row>
    <row r="60" spans="1:8" x14ac:dyDescent="0.2">
      <c r="A60" s="11"/>
      <c r="B60" s="40"/>
      <c r="G60" s="22">
        <f t="shared" si="7"/>
        <v>0</v>
      </c>
    </row>
    <row r="61" spans="1:8" x14ac:dyDescent="0.2">
      <c r="A61" s="11"/>
      <c r="B61" s="40"/>
      <c r="C61" s="40"/>
      <c r="G61" s="22">
        <f t="shared" si="7"/>
        <v>0</v>
      </c>
    </row>
    <row r="62" spans="1:8" s="1" customFormat="1" ht="13.5" thickBot="1" x14ac:dyDescent="0.25">
      <c r="A62" s="11" t="s">
        <v>21</v>
      </c>
      <c r="B62" s="20">
        <f t="shared" ref="B62:G62" si="8">SUM(B50:B61)</f>
        <v>0</v>
      </c>
      <c r="C62" s="20">
        <f t="shared" si="8"/>
        <v>0</v>
      </c>
      <c r="D62" s="20">
        <f t="shared" si="8"/>
        <v>0</v>
      </c>
      <c r="E62" s="20">
        <f t="shared" si="8"/>
        <v>0</v>
      </c>
      <c r="F62" s="20">
        <f t="shared" si="8"/>
        <v>0</v>
      </c>
      <c r="G62" s="20">
        <f t="shared" si="8"/>
        <v>0</v>
      </c>
      <c r="H62" s="20"/>
    </row>
    <row r="63" spans="1:8" ht="13.5" thickBot="1" x14ac:dyDescent="0.25">
      <c r="A63" s="14" t="s">
        <v>10</v>
      </c>
      <c r="B63" s="41"/>
    </row>
    <row r="64" spans="1:8" x14ac:dyDescent="0.2">
      <c r="A64" s="15" t="s">
        <v>20</v>
      </c>
      <c r="B64" s="41"/>
    </row>
    <row r="65" spans="1:8" x14ac:dyDescent="0.2">
      <c r="A65" s="15"/>
      <c r="B65" s="41"/>
      <c r="D65" s="21">
        <f>0-C65</f>
        <v>0</v>
      </c>
      <c r="E65" s="21">
        <f>(B65-C65-D65)/2</f>
        <v>0</v>
      </c>
      <c r="F65" s="21">
        <f>(B65-C65-D65)/2</f>
        <v>0</v>
      </c>
      <c r="G65" s="22">
        <f>SUM(C65:F65)</f>
        <v>0</v>
      </c>
    </row>
    <row r="66" spans="1:8" x14ac:dyDescent="0.2">
      <c r="A66" s="15"/>
      <c r="B66" s="41"/>
      <c r="G66" s="22">
        <f t="shared" ref="G66:G73" si="9">SUM(C66:F66)</f>
        <v>0</v>
      </c>
    </row>
    <row r="67" spans="1:8" x14ac:dyDescent="0.2">
      <c r="A67" s="15"/>
      <c r="B67" s="41"/>
      <c r="G67" s="22">
        <f t="shared" si="9"/>
        <v>0</v>
      </c>
    </row>
    <row r="68" spans="1:8" x14ac:dyDescent="0.2">
      <c r="A68" s="15"/>
      <c r="B68" s="41"/>
      <c r="G68" s="22">
        <f t="shared" si="9"/>
        <v>0</v>
      </c>
    </row>
    <row r="69" spans="1:8" x14ac:dyDescent="0.2">
      <c r="A69" s="15"/>
      <c r="B69" s="41"/>
      <c r="G69" s="22">
        <f t="shared" si="9"/>
        <v>0</v>
      </c>
    </row>
    <row r="70" spans="1:8" x14ac:dyDescent="0.2">
      <c r="A70" s="15"/>
      <c r="B70" s="41"/>
      <c r="G70" s="22">
        <f t="shared" si="9"/>
        <v>0</v>
      </c>
    </row>
    <row r="71" spans="1:8" x14ac:dyDescent="0.2">
      <c r="A71" s="15"/>
      <c r="B71" s="41"/>
      <c r="G71" s="22">
        <f t="shared" si="9"/>
        <v>0</v>
      </c>
    </row>
    <row r="72" spans="1:8" x14ac:dyDescent="0.2">
      <c r="A72" s="11"/>
      <c r="B72" s="40"/>
      <c r="G72" s="22">
        <f t="shared" si="9"/>
        <v>0</v>
      </c>
    </row>
    <row r="73" spans="1:8" x14ac:dyDescent="0.2">
      <c r="G73" s="22">
        <f t="shared" si="9"/>
        <v>0</v>
      </c>
    </row>
    <row r="74" spans="1:8" s="1" customFormat="1" ht="13.5" thickBot="1" x14ac:dyDescent="0.25">
      <c r="A74" s="11" t="s">
        <v>21</v>
      </c>
      <c r="B74" s="20">
        <f t="shared" ref="B74:G74" si="10">SUM(B65:B73)</f>
        <v>0</v>
      </c>
      <c r="C74" s="20">
        <f t="shared" si="10"/>
        <v>0</v>
      </c>
      <c r="D74" s="20">
        <f t="shared" si="10"/>
        <v>0</v>
      </c>
      <c r="E74" s="20">
        <f t="shared" si="10"/>
        <v>0</v>
      </c>
      <c r="F74" s="20">
        <f t="shared" si="10"/>
        <v>0</v>
      </c>
      <c r="G74" s="20">
        <f t="shared" si="10"/>
        <v>0</v>
      </c>
      <c r="H74" s="20">
        <f>SUM(C74:F74)</f>
        <v>0</v>
      </c>
    </row>
    <row r="75" spans="1:8" ht="13.5" thickBot="1" x14ac:dyDescent="0.25">
      <c r="A75" s="14" t="s">
        <v>11</v>
      </c>
      <c r="B75" s="41"/>
    </row>
    <row r="76" spans="1:8" x14ac:dyDescent="0.2">
      <c r="A76" s="15" t="s">
        <v>20</v>
      </c>
      <c r="B76" s="41"/>
    </row>
    <row r="77" spans="1:8" ht="25.5" x14ac:dyDescent="0.2">
      <c r="A77" s="51" t="s">
        <v>66</v>
      </c>
      <c r="B77" s="41">
        <v>50868</v>
      </c>
      <c r="C77" s="21">
        <v>12057.05</v>
      </c>
      <c r="D77" s="21">
        <f>47829.6-C77</f>
        <v>35772.550000000003</v>
      </c>
      <c r="E77" s="21">
        <f>(B77-C77-D77)/2</f>
        <v>1519.1999999999971</v>
      </c>
      <c r="F77" s="21">
        <f>(B77-C77-D77)/2</f>
        <v>1519.1999999999971</v>
      </c>
      <c r="G77" s="22">
        <f>SUM(C77:F77)</f>
        <v>50868</v>
      </c>
    </row>
    <row r="78" spans="1:8" x14ac:dyDescent="0.2">
      <c r="A78" s="15"/>
      <c r="B78" s="41"/>
      <c r="G78" s="22">
        <f t="shared" ref="G78:G108" si="11">SUM(C78:F78)</f>
        <v>0</v>
      </c>
    </row>
    <row r="79" spans="1:8" x14ac:dyDescent="0.2">
      <c r="A79" s="15"/>
      <c r="B79" s="41"/>
      <c r="G79" s="22">
        <f t="shared" si="11"/>
        <v>0</v>
      </c>
    </row>
    <row r="80" spans="1:8" x14ac:dyDescent="0.2">
      <c r="A80" s="15"/>
      <c r="B80" s="41"/>
      <c r="G80" s="22">
        <f t="shared" si="11"/>
        <v>0</v>
      </c>
    </row>
    <row r="81" spans="1:7" s="22" customFormat="1" x14ac:dyDescent="0.2">
      <c r="A81" s="15"/>
      <c r="B81" s="41"/>
      <c r="C81" s="21"/>
      <c r="D81" s="21"/>
      <c r="E81" s="21"/>
      <c r="G81" s="22">
        <f t="shared" si="11"/>
        <v>0</v>
      </c>
    </row>
    <row r="82" spans="1:7" s="22" customFormat="1" x14ac:dyDescent="0.2">
      <c r="A82" s="15"/>
      <c r="B82" s="41"/>
      <c r="C82" s="21"/>
      <c r="D82" s="21"/>
      <c r="E82" s="21"/>
      <c r="G82" s="22">
        <f t="shared" si="11"/>
        <v>0</v>
      </c>
    </row>
    <row r="83" spans="1:7" s="22" customFormat="1" x14ac:dyDescent="0.2">
      <c r="A83" s="15"/>
      <c r="B83" s="41"/>
      <c r="C83" s="21"/>
      <c r="D83" s="21"/>
      <c r="E83" s="21"/>
      <c r="G83" s="22">
        <f t="shared" si="11"/>
        <v>0</v>
      </c>
    </row>
    <row r="84" spans="1:7" s="22" customFormat="1" x14ac:dyDescent="0.2">
      <c r="A84" s="15"/>
      <c r="B84" s="41"/>
      <c r="C84" s="21"/>
      <c r="D84" s="21"/>
      <c r="E84" s="21"/>
      <c r="G84" s="22">
        <f t="shared" si="11"/>
        <v>0</v>
      </c>
    </row>
    <row r="85" spans="1:7" s="22" customFormat="1" x14ac:dyDescent="0.2">
      <c r="A85" s="15"/>
      <c r="B85" s="41"/>
      <c r="C85" s="21"/>
      <c r="D85" s="21"/>
      <c r="E85" s="21"/>
      <c r="G85" s="22">
        <f t="shared" si="11"/>
        <v>0</v>
      </c>
    </row>
    <row r="86" spans="1:7" s="22" customFormat="1" x14ac:dyDescent="0.2">
      <c r="A86" s="15"/>
      <c r="B86" s="41"/>
      <c r="C86" s="21"/>
      <c r="D86" s="21"/>
      <c r="E86" s="21"/>
      <c r="G86" s="22">
        <f t="shared" si="11"/>
        <v>0</v>
      </c>
    </row>
    <row r="87" spans="1:7" s="22" customFormat="1" x14ac:dyDescent="0.2">
      <c r="A87" s="15"/>
      <c r="B87" s="41"/>
      <c r="C87" s="21"/>
      <c r="D87" s="21"/>
      <c r="E87" s="21"/>
      <c r="G87" s="22">
        <f t="shared" si="11"/>
        <v>0</v>
      </c>
    </row>
    <row r="88" spans="1:7" s="22" customFormat="1" x14ac:dyDescent="0.2">
      <c r="A88" s="15"/>
      <c r="B88" s="41"/>
      <c r="C88" s="21"/>
      <c r="D88" s="21"/>
      <c r="E88" s="21"/>
      <c r="G88" s="22">
        <f t="shared" si="11"/>
        <v>0</v>
      </c>
    </row>
    <row r="89" spans="1:7" s="22" customFormat="1" x14ac:dyDescent="0.2">
      <c r="A89" s="15"/>
      <c r="B89" s="41"/>
      <c r="C89" s="21"/>
      <c r="D89" s="21"/>
      <c r="E89" s="21"/>
      <c r="G89" s="22">
        <f t="shared" si="11"/>
        <v>0</v>
      </c>
    </row>
    <row r="90" spans="1:7" s="22" customFormat="1" x14ac:dyDescent="0.2">
      <c r="A90" s="15"/>
      <c r="B90" s="41"/>
      <c r="C90" s="21"/>
      <c r="D90" s="21"/>
      <c r="E90" s="21"/>
      <c r="G90" s="22">
        <f t="shared" si="11"/>
        <v>0</v>
      </c>
    </row>
    <row r="91" spans="1:7" s="22" customFormat="1" x14ac:dyDescent="0.2">
      <c r="A91" s="15"/>
      <c r="B91" s="41"/>
      <c r="C91" s="21"/>
      <c r="D91" s="21"/>
      <c r="E91" s="21"/>
      <c r="G91" s="22">
        <f t="shared" si="11"/>
        <v>0</v>
      </c>
    </row>
    <row r="92" spans="1:7" s="22" customFormat="1" x14ac:dyDescent="0.2">
      <c r="A92" s="15"/>
      <c r="B92" s="41"/>
      <c r="C92" s="21"/>
      <c r="D92" s="21"/>
      <c r="E92" s="21"/>
      <c r="G92" s="22">
        <f t="shared" si="11"/>
        <v>0</v>
      </c>
    </row>
    <row r="93" spans="1:7" s="22" customFormat="1" x14ac:dyDescent="0.2">
      <c r="A93" s="15"/>
      <c r="B93" s="41"/>
      <c r="C93" s="21"/>
      <c r="D93" s="21"/>
      <c r="E93" s="21"/>
      <c r="G93" s="22">
        <f t="shared" si="11"/>
        <v>0</v>
      </c>
    </row>
    <row r="94" spans="1:7" s="22" customFormat="1" x14ac:dyDescent="0.2">
      <c r="A94" s="15"/>
      <c r="B94" s="41"/>
      <c r="C94" s="21"/>
      <c r="D94" s="21"/>
      <c r="E94" s="21"/>
      <c r="G94" s="22">
        <f t="shared" si="11"/>
        <v>0</v>
      </c>
    </row>
    <row r="95" spans="1:7" s="22" customFormat="1" x14ac:dyDescent="0.2">
      <c r="A95" s="15"/>
      <c r="B95" s="41"/>
      <c r="C95" s="21"/>
      <c r="D95" s="21"/>
      <c r="E95" s="21"/>
      <c r="G95" s="22">
        <f t="shared" si="11"/>
        <v>0</v>
      </c>
    </row>
    <row r="96" spans="1:7" s="22" customFormat="1" x14ac:dyDescent="0.2">
      <c r="A96" s="15"/>
      <c r="B96" s="41"/>
      <c r="C96" s="21"/>
      <c r="D96" s="21"/>
      <c r="E96" s="21"/>
      <c r="G96" s="22">
        <f t="shared" si="11"/>
        <v>0</v>
      </c>
    </row>
    <row r="97" spans="1:8" x14ac:dyDescent="0.2">
      <c r="A97" s="15"/>
      <c r="B97" s="41"/>
      <c r="G97" s="22">
        <f t="shared" si="11"/>
        <v>0</v>
      </c>
    </row>
    <row r="98" spans="1:8" x14ac:dyDescent="0.2">
      <c r="A98" s="15"/>
      <c r="B98" s="41"/>
      <c r="G98" s="22">
        <f t="shared" si="11"/>
        <v>0</v>
      </c>
    </row>
    <row r="99" spans="1:8" x14ac:dyDescent="0.2">
      <c r="A99" s="15"/>
      <c r="B99" s="41"/>
      <c r="G99" s="22">
        <f t="shared" si="11"/>
        <v>0</v>
      </c>
    </row>
    <row r="100" spans="1:8" x14ac:dyDescent="0.2">
      <c r="A100" s="15"/>
      <c r="B100" s="41"/>
      <c r="G100" s="22">
        <f t="shared" si="11"/>
        <v>0</v>
      </c>
    </row>
    <row r="101" spans="1:8" x14ac:dyDescent="0.2">
      <c r="A101" s="15"/>
      <c r="B101" s="41"/>
      <c r="G101" s="22">
        <f t="shared" si="11"/>
        <v>0</v>
      </c>
    </row>
    <row r="102" spans="1:8" x14ac:dyDescent="0.2">
      <c r="A102" s="15"/>
      <c r="B102" s="41"/>
      <c r="G102" s="22">
        <f t="shared" si="11"/>
        <v>0</v>
      </c>
    </row>
    <row r="103" spans="1:8" x14ac:dyDescent="0.2">
      <c r="A103" s="15"/>
      <c r="B103" s="41"/>
      <c r="G103" s="22">
        <f t="shared" si="11"/>
        <v>0</v>
      </c>
    </row>
    <row r="104" spans="1:8" x14ac:dyDescent="0.2">
      <c r="A104" s="15"/>
      <c r="B104" s="41"/>
      <c r="G104" s="22">
        <f t="shared" si="11"/>
        <v>0</v>
      </c>
    </row>
    <row r="105" spans="1:8" x14ac:dyDescent="0.2">
      <c r="A105" s="15"/>
      <c r="B105" s="41"/>
      <c r="G105" s="22">
        <f t="shared" si="11"/>
        <v>0</v>
      </c>
    </row>
    <row r="106" spans="1:8" x14ac:dyDescent="0.2">
      <c r="A106" s="15"/>
      <c r="B106" s="41"/>
      <c r="G106" s="22">
        <f t="shared" si="11"/>
        <v>0</v>
      </c>
    </row>
    <row r="107" spans="1:8" x14ac:dyDescent="0.2">
      <c r="A107" s="11"/>
      <c r="B107" s="40"/>
      <c r="G107" s="22">
        <f t="shared" si="11"/>
        <v>0</v>
      </c>
    </row>
    <row r="108" spans="1:8" x14ac:dyDescent="0.2">
      <c r="A108" s="11" t="s">
        <v>14</v>
      </c>
      <c r="B108" s="40"/>
      <c r="C108" s="43"/>
      <c r="G108" s="22">
        <f t="shared" si="11"/>
        <v>0</v>
      </c>
    </row>
    <row r="109" spans="1:8" x14ac:dyDescent="0.2">
      <c r="A109" s="11" t="s">
        <v>21</v>
      </c>
      <c r="B109" s="20">
        <f t="shared" ref="B109:G109" si="12">SUM(B77:B108)</f>
        <v>50868</v>
      </c>
      <c r="C109" s="20">
        <f t="shared" si="12"/>
        <v>12057.05</v>
      </c>
      <c r="D109" s="20">
        <f t="shared" si="12"/>
        <v>35772.550000000003</v>
      </c>
      <c r="E109" s="20">
        <f t="shared" si="12"/>
        <v>1519.1999999999971</v>
      </c>
      <c r="F109" s="20">
        <f t="shared" si="12"/>
        <v>1519.1999999999971</v>
      </c>
      <c r="G109" s="20">
        <f t="shared" si="12"/>
        <v>50868</v>
      </c>
      <c r="H109" s="22">
        <f>SUM(C109:F109)</f>
        <v>50868</v>
      </c>
    </row>
    <row r="110" spans="1:8" x14ac:dyDescent="0.2">
      <c r="A110" s="13" t="s">
        <v>12</v>
      </c>
      <c r="B110" s="35"/>
      <c r="C110" s="43"/>
    </row>
    <row r="111" spans="1:8" x14ac:dyDescent="0.2">
      <c r="A111" s="15"/>
      <c r="B111" s="41"/>
    </row>
    <row r="112" spans="1:8" x14ac:dyDescent="0.2">
      <c r="A112" s="11"/>
      <c r="B112" s="21"/>
      <c r="D112" s="21">
        <f>0-C112</f>
        <v>0</v>
      </c>
      <c r="E112" s="21">
        <f>(B112-C112-D112)/2</f>
        <v>0</v>
      </c>
      <c r="F112" s="21">
        <f>(B112-C112-D112)/2</f>
        <v>0</v>
      </c>
      <c r="G112" s="22">
        <f>SUM(C112:F112)</f>
        <v>0</v>
      </c>
    </row>
    <row r="113" spans="1:8" x14ac:dyDescent="0.2">
      <c r="A113" s="11"/>
      <c r="B113" s="40"/>
      <c r="G113" s="22">
        <f>SUM(C113:F113)</f>
        <v>0</v>
      </c>
    </row>
    <row r="114" spans="1:8" x14ac:dyDescent="0.2">
      <c r="A114" s="11"/>
      <c r="B114" s="40"/>
      <c r="G114" s="22">
        <f>SUM(C114:F114)</f>
        <v>0</v>
      </c>
    </row>
    <row r="115" spans="1:8" x14ac:dyDescent="0.2">
      <c r="A115" s="11"/>
      <c r="B115" s="40"/>
      <c r="G115" s="22">
        <f>SUM(C115:F115)</f>
        <v>0</v>
      </c>
    </row>
    <row r="116" spans="1:8" x14ac:dyDescent="0.2">
      <c r="A116" s="11"/>
      <c r="B116" s="40"/>
      <c r="C116" s="40"/>
      <c r="G116" s="22">
        <f>SUM(C116:F116)</f>
        <v>0</v>
      </c>
    </row>
    <row r="117" spans="1:8" x14ac:dyDescent="0.2">
      <c r="A117" s="11" t="s">
        <v>21</v>
      </c>
      <c r="B117" s="20">
        <f t="shared" ref="B117:G117" si="13">SUM(B112:B116)</f>
        <v>0</v>
      </c>
      <c r="C117" s="20">
        <f t="shared" si="13"/>
        <v>0</v>
      </c>
      <c r="D117" s="20">
        <f t="shared" si="13"/>
        <v>0</v>
      </c>
      <c r="E117" s="20">
        <f t="shared" si="13"/>
        <v>0</v>
      </c>
      <c r="F117" s="20">
        <f t="shared" si="13"/>
        <v>0</v>
      </c>
      <c r="G117" s="20">
        <f t="shared" si="13"/>
        <v>0</v>
      </c>
      <c r="H117" s="22">
        <f>SUM(C117:F117)</f>
        <v>0</v>
      </c>
    </row>
    <row r="118" spans="1:8" x14ac:dyDescent="0.2">
      <c r="A118" s="17" t="s">
        <v>13</v>
      </c>
      <c r="B118" s="41"/>
      <c r="D118" s="40"/>
      <c r="E118" s="40"/>
    </row>
    <row r="119" spans="1:8" x14ac:dyDescent="0.2">
      <c r="A119" s="15" t="s">
        <v>20</v>
      </c>
      <c r="B119" s="41"/>
    </row>
    <row r="120" spans="1:8" s="10" customFormat="1" x14ac:dyDescent="0.2">
      <c r="B120" s="37">
        <v>2329</v>
      </c>
      <c r="C120" s="21">
        <v>0</v>
      </c>
      <c r="D120" s="21">
        <f>0-C120</f>
        <v>0</v>
      </c>
      <c r="E120" s="21">
        <f>(B120-C120-D120)/2</f>
        <v>1164.5</v>
      </c>
      <c r="F120" s="21">
        <f>(B120-C120-D120)/2</f>
        <v>1164.5</v>
      </c>
      <c r="G120" s="37">
        <f>SUM(C120:F120)</f>
        <v>2329</v>
      </c>
      <c r="H120" s="37"/>
    </row>
    <row r="121" spans="1:8" s="10" customFormat="1" x14ac:dyDescent="0.2">
      <c r="B121" s="37"/>
      <c r="C121" s="38"/>
      <c r="D121" s="38"/>
      <c r="E121" s="38"/>
      <c r="F121" s="37"/>
      <c r="G121" s="37">
        <f t="shared" ref="G121:G132" si="14">SUM(C121:F121)</f>
        <v>0</v>
      </c>
      <c r="H121" s="37"/>
    </row>
    <row r="122" spans="1:8" s="10" customFormat="1" x14ac:dyDescent="0.2">
      <c r="B122" s="37"/>
      <c r="C122" s="38"/>
      <c r="D122" s="38"/>
      <c r="E122" s="38"/>
      <c r="F122" s="37"/>
      <c r="G122" s="37">
        <f t="shared" si="14"/>
        <v>0</v>
      </c>
      <c r="H122" s="37"/>
    </row>
    <row r="123" spans="1:8" s="10" customFormat="1" x14ac:dyDescent="0.2">
      <c r="B123" s="37"/>
      <c r="C123" s="38"/>
      <c r="D123" s="38"/>
      <c r="E123" s="38"/>
      <c r="F123" s="37"/>
      <c r="G123" s="37">
        <f t="shared" si="14"/>
        <v>0</v>
      </c>
      <c r="H123" s="37"/>
    </row>
    <row r="124" spans="1:8" s="10" customFormat="1" x14ac:dyDescent="0.2">
      <c r="B124" s="37"/>
      <c r="C124" s="38"/>
      <c r="D124" s="38"/>
      <c r="E124" s="38"/>
      <c r="F124" s="37"/>
      <c r="G124" s="37">
        <f t="shared" si="14"/>
        <v>0</v>
      </c>
      <c r="H124" s="37"/>
    </row>
    <row r="125" spans="1:8" s="10" customFormat="1" x14ac:dyDescent="0.2">
      <c r="B125" s="37"/>
      <c r="C125" s="38"/>
      <c r="D125" s="38"/>
      <c r="E125" s="38"/>
      <c r="F125" s="37"/>
      <c r="G125" s="37">
        <f t="shared" si="14"/>
        <v>0</v>
      </c>
      <c r="H125" s="37"/>
    </row>
    <row r="126" spans="1:8" s="10" customFormat="1" x14ac:dyDescent="0.2">
      <c r="B126" s="37"/>
      <c r="C126" s="38"/>
      <c r="D126" s="38"/>
      <c r="E126" s="38"/>
      <c r="F126" s="37"/>
      <c r="G126" s="37">
        <f t="shared" si="14"/>
        <v>0</v>
      </c>
      <c r="H126" s="37"/>
    </row>
    <row r="127" spans="1:8" s="10" customFormat="1" x14ac:dyDescent="0.2">
      <c r="B127" s="37"/>
      <c r="C127" s="38"/>
      <c r="D127" s="38"/>
      <c r="E127" s="38"/>
      <c r="F127" s="37"/>
      <c r="G127" s="37">
        <f t="shared" si="14"/>
        <v>0</v>
      </c>
      <c r="H127" s="37"/>
    </row>
    <row r="128" spans="1:8" s="10" customFormat="1" x14ac:dyDescent="0.2">
      <c r="B128" s="37"/>
      <c r="C128" s="38"/>
      <c r="D128" s="38"/>
      <c r="E128" s="38"/>
      <c r="F128" s="37"/>
      <c r="G128" s="37">
        <f t="shared" si="14"/>
        <v>0</v>
      </c>
      <c r="H128" s="37"/>
    </row>
    <row r="129" spans="1:8" s="10" customFormat="1" x14ac:dyDescent="0.2">
      <c r="B129" s="37"/>
      <c r="C129" s="38"/>
      <c r="D129" s="38"/>
      <c r="E129" s="38"/>
      <c r="F129" s="37"/>
      <c r="G129" s="37">
        <f t="shared" si="14"/>
        <v>0</v>
      </c>
      <c r="H129" s="37"/>
    </row>
    <row r="130" spans="1:8" s="10" customFormat="1" x14ac:dyDescent="0.2">
      <c r="A130" s="12"/>
      <c r="B130" s="39"/>
      <c r="C130" s="44"/>
      <c r="D130" s="38"/>
      <c r="E130" s="38"/>
      <c r="F130" s="37"/>
      <c r="G130" s="37">
        <f t="shared" si="14"/>
        <v>0</v>
      </c>
      <c r="H130" s="37"/>
    </row>
    <row r="131" spans="1:8" s="10" customFormat="1" x14ac:dyDescent="0.2">
      <c r="A131" s="12"/>
      <c r="B131" s="39"/>
      <c r="C131" s="34"/>
      <c r="D131" s="38"/>
      <c r="E131" s="38"/>
      <c r="F131" s="37"/>
      <c r="G131" s="37">
        <f t="shared" si="14"/>
        <v>0</v>
      </c>
      <c r="H131" s="37"/>
    </row>
    <row r="132" spans="1:8" s="10" customFormat="1" x14ac:dyDescent="0.2">
      <c r="A132" s="12"/>
      <c r="B132" s="39"/>
      <c r="C132" s="34"/>
      <c r="D132" s="38"/>
      <c r="E132" s="38"/>
      <c r="F132" s="37"/>
      <c r="G132" s="37">
        <f t="shared" si="14"/>
        <v>0</v>
      </c>
      <c r="H132" s="37"/>
    </row>
    <row r="133" spans="1:8" s="1" customFormat="1" x14ac:dyDescent="0.2">
      <c r="A133" s="11" t="s">
        <v>21</v>
      </c>
      <c r="B133" s="20">
        <f t="shared" ref="B133:G133" si="15">SUM(B120:B132)</f>
        <v>2329</v>
      </c>
      <c r="C133" s="20">
        <f t="shared" si="15"/>
        <v>0</v>
      </c>
      <c r="D133" s="20">
        <f t="shared" si="15"/>
        <v>0</v>
      </c>
      <c r="E133" s="20">
        <f t="shared" si="15"/>
        <v>1164.5</v>
      </c>
      <c r="F133" s="20">
        <f t="shared" si="15"/>
        <v>1164.5</v>
      </c>
      <c r="G133" s="20">
        <f t="shared" si="15"/>
        <v>2329</v>
      </c>
      <c r="H133" s="20">
        <f>SUM(C133:F133)</f>
        <v>2329</v>
      </c>
    </row>
    <row r="134" spans="1:8" s="1" customFormat="1" ht="13.5" thickBot="1" x14ac:dyDescent="0.25">
      <c r="A134" s="11"/>
      <c r="B134" s="40"/>
      <c r="C134" s="20"/>
      <c r="D134" s="20"/>
      <c r="E134" s="20"/>
      <c r="F134" s="20"/>
      <c r="G134" s="20"/>
      <c r="H134" s="20"/>
    </row>
    <row r="135" spans="1:8" ht="16.5" thickBot="1" x14ac:dyDescent="0.3">
      <c r="A135" s="6" t="s">
        <v>23</v>
      </c>
      <c r="B135" s="34">
        <f t="shared" ref="B135:G135" si="16">B133+B117+B109+B74+B62+B48+B43</f>
        <v>65760.33</v>
      </c>
      <c r="C135" s="34">
        <f t="shared" si="16"/>
        <v>12057.05</v>
      </c>
      <c r="D135" s="34">
        <f t="shared" si="16"/>
        <v>36300.83</v>
      </c>
      <c r="E135" s="34">
        <f t="shared" si="16"/>
        <v>8701.2249999999967</v>
      </c>
      <c r="F135" s="34">
        <f t="shared" si="16"/>
        <v>8701.2249999999967</v>
      </c>
      <c r="G135" s="34">
        <f t="shared" si="16"/>
        <v>65760.33</v>
      </c>
    </row>
    <row r="136" spans="1:8" s="1" customFormat="1" x14ac:dyDescent="0.2">
      <c r="A136" s="11"/>
      <c r="B136" s="40"/>
      <c r="C136" s="20"/>
      <c r="D136" s="20"/>
      <c r="E136" s="20"/>
      <c r="F136" s="20"/>
      <c r="G136" s="20"/>
      <c r="H136" s="20"/>
    </row>
    <row r="137" spans="1:8" ht="18" x14ac:dyDescent="0.25">
      <c r="A137" s="18" t="s">
        <v>26</v>
      </c>
      <c r="B137" s="45">
        <f t="shared" ref="B137:G137" si="17">B135+B31</f>
        <v>726504.33</v>
      </c>
      <c r="C137" s="45">
        <f t="shared" si="17"/>
        <v>164816.38</v>
      </c>
      <c r="D137" s="45">
        <f t="shared" si="17"/>
        <v>192403.85000000003</v>
      </c>
      <c r="E137" s="45">
        <f t="shared" si="17"/>
        <v>184642.05</v>
      </c>
      <c r="F137" s="45">
        <f t="shared" si="17"/>
        <v>184642.05</v>
      </c>
      <c r="G137" s="46">
        <f t="shared" si="17"/>
        <v>726504.33</v>
      </c>
    </row>
    <row r="141" spans="1:8" x14ac:dyDescent="0.2">
      <c r="A141" s="11"/>
      <c r="B141" s="40"/>
    </row>
  </sheetData>
  <printOptions horizontalCentered="1" gridLines="1"/>
  <pageMargins left="0.27" right="0.25" top="0.6" bottom="0.56000000000000005" header="0.27" footer="0.21"/>
  <pageSetup scale="90" orientation="landscape" r:id="rId1"/>
  <headerFooter alignWithMargins="0">
    <oddFooter>&amp;L&amp;F&amp;RPage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1"/>
  <sheetViews>
    <sheetView zoomScaleNormal="100" workbookViewId="0">
      <pane xSplit="1" ySplit="4" topLeftCell="B92" activePane="bottomRight" state="frozen"/>
      <selection activeCell="B9" sqref="B9"/>
      <selection pane="topRight" activeCell="B9" sqref="B9"/>
      <selection pane="bottomLeft" activeCell="B9" sqref="B9"/>
      <selection pane="bottomRight" activeCell="A77" sqref="A77"/>
    </sheetView>
  </sheetViews>
  <sheetFormatPr defaultRowHeight="12.75" x14ac:dyDescent="0.2"/>
  <cols>
    <col min="1" max="1" width="62.85546875" style="2" bestFit="1" customWidth="1"/>
    <col min="2" max="2" width="20.7109375" style="22" bestFit="1" customWidth="1"/>
    <col min="3" max="5" width="15.7109375" style="21" customWidth="1"/>
    <col min="6" max="6" width="15.7109375" style="22" customWidth="1"/>
    <col min="7" max="7" width="17.7109375" style="22" customWidth="1"/>
    <col min="8" max="8" width="12.140625" style="22" customWidth="1"/>
    <col min="9" max="16384" width="9.140625" style="2"/>
  </cols>
  <sheetData>
    <row r="1" spans="1:8" x14ac:dyDescent="0.2">
      <c r="A1" s="1" t="s">
        <v>24</v>
      </c>
      <c r="B1" s="20"/>
    </row>
    <row r="2" spans="1:8" x14ac:dyDescent="0.2">
      <c r="A2" s="1"/>
      <c r="B2" s="20"/>
    </row>
    <row r="3" spans="1:8" s="4" customFormat="1" ht="20.25" customHeight="1" thickBot="1" x14ac:dyDescent="0.35">
      <c r="A3" s="3" t="s">
        <v>34</v>
      </c>
      <c r="B3" s="23"/>
      <c r="C3" s="24"/>
      <c r="D3" s="24"/>
      <c r="E3" s="24"/>
      <c r="F3" s="25"/>
      <c r="G3" s="25"/>
      <c r="H3" s="25"/>
    </row>
    <row r="4" spans="1:8" s="5" customFormat="1" ht="26.25" thickBot="1" x14ac:dyDescent="0.25">
      <c r="B4" s="19" t="s">
        <v>37</v>
      </c>
      <c r="C4" s="27" t="s">
        <v>15</v>
      </c>
      <c r="D4" s="28" t="s">
        <v>16</v>
      </c>
      <c r="E4" s="28" t="s">
        <v>17</v>
      </c>
      <c r="F4" s="29" t="s">
        <v>18</v>
      </c>
      <c r="G4" s="29" t="s">
        <v>19</v>
      </c>
      <c r="H4" s="30"/>
    </row>
    <row r="5" spans="1:8" s="5" customFormat="1" ht="13.5" thickBot="1" x14ac:dyDescent="0.25">
      <c r="B5" s="31"/>
      <c r="C5" s="32"/>
      <c r="D5" s="32"/>
      <c r="E5" s="32"/>
      <c r="F5" s="32"/>
      <c r="G5" s="32"/>
      <c r="H5" s="30"/>
    </row>
    <row r="6" spans="1:8" s="5" customFormat="1" ht="16.5" thickBot="1" x14ac:dyDescent="0.3">
      <c r="A6" s="6" t="s">
        <v>6</v>
      </c>
      <c r="B6" s="33"/>
      <c r="C6" s="34"/>
      <c r="D6" s="34"/>
      <c r="E6" s="34"/>
      <c r="F6" s="30"/>
      <c r="G6" s="30"/>
      <c r="H6" s="30"/>
    </row>
    <row r="7" spans="1:8" s="5" customFormat="1" ht="16.5" thickBot="1" x14ac:dyDescent="0.3">
      <c r="A7" s="7"/>
      <c r="B7" s="30"/>
      <c r="C7" s="30"/>
      <c r="D7" s="30"/>
      <c r="E7" s="30"/>
      <c r="F7" s="30"/>
      <c r="G7" s="30"/>
      <c r="H7" s="30"/>
    </row>
    <row r="8" spans="1:8" s="9" customFormat="1" ht="13.5" thickBot="1" x14ac:dyDescent="0.25">
      <c r="A8" s="8" t="s">
        <v>0</v>
      </c>
      <c r="B8" s="35"/>
      <c r="C8" s="21"/>
      <c r="D8" s="21"/>
      <c r="E8" s="21"/>
      <c r="F8" s="36"/>
      <c r="G8" s="36"/>
      <c r="H8" s="36"/>
    </row>
    <row r="9" spans="1:8" x14ac:dyDescent="0.2">
      <c r="B9" s="21">
        <v>274315</v>
      </c>
      <c r="C9" s="21">
        <v>54026.09</v>
      </c>
      <c r="D9" s="21">
        <f>116398.55-C9</f>
        <v>62372.460000000006</v>
      </c>
      <c r="E9" s="21">
        <f>(B9-C9-D9)/2</f>
        <v>78958.225000000006</v>
      </c>
      <c r="F9" s="21">
        <f>(B9-C9-D9)/2</f>
        <v>78958.225000000006</v>
      </c>
      <c r="G9" s="22">
        <f>SUM(C9:F9)</f>
        <v>274315</v>
      </c>
    </row>
    <row r="10" spans="1:8" x14ac:dyDescent="0.2">
      <c r="B10" s="37"/>
      <c r="D10" s="38"/>
      <c r="G10" s="22">
        <f>SUM(C10:F10)</f>
        <v>0</v>
      </c>
    </row>
    <row r="11" spans="1:8" x14ac:dyDescent="0.2">
      <c r="A11" s="11"/>
      <c r="B11" s="39"/>
      <c r="C11" s="40"/>
      <c r="D11" s="39"/>
      <c r="G11" s="22">
        <f>SUM(C11:F11)</f>
        <v>0</v>
      </c>
    </row>
    <row r="12" spans="1:8" s="1" customFormat="1" x14ac:dyDescent="0.2">
      <c r="A12" s="11" t="s">
        <v>21</v>
      </c>
      <c r="B12" s="20">
        <f t="shared" ref="B12:G12" si="0">SUM(B9:B11)</f>
        <v>274315</v>
      </c>
      <c r="C12" s="20">
        <f t="shared" si="0"/>
        <v>54026.09</v>
      </c>
      <c r="D12" s="20">
        <f t="shared" si="0"/>
        <v>62372.460000000006</v>
      </c>
      <c r="E12" s="20">
        <f t="shared" si="0"/>
        <v>78958.225000000006</v>
      </c>
      <c r="F12" s="20">
        <f t="shared" si="0"/>
        <v>78958.225000000006</v>
      </c>
      <c r="G12" s="20">
        <f t="shared" si="0"/>
        <v>274315</v>
      </c>
      <c r="H12" s="20"/>
    </row>
    <row r="13" spans="1:8" x14ac:dyDescent="0.2">
      <c r="A13" s="13" t="s">
        <v>1</v>
      </c>
      <c r="B13" s="35"/>
      <c r="D13" s="38"/>
    </row>
    <row r="14" spans="1:8" x14ac:dyDescent="0.2">
      <c r="B14" s="21"/>
      <c r="D14" s="21">
        <f>0-C14</f>
        <v>0</v>
      </c>
      <c r="E14" s="21">
        <f>(B14-C14-D14)/2</f>
        <v>0</v>
      </c>
      <c r="F14" s="21">
        <f>(B14-C14-D14)/2</f>
        <v>0</v>
      </c>
      <c r="G14" s="22">
        <f>SUM(C14:F14)</f>
        <v>0</v>
      </c>
    </row>
    <row r="15" spans="1:8" x14ac:dyDescent="0.2">
      <c r="A15" s="11"/>
      <c r="B15" s="39"/>
      <c r="C15" s="40"/>
      <c r="D15" s="38"/>
      <c r="G15" s="22">
        <f>SUM(C15:F15)</f>
        <v>0</v>
      </c>
    </row>
    <row r="16" spans="1:8" x14ac:dyDescent="0.2">
      <c r="B16" s="37"/>
      <c r="D16" s="38"/>
      <c r="G16" s="22">
        <f>SUM(C16:F16)</f>
        <v>0</v>
      </c>
    </row>
    <row r="17" spans="1:8" s="1" customFormat="1" x14ac:dyDescent="0.2">
      <c r="A17" s="11" t="s">
        <v>21</v>
      </c>
      <c r="B17" s="39">
        <f t="shared" ref="B17:G17" si="1">SUM(B14:B16)</f>
        <v>0</v>
      </c>
      <c r="C17" s="39">
        <f t="shared" si="1"/>
        <v>0</v>
      </c>
      <c r="D17" s="39">
        <f t="shared" si="1"/>
        <v>0</v>
      </c>
      <c r="E17" s="39">
        <f t="shared" si="1"/>
        <v>0</v>
      </c>
      <c r="F17" s="39">
        <f t="shared" si="1"/>
        <v>0</v>
      </c>
      <c r="G17" s="20">
        <f t="shared" si="1"/>
        <v>0</v>
      </c>
      <c r="H17" s="20"/>
    </row>
    <row r="18" spans="1:8" x14ac:dyDescent="0.2">
      <c r="A18" s="13" t="s">
        <v>2</v>
      </c>
      <c r="B18" s="35"/>
      <c r="D18" s="38"/>
    </row>
    <row r="19" spans="1:8" x14ac:dyDescent="0.2">
      <c r="B19" s="37"/>
      <c r="F19" s="21"/>
      <c r="G19" s="22">
        <f>SUM(C19:F19)</f>
        <v>0</v>
      </c>
    </row>
    <row r="20" spans="1:8" x14ac:dyDescent="0.2">
      <c r="A20" s="11"/>
      <c r="B20" s="37">
        <v>0</v>
      </c>
      <c r="C20" s="47">
        <f>$B$20/4</f>
        <v>0</v>
      </c>
      <c r="D20" s="21">
        <f>0-C20</f>
        <v>0</v>
      </c>
      <c r="E20" s="21">
        <f>(B20-C20-D20)/2</f>
        <v>0</v>
      </c>
      <c r="F20" s="21">
        <f>(B20-C20-D20)/2</f>
        <v>0</v>
      </c>
      <c r="G20" s="22">
        <f>SUM(C20:F20)</f>
        <v>0</v>
      </c>
    </row>
    <row r="21" spans="1:8" x14ac:dyDescent="0.2">
      <c r="B21" s="37"/>
      <c r="D21" s="38"/>
      <c r="G21" s="22">
        <f>SUM(C21:F21)</f>
        <v>0</v>
      </c>
    </row>
    <row r="22" spans="1:8" x14ac:dyDescent="0.2">
      <c r="A22" s="11"/>
      <c r="B22" s="39"/>
      <c r="C22" s="34"/>
      <c r="D22" s="38"/>
      <c r="G22" s="22">
        <f>SUM(C22:F22)</f>
        <v>0</v>
      </c>
    </row>
    <row r="23" spans="1:8" s="1" customFormat="1" ht="13.5" thickBot="1" x14ac:dyDescent="0.25">
      <c r="A23" s="11" t="s">
        <v>21</v>
      </c>
      <c r="B23" s="20">
        <f t="shared" ref="B23:G23" si="2">SUM(B20:B22)</f>
        <v>0</v>
      </c>
      <c r="C23" s="20">
        <f t="shared" si="2"/>
        <v>0</v>
      </c>
      <c r="D23" s="20">
        <f t="shared" si="2"/>
        <v>0</v>
      </c>
      <c r="E23" s="20">
        <f t="shared" si="2"/>
        <v>0</v>
      </c>
      <c r="F23" s="20">
        <f t="shared" si="2"/>
        <v>0</v>
      </c>
      <c r="G23" s="20">
        <f t="shared" si="2"/>
        <v>0</v>
      </c>
      <c r="H23" s="20"/>
    </row>
    <row r="24" spans="1:8" s="1" customFormat="1" ht="13.5" thickBot="1" x14ac:dyDescent="0.25">
      <c r="A24" s="14" t="s">
        <v>4</v>
      </c>
      <c r="B24" s="41"/>
      <c r="C24" s="21"/>
      <c r="D24" s="21"/>
      <c r="E24" s="40"/>
      <c r="F24" s="20"/>
      <c r="G24" s="20"/>
      <c r="H24" s="20"/>
    </row>
    <row r="25" spans="1:8" s="1" customFormat="1" x14ac:dyDescent="0.2">
      <c r="A25" s="2"/>
      <c r="B25" s="21">
        <v>62908.62</v>
      </c>
      <c r="C25" s="21">
        <v>11830.91</v>
      </c>
      <c r="D25" s="21">
        <f>24619.25-C25</f>
        <v>12788.34</v>
      </c>
      <c r="E25" s="21">
        <f>(B25-C25-D25)/2</f>
        <v>19144.685000000005</v>
      </c>
      <c r="F25" s="21">
        <f>(B25-C25-D25)/2</f>
        <v>19144.685000000005</v>
      </c>
      <c r="G25" s="22">
        <f>SUM(C25:F25)</f>
        <v>62908.62000000001</v>
      </c>
      <c r="H25" s="20"/>
    </row>
    <row r="26" spans="1:8" s="1" customFormat="1" x14ac:dyDescent="0.2">
      <c r="A26" s="11" t="s">
        <v>21</v>
      </c>
      <c r="B26" s="20">
        <f>SUM(B24:B25)</f>
        <v>62908.62</v>
      </c>
      <c r="C26" s="20">
        <f>SUM(C24:C25)</f>
        <v>11830.91</v>
      </c>
      <c r="D26" s="20">
        <f>SUM(D24:D25)</f>
        <v>12788.34</v>
      </c>
      <c r="E26" s="20">
        <f>SUM(E24:E25)</f>
        <v>19144.685000000005</v>
      </c>
      <c r="F26" s="20">
        <f>SUM(F24:F25)</f>
        <v>19144.685000000005</v>
      </c>
      <c r="G26" s="20">
        <f>SUM(C26:F26)</f>
        <v>62908.62000000001</v>
      </c>
      <c r="H26" s="20"/>
    </row>
    <row r="27" spans="1:8" s="1" customFormat="1" x14ac:dyDescent="0.2">
      <c r="A27" s="13" t="s">
        <v>3</v>
      </c>
      <c r="B27" s="35"/>
      <c r="C27" s="42"/>
      <c r="D27" s="21"/>
      <c r="E27" s="40"/>
      <c r="F27" s="20"/>
      <c r="G27" s="20"/>
      <c r="H27" s="20"/>
    </row>
    <row r="28" spans="1:8" x14ac:dyDescent="0.2">
      <c r="B28" s="37"/>
      <c r="C28" s="22"/>
      <c r="D28" s="22"/>
    </row>
    <row r="29" spans="1:8" x14ac:dyDescent="0.2">
      <c r="A29" s="11" t="s">
        <v>21</v>
      </c>
      <c r="B29" s="39"/>
      <c r="C29" s="22">
        <f>SUM(C27:C28)</f>
        <v>0</v>
      </c>
      <c r="D29" s="22">
        <f>SUM(D27:D28)</f>
        <v>0</v>
      </c>
      <c r="E29" s="22">
        <f>SUM(E27:E28)</f>
        <v>0</v>
      </c>
      <c r="F29" s="22">
        <f>SUM(F27:F28)</f>
        <v>0</v>
      </c>
      <c r="G29" s="22">
        <f>SUM(C29:F29)</f>
        <v>0</v>
      </c>
    </row>
    <row r="30" spans="1:8" ht="13.5" thickBot="1" x14ac:dyDescent="0.25">
      <c r="A30" s="11"/>
      <c r="B30" s="39"/>
      <c r="C30" s="22"/>
      <c r="D30" s="22"/>
      <c r="E30" s="22"/>
    </row>
    <row r="31" spans="1:8" s="1" customFormat="1" ht="16.5" thickBot="1" x14ac:dyDescent="0.3">
      <c r="A31" s="6" t="s">
        <v>22</v>
      </c>
      <c r="B31" s="34">
        <f t="shared" ref="B31:G31" si="3">B29+B26+B23+B17+B12</f>
        <v>337223.62</v>
      </c>
      <c r="C31" s="34">
        <f t="shared" si="3"/>
        <v>65857</v>
      </c>
      <c r="D31" s="34">
        <f t="shared" si="3"/>
        <v>75160.800000000003</v>
      </c>
      <c r="E31" s="34">
        <f t="shared" si="3"/>
        <v>98102.91</v>
      </c>
      <c r="F31" s="34">
        <f t="shared" si="3"/>
        <v>98102.91</v>
      </c>
      <c r="G31" s="34">
        <f t="shared" si="3"/>
        <v>337223.62</v>
      </c>
      <c r="H31" s="20">
        <f>SUM(C31:F31)</f>
        <v>337223.62</v>
      </c>
    </row>
    <row r="32" spans="1:8" ht="13.5" thickBot="1" x14ac:dyDescent="0.25">
      <c r="A32" s="11"/>
      <c r="B32" s="39"/>
      <c r="C32" s="22"/>
      <c r="D32" s="22"/>
      <c r="E32" s="22"/>
    </row>
    <row r="33" spans="1:8" ht="16.5" thickBot="1" x14ac:dyDescent="0.3">
      <c r="A33" s="6" t="s">
        <v>5</v>
      </c>
      <c r="B33" s="33"/>
      <c r="C33" s="22"/>
      <c r="D33" s="22"/>
      <c r="E33" s="22"/>
    </row>
    <row r="34" spans="1:8" ht="16.5" thickBot="1" x14ac:dyDescent="0.3">
      <c r="A34" s="16"/>
      <c r="B34" s="33"/>
      <c r="C34" s="42"/>
    </row>
    <row r="35" spans="1:8" ht="13.5" thickBot="1" x14ac:dyDescent="0.25">
      <c r="A35" s="14" t="s">
        <v>7</v>
      </c>
      <c r="B35" s="41"/>
    </row>
    <row r="36" spans="1:8" x14ac:dyDescent="0.2">
      <c r="A36" s="15" t="s">
        <v>20</v>
      </c>
      <c r="B36" s="41"/>
    </row>
    <row r="37" spans="1:8" x14ac:dyDescent="0.2">
      <c r="B37" s="22">
        <v>10000</v>
      </c>
      <c r="C37" s="21">
        <v>80.95</v>
      </c>
      <c r="D37" s="21">
        <f>211.63-C37</f>
        <v>130.68</v>
      </c>
      <c r="E37" s="21">
        <f>(B37-C37-D37)/2</f>
        <v>4894.1849999999995</v>
      </c>
      <c r="F37" s="21">
        <f>(B37-C37-D37)/2</f>
        <v>4894.1849999999995</v>
      </c>
      <c r="G37" s="22">
        <f t="shared" ref="G37:G42" si="4">SUM(C37:F37)</f>
        <v>10000</v>
      </c>
    </row>
    <row r="38" spans="1:8" x14ac:dyDescent="0.2">
      <c r="G38" s="22">
        <f t="shared" si="4"/>
        <v>0</v>
      </c>
    </row>
    <row r="39" spans="1:8" x14ac:dyDescent="0.2">
      <c r="G39" s="22">
        <f t="shared" si="4"/>
        <v>0</v>
      </c>
    </row>
    <row r="40" spans="1:8" x14ac:dyDescent="0.2">
      <c r="G40" s="22">
        <f t="shared" si="4"/>
        <v>0</v>
      </c>
    </row>
    <row r="41" spans="1:8" x14ac:dyDescent="0.2">
      <c r="A41" s="11"/>
      <c r="B41" s="40"/>
      <c r="C41" s="42"/>
      <c r="G41" s="22">
        <f t="shared" si="4"/>
        <v>0</v>
      </c>
    </row>
    <row r="42" spans="1:8" x14ac:dyDescent="0.2">
      <c r="A42" s="11"/>
      <c r="B42" s="40"/>
      <c r="C42" s="43"/>
      <c r="G42" s="22">
        <f t="shared" si="4"/>
        <v>0</v>
      </c>
    </row>
    <row r="43" spans="1:8" s="1" customFormat="1" ht="13.5" thickBot="1" x14ac:dyDescent="0.25">
      <c r="A43" s="11" t="s">
        <v>21</v>
      </c>
      <c r="B43" s="20">
        <f t="shared" ref="B43:G43" si="5">SUM(B37:B42)</f>
        <v>10000</v>
      </c>
      <c r="C43" s="20">
        <f t="shared" si="5"/>
        <v>80.95</v>
      </c>
      <c r="D43" s="20">
        <f t="shared" si="5"/>
        <v>130.68</v>
      </c>
      <c r="E43" s="20">
        <f t="shared" si="5"/>
        <v>4894.1849999999995</v>
      </c>
      <c r="F43" s="20">
        <f t="shared" si="5"/>
        <v>4894.1849999999995</v>
      </c>
      <c r="G43" s="20">
        <f t="shared" si="5"/>
        <v>10000</v>
      </c>
      <c r="H43" s="20">
        <f>SUM(C43:F43)</f>
        <v>10000</v>
      </c>
    </row>
    <row r="44" spans="1:8" ht="13.5" thickBot="1" x14ac:dyDescent="0.25">
      <c r="A44" s="14" t="s">
        <v>9</v>
      </c>
      <c r="B44" s="41"/>
    </row>
    <row r="45" spans="1:8" x14ac:dyDescent="0.2">
      <c r="A45" s="15" t="s">
        <v>20</v>
      </c>
      <c r="B45" s="41"/>
      <c r="G45" s="22">
        <f>SUM(C45:F45)</f>
        <v>0</v>
      </c>
    </row>
    <row r="46" spans="1:8" x14ac:dyDescent="0.2">
      <c r="A46" s="11"/>
      <c r="B46" s="49"/>
      <c r="D46" s="21">
        <f>0-C46</f>
        <v>0</v>
      </c>
      <c r="E46" s="21">
        <f>(B46-C46-D46)/2</f>
        <v>0</v>
      </c>
      <c r="F46" s="21">
        <f>(B46-C46-D46)/2</f>
        <v>0</v>
      </c>
      <c r="G46" s="22">
        <f>SUM(C46:F46)</f>
        <v>0</v>
      </c>
    </row>
    <row r="47" spans="1:8" x14ac:dyDescent="0.2">
      <c r="A47" s="11"/>
      <c r="B47" s="40"/>
      <c r="C47" s="40"/>
      <c r="G47" s="22">
        <f>SUM(C47:F47)</f>
        <v>0</v>
      </c>
    </row>
    <row r="48" spans="1:8" s="1" customFormat="1" ht="13.5" thickBot="1" x14ac:dyDescent="0.25">
      <c r="A48" s="11" t="s">
        <v>21</v>
      </c>
      <c r="B48" s="20">
        <f t="shared" ref="B48:G48" si="6">SUM(B45:B47)</f>
        <v>0</v>
      </c>
      <c r="C48" s="20">
        <f t="shared" si="6"/>
        <v>0</v>
      </c>
      <c r="D48" s="20">
        <f t="shared" si="6"/>
        <v>0</v>
      </c>
      <c r="E48" s="20">
        <f t="shared" si="6"/>
        <v>0</v>
      </c>
      <c r="F48" s="20">
        <f t="shared" si="6"/>
        <v>0</v>
      </c>
      <c r="G48" s="20">
        <f t="shared" si="6"/>
        <v>0</v>
      </c>
      <c r="H48" s="20">
        <f>SUM(C48:F48)</f>
        <v>0</v>
      </c>
    </row>
    <row r="49" spans="1:8" ht="13.5" thickBot="1" x14ac:dyDescent="0.25">
      <c r="A49" s="14" t="s">
        <v>8</v>
      </c>
      <c r="B49" s="41"/>
    </row>
    <row r="50" spans="1:8" x14ac:dyDescent="0.2">
      <c r="A50" s="15" t="s">
        <v>20</v>
      </c>
      <c r="B50" s="41"/>
      <c r="G50" s="22">
        <f t="shared" ref="G50:G61" si="7">SUM(C50:F50)</f>
        <v>0</v>
      </c>
    </row>
    <row r="51" spans="1:8" x14ac:dyDescent="0.2">
      <c r="A51" s="11"/>
      <c r="B51" s="40"/>
      <c r="G51" s="22">
        <f t="shared" si="7"/>
        <v>0</v>
      </c>
    </row>
    <row r="52" spans="1:8" x14ac:dyDescent="0.2">
      <c r="A52" s="11"/>
      <c r="B52" s="21"/>
      <c r="D52" s="21">
        <f>0-C52</f>
        <v>0</v>
      </c>
      <c r="E52" s="21">
        <f>(B52-C52-D52)/2</f>
        <v>0</v>
      </c>
      <c r="F52" s="21">
        <f>(B52-C52-D52)/2</f>
        <v>0</v>
      </c>
      <c r="G52" s="22">
        <f t="shared" si="7"/>
        <v>0</v>
      </c>
    </row>
    <row r="53" spans="1:8" x14ac:dyDescent="0.2">
      <c r="A53" s="11"/>
      <c r="B53" s="40"/>
      <c r="G53" s="22">
        <f t="shared" si="7"/>
        <v>0</v>
      </c>
    </row>
    <row r="54" spans="1:8" x14ac:dyDescent="0.2">
      <c r="A54" s="11"/>
      <c r="B54" s="40"/>
      <c r="G54" s="22">
        <f t="shared" si="7"/>
        <v>0</v>
      </c>
    </row>
    <row r="55" spans="1:8" x14ac:dyDescent="0.2">
      <c r="A55" s="11"/>
      <c r="B55" s="40"/>
      <c r="G55" s="22">
        <f t="shared" si="7"/>
        <v>0</v>
      </c>
    </row>
    <row r="56" spans="1:8" x14ac:dyDescent="0.2">
      <c r="A56" s="11"/>
      <c r="B56" s="40"/>
      <c r="G56" s="22">
        <f t="shared" si="7"/>
        <v>0</v>
      </c>
    </row>
    <row r="57" spans="1:8" x14ac:dyDescent="0.2">
      <c r="A57" s="11"/>
      <c r="B57" s="40"/>
      <c r="G57" s="22">
        <f t="shared" si="7"/>
        <v>0</v>
      </c>
    </row>
    <row r="58" spans="1:8" x14ac:dyDescent="0.2">
      <c r="A58" s="11"/>
      <c r="B58" s="40"/>
      <c r="G58" s="22">
        <f t="shared" si="7"/>
        <v>0</v>
      </c>
    </row>
    <row r="59" spans="1:8" x14ac:dyDescent="0.2">
      <c r="A59" s="11"/>
      <c r="B59" s="40"/>
      <c r="G59" s="22">
        <f t="shared" si="7"/>
        <v>0</v>
      </c>
    </row>
    <row r="60" spans="1:8" x14ac:dyDescent="0.2">
      <c r="A60" s="11"/>
      <c r="B60" s="40"/>
      <c r="G60" s="22">
        <f t="shared" si="7"/>
        <v>0</v>
      </c>
    </row>
    <row r="61" spans="1:8" x14ac:dyDescent="0.2">
      <c r="A61" s="11"/>
      <c r="B61" s="40"/>
      <c r="C61" s="40"/>
      <c r="G61" s="22">
        <f t="shared" si="7"/>
        <v>0</v>
      </c>
    </row>
    <row r="62" spans="1:8" s="1" customFormat="1" ht="13.5" thickBot="1" x14ac:dyDescent="0.25">
      <c r="A62" s="11" t="s">
        <v>21</v>
      </c>
      <c r="B62" s="20">
        <f t="shared" ref="B62:G62" si="8">SUM(B50:B61)</f>
        <v>0</v>
      </c>
      <c r="C62" s="20">
        <f t="shared" si="8"/>
        <v>0</v>
      </c>
      <c r="D62" s="20">
        <f t="shared" si="8"/>
        <v>0</v>
      </c>
      <c r="E62" s="20">
        <f t="shared" si="8"/>
        <v>0</v>
      </c>
      <c r="F62" s="20">
        <f t="shared" si="8"/>
        <v>0</v>
      </c>
      <c r="G62" s="20">
        <f t="shared" si="8"/>
        <v>0</v>
      </c>
      <c r="H62" s="20"/>
    </row>
    <row r="63" spans="1:8" ht="13.5" thickBot="1" x14ac:dyDescent="0.25">
      <c r="A63" s="14" t="s">
        <v>10</v>
      </c>
      <c r="B63" s="41"/>
    </row>
    <row r="64" spans="1:8" x14ac:dyDescent="0.2">
      <c r="A64" s="15" t="s">
        <v>20</v>
      </c>
      <c r="B64" s="41"/>
    </row>
    <row r="65" spans="1:8" x14ac:dyDescent="0.2">
      <c r="A65" s="15"/>
      <c r="B65" s="41"/>
      <c r="D65" s="21">
        <f>0-C65</f>
        <v>0</v>
      </c>
      <c r="E65" s="21">
        <f>(B65-C65-D65)/2</f>
        <v>0</v>
      </c>
      <c r="F65" s="21">
        <f>(B65-C65-D65)/2</f>
        <v>0</v>
      </c>
      <c r="G65" s="22">
        <f>SUM(C65:F65)</f>
        <v>0</v>
      </c>
    </row>
    <row r="66" spans="1:8" x14ac:dyDescent="0.2">
      <c r="A66" s="15"/>
      <c r="B66" s="41"/>
      <c r="G66" s="22">
        <f t="shared" ref="G66:G73" si="9">SUM(C66:F66)</f>
        <v>0</v>
      </c>
    </row>
    <row r="67" spans="1:8" x14ac:dyDescent="0.2">
      <c r="A67" s="15"/>
      <c r="B67" s="41"/>
      <c r="G67" s="22">
        <f t="shared" si="9"/>
        <v>0</v>
      </c>
    </row>
    <row r="68" spans="1:8" x14ac:dyDescent="0.2">
      <c r="A68" s="15"/>
      <c r="B68" s="41"/>
      <c r="G68" s="22">
        <f t="shared" si="9"/>
        <v>0</v>
      </c>
    </row>
    <row r="69" spans="1:8" x14ac:dyDescent="0.2">
      <c r="A69" s="15"/>
      <c r="B69" s="41"/>
      <c r="G69" s="22">
        <f t="shared" si="9"/>
        <v>0</v>
      </c>
    </row>
    <row r="70" spans="1:8" x14ac:dyDescent="0.2">
      <c r="A70" s="15"/>
      <c r="B70" s="41"/>
      <c r="G70" s="22">
        <f t="shared" si="9"/>
        <v>0</v>
      </c>
    </row>
    <row r="71" spans="1:8" x14ac:dyDescent="0.2">
      <c r="A71" s="15"/>
      <c r="B71" s="41"/>
      <c r="G71" s="22">
        <f t="shared" si="9"/>
        <v>0</v>
      </c>
    </row>
    <row r="72" spans="1:8" x14ac:dyDescent="0.2">
      <c r="A72" s="11"/>
      <c r="B72" s="40"/>
      <c r="G72" s="22">
        <f t="shared" si="9"/>
        <v>0</v>
      </c>
    </row>
    <row r="73" spans="1:8" x14ac:dyDescent="0.2">
      <c r="G73" s="22">
        <f t="shared" si="9"/>
        <v>0</v>
      </c>
    </row>
    <row r="74" spans="1:8" s="1" customFormat="1" ht="13.5" thickBot="1" x14ac:dyDescent="0.25">
      <c r="A74" s="11" t="s">
        <v>21</v>
      </c>
      <c r="B74" s="20">
        <f t="shared" ref="B74:G74" si="10">SUM(B65:B73)</f>
        <v>0</v>
      </c>
      <c r="C74" s="20">
        <f t="shared" si="10"/>
        <v>0</v>
      </c>
      <c r="D74" s="20">
        <f t="shared" si="10"/>
        <v>0</v>
      </c>
      <c r="E74" s="20">
        <f t="shared" si="10"/>
        <v>0</v>
      </c>
      <c r="F74" s="20">
        <f t="shared" si="10"/>
        <v>0</v>
      </c>
      <c r="G74" s="20">
        <f t="shared" si="10"/>
        <v>0</v>
      </c>
      <c r="H74" s="20">
        <f>SUM(C74:F74)</f>
        <v>0</v>
      </c>
    </row>
    <row r="75" spans="1:8" ht="13.5" thickBot="1" x14ac:dyDescent="0.25">
      <c r="A75" s="14" t="s">
        <v>11</v>
      </c>
      <c r="B75" s="41"/>
    </row>
    <row r="76" spans="1:8" x14ac:dyDescent="0.2">
      <c r="A76" s="15" t="s">
        <v>20</v>
      </c>
      <c r="B76" s="41"/>
    </row>
    <row r="77" spans="1:8" x14ac:dyDescent="0.2">
      <c r="A77" s="50" t="s">
        <v>69</v>
      </c>
      <c r="B77" s="41">
        <v>79540.649999999994</v>
      </c>
      <c r="C77" s="21">
        <v>70200</v>
      </c>
      <c r="D77" s="21">
        <f>70200-C77</f>
        <v>0</v>
      </c>
      <c r="E77" s="21">
        <f>(B77-C77-D77)/2</f>
        <v>4670.3249999999971</v>
      </c>
      <c r="F77" s="21">
        <f>(B77-C77-D77)/2</f>
        <v>4670.3249999999971</v>
      </c>
      <c r="G77" s="22">
        <f>SUM(C77:F77)</f>
        <v>79540.649999999994</v>
      </c>
    </row>
    <row r="78" spans="1:8" x14ac:dyDescent="0.2">
      <c r="A78" s="15"/>
      <c r="B78" s="41"/>
      <c r="G78" s="22">
        <f t="shared" ref="G78:G108" si="11">SUM(C78:F78)</f>
        <v>0</v>
      </c>
    </row>
    <row r="79" spans="1:8" x14ac:dyDescent="0.2">
      <c r="A79" s="15"/>
      <c r="B79" s="41"/>
      <c r="G79" s="22">
        <f t="shared" si="11"/>
        <v>0</v>
      </c>
    </row>
    <row r="80" spans="1:8" x14ac:dyDescent="0.2">
      <c r="A80" s="15"/>
      <c r="B80" s="41"/>
      <c r="G80" s="22">
        <f t="shared" si="11"/>
        <v>0</v>
      </c>
    </row>
    <row r="81" spans="1:7" s="22" customFormat="1" x14ac:dyDescent="0.2">
      <c r="A81" s="15"/>
      <c r="B81" s="41"/>
      <c r="C81" s="21"/>
      <c r="D81" s="21"/>
      <c r="E81" s="21"/>
      <c r="G81" s="22">
        <f t="shared" si="11"/>
        <v>0</v>
      </c>
    </row>
    <row r="82" spans="1:7" s="22" customFormat="1" x14ac:dyDescent="0.2">
      <c r="A82" s="15"/>
      <c r="B82" s="41"/>
      <c r="C82" s="21"/>
      <c r="D82" s="21"/>
      <c r="E82" s="21"/>
      <c r="G82" s="22">
        <f t="shared" si="11"/>
        <v>0</v>
      </c>
    </row>
    <row r="83" spans="1:7" s="22" customFormat="1" x14ac:dyDescent="0.2">
      <c r="A83" s="15"/>
      <c r="B83" s="41"/>
      <c r="C83" s="21"/>
      <c r="D83" s="21"/>
      <c r="E83" s="21"/>
      <c r="G83" s="22">
        <f t="shared" si="11"/>
        <v>0</v>
      </c>
    </row>
    <row r="84" spans="1:7" s="22" customFormat="1" x14ac:dyDescent="0.2">
      <c r="A84" s="15"/>
      <c r="B84" s="41"/>
      <c r="C84" s="21"/>
      <c r="D84" s="21"/>
      <c r="E84" s="21"/>
      <c r="G84" s="22">
        <f t="shared" si="11"/>
        <v>0</v>
      </c>
    </row>
    <row r="85" spans="1:7" s="22" customFormat="1" x14ac:dyDescent="0.2">
      <c r="A85" s="15"/>
      <c r="B85" s="41"/>
      <c r="C85" s="21"/>
      <c r="D85" s="21"/>
      <c r="E85" s="21"/>
      <c r="G85" s="22">
        <f t="shared" si="11"/>
        <v>0</v>
      </c>
    </row>
    <row r="86" spans="1:7" s="22" customFormat="1" x14ac:dyDescent="0.2">
      <c r="A86" s="15"/>
      <c r="B86" s="41"/>
      <c r="C86" s="21"/>
      <c r="D86" s="21"/>
      <c r="E86" s="21"/>
      <c r="G86" s="22">
        <f t="shared" si="11"/>
        <v>0</v>
      </c>
    </row>
    <row r="87" spans="1:7" s="22" customFormat="1" x14ac:dyDescent="0.2">
      <c r="A87" s="15"/>
      <c r="B87" s="41"/>
      <c r="C87" s="21"/>
      <c r="D87" s="21"/>
      <c r="E87" s="21"/>
      <c r="G87" s="22">
        <f t="shared" si="11"/>
        <v>0</v>
      </c>
    </row>
    <row r="88" spans="1:7" s="22" customFormat="1" x14ac:dyDescent="0.2">
      <c r="A88" s="15"/>
      <c r="B88" s="41"/>
      <c r="C88" s="21"/>
      <c r="D88" s="21"/>
      <c r="E88" s="21"/>
      <c r="G88" s="22">
        <f t="shared" si="11"/>
        <v>0</v>
      </c>
    </row>
    <row r="89" spans="1:7" s="22" customFormat="1" x14ac:dyDescent="0.2">
      <c r="A89" s="15"/>
      <c r="B89" s="41"/>
      <c r="C89" s="21"/>
      <c r="D89" s="21"/>
      <c r="E89" s="21"/>
      <c r="G89" s="22">
        <f t="shared" si="11"/>
        <v>0</v>
      </c>
    </row>
    <row r="90" spans="1:7" s="22" customFormat="1" x14ac:dyDescent="0.2">
      <c r="A90" s="15"/>
      <c r="B90" s="41"/>
      <c r="C90" s="21"/>
      <c r="D90" s="21"/>
      <c r="E90" s="21"/>
      <c r="G90" s="22">
        <f t="shared" si="11"/>
        <v>0</v>
      </c>
    </row>
    <row r="91" spans="1:7" s="22" customFormat="1" x14ac:dyDescent="0.2">
      <c r="A91" s="15"/>
      <c r="B91" s="41"/>
      <c r="C91" s="21"/>
      <c r="D91" s="21"/>
      <c r="E91" s="21"/>
      <c r="G91" s="22">
        <f t="shared" si="11"/>
        <v>0</v>
      </c>
    </row>
    <row r="92" spans="1:7" s="22" customFormat="1" x14ac:dyDescent="0.2">
      <c r="A92" s="15"/>
      <c r="B92" s="41"/>
      <c r="C92" s="21"/>
      <c r="D92" s="21"/>
      <c r="E92" s="21"/>
      <c r="G92" s="22">
        <f t="shared" si="11"/>
        <v>0</v>
      </c>
    </row>
    <row r="93" spans="1:7" s="22" customFormat="1" x14ac:dyDescent="0.2">
      <c r="A93" s="15"/>
      <c r="B93" s="41"/>
      <c r="C93" s="21"/>
      <c r="D93" s="21"/>
      <c r="E93" s="21"/>
      <c r="G93" s="22">
        <f t="shared" si="11"/>
        <v>0</v>
      </c>
    </row>
    <row r="94" spans="1:7" s="22" customFormat="1" x14ac:dyDescent="0.2">
      <c r="A94" s="15"/>
      <c r="B94" s="41"/>
      <c r="C94" s="21"/>
      <c r="D94" s="21"/>
      <c r="E94" s="21"/>
      <c r="G94" s="22">
        <f t="shared" si="11"/>
        <v>0</v>
      </c>
    </row>
    <row r="95" spans="1:7" s="22" customFormat="1" x14ac:dyDescent="0.2">
      <c r="A95" s="15"/>
      <c r="B95" s="41"/>
      <c r="C95" s="21"/>
      <c r="D95" s="21"/>
      <c r="E95" s="21"/>
      <c r="G95" s="22">
        <f t="shared" si="11"/>
        <v>0</v>
      </c>
    </row>
    <row r="96" spans="1:7" s="22" customFormat="1" x14ac:dyDescent="0.2">
      <c r="A96" s="15"/>
      <c r="B96" s="41"/>
      <c r="C96" s="21"/>
      <c r="D96" s="21"/>
      <c r="E96" s="21"/>
      <c r="G96" s="22">
        <f t="shared" si="11"/>
        <v>0</v>
      </c>
    </row>
    <row r="97" spans="1:8" x14ac:dyDescent="0.2">
      <c r="A97" s="15"/>
      <c r="B97" s="41"/>
      <c r="G97" s="22">
        <f t="shared" si="11"/>
        <v>0</v>
      </c>
    </row>
    <row r="98" spans="1:8" x14ac:dyDescent="0.2">
      <c r="A98" s="15"/>
      <c r="B98" s="41"/>
      <c r="G98" s="22">
        <f t="shared" si="11"/>
        <v>0</v>
      </c>
    </row>
    <row r="99" spans="1:8" x14ac:dyDescent="0.2">
      <c r="A99" s="15"/>
      <c r="B99" s="41"/>
      <c r="G99" s="22">
        <f t="shared" si="11"/>
        <v>0</v>
      </c>
    </row>
    <row r="100" spans="1:8" x14ac:dyDescent="0.2">
      <c r="A100" s="15"/>
      <c r="B100" s="41"/>
      <c r="G100" s="22">
        <f t="shared" si="11"/>
        <v>0</v>
      </c>
    </row>
    <row r="101" spans="1:8" x14ac:dyDescent="0.2">
      <c r="A101" s="15"/>
      <c r="B101" s="41"/>
      <c r="G101" s="22">
        <f t="shared" si="11"/>
        <v>0</v>
      </c>
    </row>
    <row r="102" spans="1:8" x14ac:dyDescent="0.2">
      <c r="A102" s="15"/>
      <c r="B102" s="41"/>
      <c r="G102" s="22">
        <f t="shared" si="11"/>
        <v>0</v>
      </c>
    </row>
    <row r="103" spans="1:8" x14ac:dyDescent="0.2">
      <c r="A103" s="15"/>
      <c r="B103" s="41"/>
      <c r="G103" s="22">
        <f t="shared" si="11"/>
        <v>0</v>
      </c>
    </row>
    <row r="104" spans="1:8" x14ac:dyDescent="0.2">
      <c r="A104" s="15"/>
      <c r="B104" s="41"/>
      <c r="G104" s="22">
        <f t="shared" si="11"/>
        <v>0</v>
      </c>
    </row>
    <row r="105" spans="1:8" x14ac:dyDescent="0.2">
      <c r="A105" s="15"/>
      <c r="B105" s="41"/>
      <c r="G105" s="22">
        <f t="shared" si="11"/>
        <v>0</v>
      </c>
    </row>
    <row r="106" spans="1:8" x14ac:dyDescent="0.2">
      <c r="A106" s="15"/>
      <c r="B106" s="41"/>
      <c r="G106" s="22">
        <f t="shared" si="11"/>
        <v>0</v>
      </c>
    </row>
    <row r="107" spans="1:8" x14ac:dyDescent="0.2">
      <c r="A107" s="11"/>
      <c r="B107" s="40"/>
      <c r="G107" s="22">
        <f t="shared" si="11"/>
        <v>0</v>
      </c>
    </row>
    <row r="108" spans="1:8" x14ac:dyDescent="0.2">
      <c r="A108" s="11" t="s">
        <v>14</v>
      </c>
      <c r="B108" s="40"/>
      <c r="C108" s="43"/>
      <c r="G108" s="22">
        <f t="shared" si="11"/>
        <v>0</v>
      </c>
    </row>
    <row r="109" spans="1:8" x14ac:dyDescent="0.2">
      <c r="A109" s="11" t="s">
        <v>21</v>
      </c>
      <c r="B109" s="20">
        <f t="shared" ref="B109:G109" si="12">SUM(B77:B108)</f>
        <v>79540.649999999994</v>
      </c>
      <c r="C109" s="20">
        <f t="shared" si="12"/>
        <v>70200</v>
      </c>
      <c r="D109" s="20">
        <f t="shared" si="12"/>
        <v>0</v>
      </c>
      <c r="E109" s="20">
        <f t="shared" si="12"/>
        <v>4670.3249999999971</v>
      </c>
      <c r="F109" s="20">
        <f t="shared" si="12"/>
        <v>4670.3249999999971</v>
      </c>
      <c r="G109" s="20">
        <f t="shared" si="12"/>
        <v>79540.649999999994</v>
      </c>
      <c r="H109" s="22">
        <f>SUM(C109:F109)</f>
        <v>79540.649999999994</v>
      </c>
    </row>
    <row r="110" spans="1:8" x14ac:dyDescent="0.2">
      <c r="A110" s="13" t="s">
        <v>12</v>
      </c>
      <c r="B110" s="35"/>
      <c r="C110" s="43"/>
    </row>
    <row r="111" spans="1:8" x14ac:dyDescent="0.2">
      <c r="A111" s="15"/>
      <c r="B111" s="41"/>
    </row>
    <row r="112" spans="1:8" x14ac:dyDescent="0.2">
      <c r="A112" s="11"/>
      <c r="B112" s="21"/>
      <c r="D112" s="21">
        <f>0-C112</f>
        <v>0</v>
      </c>
      <c r="E112" s="21">
        <f>(B112-C112-D112)/2</f>
        <v>0</v>
      </c>
      <c r="F112" s="21">
        <f>(B112-C112-D112)/2</f>
        <v>0</v>
      </c>
      <c r="G112" s="22">
        <f>SUM(C112:F112)</f>
        <v>0</v>
      </c>
    </row>
    <row r="113" spans="1:8" x14ac:dyDescent="0.2">
      <c r="A113" s="11"/>
      <c r="B113" s="40"/>
      <c r="G113" s="22">
        <f>SUM(C113:F113)</f>
        <v>0</v>
      </c>
    </row>
    <row r="114" spans="1:8" x14ac:dyDescent="0.2">
      <c r="A114" s="11"/>
      <c r="B114" s="40"/>
      <c r="G114" s="22">
        <f>SUM(C114:F114)</f>
        <v>0</v>
      </c>
    </row>
    <row r="115" spans="1:8" x14ac:dyDescent="0.2">
      <c r="A115" s="11"/>
      <c r="B115" s="40"/>
      <c r="G115" s="22">
        <f>SUM(C115:F115)</f>
        <v>0</v>
      </c>
    </row>
    <row r="116" spans="1:8" x14ac:dyDescent="0.2">
      <c r="A116" s="11"/>
      <c r="B116" s="40"/>
      <c r="C116" s="40"/>
      <c r="G116" s="22">
        <f>SUM(C116:F116)</f>
        <v>0</v>
      </c>
    </row>
    <row r="117" spans="1:8" x14ac:dyDescent="0.2">
      <c r="A117" s="11" t="s">
        <v>21</v>
      </c>
      <c r="B117" s="20">
        <f t="shared" ref="B117:G117" si="13">SUM(B112:B116)</f>
        <v>0</v>
      </c>
      <c r="C117" s="20">
        <f t="shared" si="13"/>
        <v>0</v>
      </c>
      <c r="D117" s="20">
        <f t="shared" si="13"/>
        <v>0</v>
      </c>
      <c r="E117" s="20">
        <f t="shared" si="13"/>
        <v>0</v>
      </c>
      <c r="F117" s="20">
        <f t="shared" si="13"/>
        <v>0</v>
      </c>
      <c r="G117" s="20">
        <f t="shared" si="13"/>
        <v>0</v>
      </c>
      <c r="H117" s="22">
        <f>SUM(C117:F117)</f>
        <v>0</v>
      </c>
    </row>
    <row r="118" spans="1:8" x14ac:dyDescent="0.2">
      <c r="A118" s="17" t="s">
        <v>13</v>
      </c>
      <c r="B118" s="41"/>
      <c r="D118" s="40"/>
      <c r="E118" s="40"/>
    </row>
    <row r="119" spans="1:8" x14ac:dyDescent="0.2">
      <c r="A119" s="15" t="s">
        <v>20</v>
      </c>
      <c r="B119" s="41"/>
    </row>
    <row r="120" spans="1:8" s="10" customFormat="1" x14ac:dyDescent="0.2">
      <c r="B120" s="37"/>
      <c r="C120" s="21"/>
      <c r="D120" s="21">
        <f>0-C120</f>
        <v>0</v>
      </c>
      <c r="E120" s="21">
        <f>(B120-C120-D120)/2</f>
        <v>0</v>
      </c>
      <c r="F120" s="21">
        <f>(B120-C120-D120)/2</f>
        <v>0</v>
      </c>
      <c r="G120" s="37">
        <f>SUM(C120:F120)</f>
        <v>0</v>
      </c>
      <c r="H120" s="37"/>
    </row>
    <row r="121" spans="1:8" s="10" customFormat="1" x14ac:dyDescent="0.2">
      <c r="B121" s="37"/>
      <c r="C121" s="38"/>
      <c r="D121" s="38"/>
      <c r="E121" s="38"/>
      <c r="F121" s="37"/>
      <c r="G121" s="37">
        <f t="shared" ref="G121:G132" si="14">SUM(C121:F121)</f>
        <v>0</v>
      </c>
      <c r="H121" s="37"/>
    </row>
    <row r="122" spans="1:8" s="10" customFormat="1" x14ac:dyDescent="0.2">
      <c r="B122" s="37"/>
      <c r="C122" s="38"/>
      <c r="D122" s="38"/>
      <c r="E122" s="38"/>
      <c r="F122" s="37"/>
      <c r="G122" s="37">
        <f t="shared" si="14"/>
        <v>0</v>
      </c>
      <c r="H122" s="37"/>
    </row>
    <row r="123" spans="1:8" s="10" customFormat="1" x14ac:dyDescent="0.2">
      <c r="B123" s="37"/>
      <c r="C123" s="38"/>
      <c r="D123" s="38"/>
      <c r="E123" s="38"/>
      <c r="F123" s="37"/>
      <c r="G123" s="37">
        <f t="shared" si="14"/>
        <v>0</v>
      </c>
      <c r="H123" s="37"/>
    </row>
    <row r="124" spans="1:8" s="10" customFormat="1" x14ac:dyDescent="0.2">
      <c r="B124" s="37"/>
      <c r="C124" s="38"/>
      <c r="D124" s="38"/>
      <c r="E124" s="38"/>
      <c r="F124" s="37"/>
      <c r="G124" s="37">
        <f t="shared" si="14"/>
        <v>0</v>
      </c>
      <c r="H124" s="37"/>
    </row>
    <row r="125" spans="1:8" s="10" customFormat="1" x14ac:dyDescent="0.2">
      <c r="B125" s="37"/>
      <c r="C125" s="38"/>
      <c r="D125" s="38"/>
      <c r="E125" s="38"/>
      <c r="F125" s="37"/>
      <c r="G125" s="37">
        <f t="shared" si="14"/>
        <v>0</v>
      </c>
      <c r="H125" s="37"/>
    </row>
    <row r="126" spans="1:8" s="10" customFormat="1" x14ac:dyDescent="0.2">
      <c r="B126" s="37"/>
      <c r="C126" s="38"/>
      <c r="D126" s="38"/>
      <c r="E126" s="38"/>
      <c r="F126" s="37"/>
      <c r="G126" s="37">
        <f t="shared" si="14"/>
        <v>0</v>
      </c>
      <c r="H126" s="37"/>
    </row>
    <row r="127" spans="1:8" s="10" customFormat="1" x14ac:dyDescent="0.2">
      <c r="B127" s="37"/>
      <c r="C127" s="38"/>
      <c r="D127" s="38"/>
      <c r="E127" s="38"/>
      <c r="F127" s="37"/>
      <c r="G127" s="37">
        <f t="shared" si="14"/>
        <v>0</v>
      </c>
      <c r="H127" s="37"/>
    </row>
    <row r="128" spans="1:8" s="10" customFormat="1" x14ac:dyDescent="0.2">
      <c r="B128" s="37"/>
      <c r="C128" s="38"/>
      <c r="D128" s="38"/>
      <c r="E128" s="38"/>
      <c r="F128" s="37"/>
      <c r="G128" s="37">
        <f t="shared" si="14"/>
        <v>0</v>
      </c>
      <c r="H128" s="37"/>
    </row>
    <row r="129" spans="1:8" s="10" customFormat="1" x14ac:dyDescent="0.2">
      <c r="B129" s="37"/>
      <c r="C129" s="38"/>
      <c r="D129" s="38"/>
      <c r="E129" s="38"/>
      <c r="F129" s="37"/>
      <c r="G129" s="37">
        <f t="shared" si="14"/>
        <v>0</v>
      </c>
      <c r="H129" s="37"/>
    </row>
    <row r="130" spans="1:8" s="10" customFormat="1" x14ac:dyDescent="0.2">
      <c r="A130" s="12"/>
      <c r="B130" s="39"/>
      <c r="C130" s="44"/>
      <c r="D130" s="38"/>
      <c r="E130" s="38"/>
      <c r="F130" s="37"/>
      <c r="G130" s="37">
        <f t="shared" si="14"/>
        <v>0</v>
      </c>
      <c r="H130" s="37"/>
    </row>
    <row r="131" spans="1:8" s="10" customFormat="1" x14ac:dyDescent="0.2">
      <c r="A131" s="12"/>
      <c r="B131" s="39"/>
      <c r="C131" s="34"/>
      <c r="D131" s="38"/>
      <c r="E131" s="38"/>
      <c r="F131" s="37"/>
      <c r="G131" s="37">
        <f t="shared" si="14"/>
        <v>0</v>
      </c>
      <c r="H131" s="37"/>
    </row>
    <row r="132" spans="1:8" s="10" customFormat="1" x14ac:dyDescent="0.2">
      <c r="A132" s="12"/>
      <c r="B132" s="39"/>
      <c r="C132" s="34"/>
      <c r="D132" s="38"/>
      <c r="E132" s="38"/>
      <c r="F132" s="37"/>
      <c r="G132" s="37">
        <f t="shared" si="14"/>
        <v>0</v>
      </c>
      <c r="H132" s="37"/>
    </row>
    <row r="133" spans="1:8" s="1" customFormat="1" x14ac:dyDescent="0.2">
      <c r="A133" s="11" t="s">
        <v>21</v>
      </c>
      <c r="B133" s="20">
        <f t="shared" ref="B133:G133" si="15">SUM(B120:B132)</f>
        <v>0</v>
      </c>
      <c r="C133" s="20">
        <f t="shared" si="15"/>
        <v>0</v>
      </c>
      <c r="D133" s="20">
        <f t="shared" si="15"/>
        <v>0</v>
      </c>
      <c r="E133" s="20">
        <f t="shared" si="15"/>
        <v>0</v>
      </c>
      <c r="F133" s="20">
        <f t="shared" si="15"/>
        <v>0</v>
      </c>
      <c r="G133" s="20">
        <f t="shared" si="15"/>
        <v>0</v>
      </c>
      <c r="H133" s="20">
        <f>SUM(C133:F133)</f>
        <v>0</v>
      </c>
    </row>
    <row r="134" spans="1:8" s="1" customFormat="1" ht="13.5" thickBot="1" x14ac:dyDescent="0.25">
      <c r="A134" s="11"/>
      <c r="B134" s="40"/>
      <c r="C134" s="20"/>
      <c r="D134" s="20"/>
      <c r="E134" s="20"/>
      <c r="F134" s="20"/>
      <c r="G134" s="20"/>
      <c r="H134" s="20"/>
    </row>
    <row r="135" spans="1:8" ht="16.5" thickBot="1" x14ac:dyDescent="0.3">
      <c r="A135" s="6" t="s">
        <v>23</v>
      </c>
      <c r="B135" s="34">
        <f t="shared" ref="B135:G135" si="16">B133+B117+B109+B74+B62+B48+B43</f>
        <v>89540.65</v>
      </c>
      <c r="C135" s="34">
        <f t="shared" si="16"/>
        <v>70280.95</v>
      </c>
      <c r="D135" s="34">
        <f t="shared" si="16"/>
        <v>130.68</v>
      </c>
      <c r="E135" s="34">
        <f t="shared" si="16"/>
        <v>9564.5099999999966</v>
      </c>
      <c r="F135" s="34">
        <f t="shared" si="16"/>
        <v>9564.5099999999966</v>
      </c>
      <c r="G135" s="34">
        <f t="shared" si="16"/>
        <v>89540.65</v>
      </c>
    </row>
    <row r="136" spans="1:8" s="1" customFormat="1" x14ac:dyDescent="0.2">
      <c r="A136" s="11"/>
      <c r="B136" s="40"/>
      <c r="C136" s="20"/>
      <c r="D136" s="20"/>
      <c r="E136" s="20"/>
      <c r="F136" s="20"/>
      <c r="G136" s="20"/>
      <c r="H136" s="20"/>
    </row>
    <row r="137" spans="1:8" ht="18" x14ac:dyDescent="0.25">
      <c r="A137" s="18" t="s">
        <v>26</v>
      </c>
      <c r="B137" s="45">
        <f t="shared" ref="B137:G137" si="17">B135+B31</f>
        <v>426764.27</v>
      </c>
      <c r="C137" s="45">
        <f t="shared" si="17"/>
        <v>136137.95000000001</v>
      </c>
      <c r="D137" s="45">
        <f t="shared" si="17"/>
        <v>75291.48</v>
      </c>
      <c r="E137" s="45">
        <f t="shared" si="17"/>
        <v>107667.42</v>
      </c>
      <c r="F137" s="45">
        <f t="shared" si="17"/>
        <v>107667.42</v>
      </c>
      <c r="G137" s="46">
        <f t="shared" si="17"/>
        <v>426764.27</v>
      </c>
    </row>
    <row r="141" spans="1:8" x14ac:dyDescent="0.2">
      <c r="A141" s="11"/>
      <c r="B141" s="40"/>
    </row>
  </sheetData>
  <printOptions horizontalCentered="1" gridLines="1"/>
  <pageMargins left="0.27" right="0.25" top="0.6" bottom="0.56000000000000005" header="0.27" footer="0.21"/>
  <pageSetup scale="90" orientation="landscape" r:id="rId1"/>
  <headerFooter alignWithMargins="0">
    <oddFooter>&amp;L&amp;F&amp;RPage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1"/>
  <sheetViews>
    <sheetView zoomScaleNormal="100" workbookViewId="0">
      <pane xSplit="1" ySplit="4" topLeftCell="B101" activePane="bottomRight" state="frozen"/>
      <selection activeCell="B9" sqref="B9"/>
      <selection pane="topRight" activeCell="B9" sqref="B9"/>
      <selection pane="bottomLeft" activeCell="B9" sqref="B9"/>
      <selection pane="bottomRight" activeCell="D120" sqref="D120"/>
    </sheetView>
  </sheetViews>
  <sheetFormatPr defaultRowHeight="12.75" x14ac:dyDescent="0.2"/>
  <cols>
    <col min="1" max="1" width="62.85546875" style="2" bestFit="1" customWidth="1"/>
    <col min="2" max="2" width="20.7109375" style="22" bestFit="1" customWidth="1"/>
    <col min="3" max="5" width="15.7109375" style="21" customWidth="1"/>
    <col min="6" max="6" width="15.7109375" style="22" customWidth="1"/>
    <col min="7" max="7" width="17.7109375" style="22" customWidth="1"/>
    <col min="8" max="8" width="12.140625" style="22" customWidth="1"/>
    <col min="9" max="16384" width="9.140625" style="2"/>
  </cols>
  <sheetData>
    <row r="1" spans="1:8" x14ac:dyDescent="0.2">
      <c r="A1" s="1" t="s">
        <v>24</v>
      </c>
      <c r="B1" s="20"/>
    </row>
    <row r="2" spans="1:8" x14ac:dyDescent="0.2">
      <c r="A2" s="1"/>
      <c r="B2" s="20"/>
    </row>
    <row r="3" spans="1:8" s="4" customFormat="1" ht="20.25" customHeight="1" thickBot="1" x14ac:dyDescent="0.35">
      <c r="A3" s="3" t="s">
        <v>35</v>
      </c>
      <c r="B3" s="23"/>
      <c r="C3" s="24"/>
      <c r="D3" s="24"/>
      <c r="E3" s="24"/>
      <c r="F3" s="25"/>
      <c r="G3" s="25"/>
      <c r="H3" s="25"/>
    </row>
    <row r="4" spans="1:8" s="5" customFormat="1" ht="26.25" thickBot="1" x14ac:dyDescent="0.25">
      <c r="B4" s="19" t="s">
        <v>37</v>
      </c>
      <c r="C4" s="27" t="s">
        <v>15</v>
      </c>
      <c r="D4" s="28" t="s">
        <v>16</v>
      </c>
      <c r="E4" s="28" t="s">
        <v>17</v>
      </c>
      <c r="F4" s="29" t="s">
        <v>18</v>
      </c>
      <c r="G4" s="29" t="s">
        <v>19</v>
      </c>
      <c r="H4" s="30"/>
    </row>
    <row r="5" spans="1:8" s="5" customFormat="1" ht="13.5" thickBot="1" x14ac:dyDescent="0.25">
      <c r="B5" s="31"/>
      <c r="C5" s="32"/>
      <c r="D5" s="32"/>
      <c r="E5" s="32"/>
      <c r="F5" s="32"/>
      <c r="G5" s="32"/>
      <c r="H5" s="30"/>
    </row>
    <row r="6" spans="1:8" s="5" customFormat="1" ht="16.5" thickBot="1" x14ac:dyDescent="0.3">
      <c r="A6" s="6" t="s">
        <v>6</v>
      </c>
      <c r="B6" s="33"/>
      <c r="C6" s="34"/>
      <c r="D6" s="34"/>
      <c r="E6" s="34"/>
      <c r="F6" s="30"/>
      <c r="G6" s="30"/>
      <c r="H6" s="30"/>
    </row>
    <row r="7" spans="1:8" s="5" customFormat="1" ht="16.5" thickBot="1" x14ac:dyDescent="0.3">
      <c r="A7" s="7"/>
      <c r="B7" s="30"/>
      <c r="C7" s="30"/>
      <c r="D7" s="30"/>
      <c r="E7" s="30"/>
      <c r="F7" s="30"/>
      <c r="G7" s="30"/>
      <c r="H7" s="30"/>
    </row>
    <row r="8" spans="1:8" s="9" customFormat="1" ht="13.5" thickBot="1" x14ac:dyDescent="0.25">
      <c r="A8" s="8" t="s">
        <v>0</v>
      </c>
      <c r="B8" s="35"/>
      <c r="C8" s="21"/>
      <c r="D8" s="21"/>
      <c r="E8" s="21"/>
      <c r="F8" s="36"/>
      <c r="G8" s="36"/>
      <c r="H8" s="36"/>
    </row>
    <row r="9" spans="1:8" x14ac:dyDescent="0.2">
      <c r="B9" s="21">
        <v>440312.24</v>
      </c>
      <c r="C9" s="21">
        <v>44061.120000000003</v>
      </c>
      <c r="D9" s="21">
        <f>112175.11-C9</f>
        <v>68113.989999999991</v>
      </c>
      <c r="E9" s="21">
        <f>(B9-C9-D9)/2</f>
        <v>164068.565</v>
      </c>
      <c r="F9" s="21">
        <f>(B9-C9-D9)/2</f>
        <v>164068.565</v>
      </c>
      <c r="G9" s="22">
        <f>SUM(C9:F9)</f>
        <v>440312.24</v>
      </c>
    </row>
    <row r="10" spans="1:8" x14ac:dyDescent="0.2">
      <c r="B10" s="37"/>
      <c r="D10" s="38"/>
      <c r="G10" s="22">
        <f>SUM(C10:F10)</f>
        <v>0</v>
      </c>
    </row>
    <row r="11" spans="1:8" x14ac:dyDescent="0.2">
      <c r="A11" s="11"/>
      <c r="B11" s="39"/>
      <c r="C11" s="40"/>
      <c r="D11" s="39"/>
      <c r="G11" s="22">
        <f>SUM(C11:F11)</f>
        <v>0</v>
      </c>
    </row>
    <row r="12" spans="1:8" s="1" customFormat="1" x14ac:dyDescent="0.2">
      <c r="A12" s="11" t="s">
        <v>21</v>
      </c>
      <c r="B12" s="20">
        <f t="shared" ref="B12:G12" si="0">SUM(B9:B11)</f>
        <v>440312.24</v>
      </c>
      <c r="C12" s="20">
        <f t="shared" si="0"/>
        <v>44061.120000000003</v>
      </c>
      <c r="D12" s="20">
        <f t="shared" si="0"/>
        <v>68113.989999999991</v>
      </c>
      <c r="E12" s="20">
        <f t="shared" si="0"/>
        <v>164068.565</v>
      </c>
      <c r="F12" s="20">
        <f t="shared" si="0"/>
        <v>164068.565</v>
      </c>
      <c r="G12" s="20">
        <f t="shared" si="0"/>
        <v>440312.24</v>
      </c>
      <c r="H12" s="20"/>
    </row>
    <row r="13" spans="1:8" x14ac:dyDescent="0.2">
      <c r="A13" s="13" t="s">
        <v>1</v>
      </c>
      <c r="B13" s="35"/>
      <c r="D13" s="38"/>
    </row>
    <row r="14" spans="1:8" x14ac:dyDescent="0.2">
      <c r="B14" s="21"/>
      <c r="D14" s="21">
        <f>0-C14</f>
        <v>0</v>
      </c>
      <c r="E14" s="21">
        <f>(B14-C14-D14)/2</f>
        <v>0</v>
      </c>
      <c r="F14" s="21">
        <f>(B14-C14-D14)/2</f>
        <v>0</v>
      </c>
      <c r="G14" s="22">
        <f>SUM(C14:F14)</f>
        <v>0</v>
      </c>
    </row>
    <row r="15" spans="1:8" x14ac:dyDescent="0.2">
      <c r="A15" s="11"/>
      <c r="B15" s="39"/>
      <c r="C15" s="40"/>
      <c r="D15" s="38"/>
      <c r="G15" s="22">
        <f>SUM(C15:F15)</f>
        <v>0</v>
      </c>
    </row>
    <row r="16" spans="1:8" x14ac:dyDescent="0.2">
      <c r="B16" s="37"/>
      <c r="D16" s="38"/>
      <c r="G16" s="22">
        <f>SUM(C16:F16)</f>
        <v>0</v>
      </c>
    </row>
    <row r="17" spans="1:8" s="1" customFormat="1" x14ac:dyDescent="0.2">
      <c r="A17" s="11" t="s">
        <v>21</v>
      </c>
      <c r="B17" s="39">
        <f t="shared" ref="B17:G17" si="1">SUM(B14:B16)</f>
        <v>0</v>
      </c>
      <c r="C17" s="39">
        <f t="shared" si="1"/>
        <v>0</v>
      </c>
      <c r="D17" s="39">
        <f t="shared" si="1"/>
        <v>0</v>
      </c>
      <c r="E17" s="39">
        <f t="shared" si="1"/>
        <v>0</v>
      </c>
      <c r="F17" s="39">
        <f t="shared" si="1"/>
        <v>0</v>
      </c>
      <c r="G17" s="20">
        <f t="shared" si="1"/>
        <v>0</v>
      </c>
      <c r="H17" s="20"/>
    </row>
    <row r="18" spans="1:8" x14ac:dyDescent="0.2">
      <c r="A18" s="13" t="s">
        <v>2</v>
      </c>
      <c r="B18" s="35"/>
      <c r="D18" s="38"/>
    </row>
    <row r="19" spans="1:8" x14ac:dyDescent="0.2">
      <c r="B19" s="37"/>
      <c r="F19" s="21"/>
      <c r="G19" s="22">
        <f>SUM(C19:F19)</f>
        <v>0</v>
      </c>
    </row>
    <row r="20" spans="1:8" x14ac:dyDescent="0.2">
      <c r="A20" s="11"/>
      <c r="B20" s="37">
        <v>0</v>
      </c>
      <c r="C20" s="47">
        <f>$B$20/4</f>
        <v>0</v>
      </c>
      <c r="D20" s="21">
        <f>0-C20</f>
        <v>0</v>
      </c>
      <c r="E20" s="21">
        <f>(B20-C20-D20)/2</f>
        <v>0</v>
      </c>
      <c r="F20" s="21">
        <f>(B20-C20-D20)/2</f>
        <v>0</v>
      </c>
      <c r="G20" s="22">
        <f>SUM(C20:F20)</f>
        <v>0</v>
      </c>
    </row>
    <row r="21" spans="1:8" x14ac:dyDescent="0.2">
      <c r="B21" s="37"/>
      <c r="D21" s="38"/>
      <c r="G21" s="22">
        <f>SUM(C21:F21)</f>
        <v>0</v>
      </c>
    </row>
    <row r="22" spans="1:8" x14ac:dyDescent="0.2">
      <c r="A22" s="11"/>
      <c r="B22" s="39"/>
      <c r="C22" s="34"/>
      <c r="D22" s="38"/>
      <c r="G22" s="22">
        <f>SUM(C22:F22)</f>
        <v>0</v>
      </c>
    </row>
    <row r="23" spans="1:8" s="1" customFormat="1" ht="13.5" thickBot="1" x14ac:dyDescent="0.25">
      <c r="A23" s="11" t="s">
        <v>21</v>
      </c>
      <c r="B23" s="20">
        <f t="shared" ref="B23:G23" si="2">SUM(B20:B22)</f>
        <v>0</v>
      </c>
      <c r="C23" s="20">
        <f t="shared" si="2"/>
        <v>0</v>
      </c>
      <c r="D23" s="20">
        <f t="shared" si="2"/>
        <v>0</v>
      </c>
      <c r="E23" s="20">
        <f t="shared" si="2"/>
        <v>0</v>
      </c>
      <c r="F23" s="20">
        <f t="shared" si="2"/>
        <v>0</v>
      </c>
      <c r="G23" s="20">
        <f t="shared" si="2"/>
        <v>0</v>
      </c>
      <c r="H23" s="20"/>
    </row>
    <row r="24" spans="1:8" s="1" customFormat="1" ht="13.5" thickBot="1" x14ac:dyDescent="0.25">
      <c r="A24" s="14" t="s">
        <v>4</v>
      </c>
      <c r="B24" s="41"/>
      <c r="C24" s="21"/>
      <c r="D24" s="21"/>
      <c r="E24" s="40"/>
      <c r="F24" s="20"/>
      <c r="G24" s="20"/>
      <c r="H24" s="20"/>
    </row>
    <row r="25" spans="1:8" s="1" customFormat="1" x14ac:dyDescent="0.2">
      <c r="A25" s="2"/>
      <c r="B25" s="21">
        <v>100976.74</v>
      </c>
      <c r="C25" s="21">
        <v>12261.93</v>
      </c>
      <c r="D25" s="21">
        <f>30868.94-C25</f>
        <v>18607.009999999998</v>
      </c>
      <c r="E25" s="21">
        <f>(B25-C25-D25)/2</f>
        <v>35053.9</v>
      </c>
      <c r="F25" s="21">
        <f>(B25-C25-D25)/2</f>
        <v>35053.9</v>
      </c>
      <c r="G25" s="22">
        <f>SUM(C25:F25)</f>
        <v>100976.73999999999</v>
      </c>
      <c r="H25" s="20"/>
    </row>
    <row r="26" spans="1:8" s="1" customFormat="1" x14ac:dyDescent="0.2">
      <c r="A26" s="11" t="s">
        <v>21</v>
      </c>
      <c r="B26" s="20">
        <f>SUM(B24:B25)</f>
        <v>100976.74</v>
      </c>
      <c r="C26" s="20">
        <f>SUM(C24:C25)</f>
        <v>12261.93</v>
      </c>
      <c r="D26" s="20">
        <f>SUM(D24:D25)</f>
        <v>18607.009999999998</v>
      </c>
      <c r="E26" s="20">
        <f>SUM(E24:E25)</f>
        <v>35053.9</v>
      </c>
      <c r="F26" s="20">
        <f>SUM(F24:F25)</f>
        <v>35053.9</v>
      </c>
      <c r="G26" s="20">
        <f>SUM(C26:F26)</f>
        <v>100976.73999999999</v>
      </c>
      <c r="H26" s="20"/>
    </row>
    <row r="27" spans="1:8" s="1" customFormat="1" x14ac:dyDescent="0.2">
      <c r="A27" s="13" t="s">
        <v>3</v>
      </c>
      <c r="B27" s="35"/>
      <c r="C27" s="42"/>
      <c r="D27" s="21"/>
      <c r="E27" s="40"/>
      <c r="F27" s="20"/>
      <c r="G27" s="20"/>
      <c r="H27" s="20"/>
    </row>
    <row r="28" spans="1:8" x14ac:dyDescent="0.2">
      <c r="B28" s="37"/>
      <c r="C28" s="22"/>
      <c r="D28" s="22"/>
    </row>
    <row r="29" spans="1:8" x14ac:dyDescent="0.2">
      <c r="A29" s="11" t="s">
        <v>21</v>
      </c>
      <c r="B29" s="39"/>
      <c r="C29" s="22">
        <f>SUM(C27:C28)</f>
        <v>0</v>
      </c>
      <c r="D29" s="22">
        <f>SUM(D27:D28)</f>
        <v>0</v>
      </c>
      <c r="E29" s="22">
        <f>SUM(E27:E28)</f>
        <v>0</v>
      </c>
      <c r="F29" s="22">
        <f>SUM(F27:F28)</f>
        <v>0</v>
      </c>
      <c r="G29" s="22">
        <f>SUM(C29:F29)</f>
        <v>0</v>
      </c>
    </row>
    <row r="30" spans="1:8" ht="13.5" thickBot="1" x14ac:dyDescent="0.25">
      <c r="A30" s="11"/>
      <c r="B30" s="39"/>
      <c r="C30" s="22"/>
      <c r="D30" s="22"/>
      <c r="E30" s="22"/>
    </row>
    <row r="31" spans="1:8" s="1" customFormat="1" ht="16.5" thickBot="1" x14ac:dyDescent="0.3">
      <c r="A31" s="6" t="s">
        <v>22</v>
      </c>
      <c r="B31" s="34">
        <f t="shared" ref="B31:G31" si="3">B29+B26+B23+B17+B12</f>
        <v>541288.98</v>
      </c>
      <c r="C31" s="34">
        <f t="shared" si="3"/>
        <v>56323.05</v>
      </c>
      <c r="D31" s="34">
        <f t="shared" si="3"/>
        <v>86720.999999999985</v>
      </c>
      <c r="E31" s="34">
        <f t="shared" si="3"/>
        <v>199122.465</v>
      </c>
      <c r="F31" s="34">
        <f t="shared" si="3"/>
        <v>199122.465</v>
      </c>
      <c r="G31" s="34">
        <f t="shared" si="3"/>
        <v>541288.98</v>
      </c>
      <c r="H31" s="20">
        <f>SUM(C31:F31)</f>
        <v>541288.98</v>
      </c>
    </row>
    <row r="32" spans="1:8" ht="13.5" thickBot="1" x14ac:dyDescent="0.25">
      <c r="A32" s="11"/>
      <c r="B32" s="39"/>
      <c r="C32" s="22"/>
      <c r="D32" s="22"/>
      <c r="E32" s="22"/>
    </row>
    <row r="33" spans="1:8" ht="16.5" thickBot="1" x14ac:dyDescent="0.3">
      <c r="A33" s="6" t="s">
        <v>5</v>
      </c>
      <c r="B33" s="33"/>
      <c r="C33" s="22"/>
      <c r="D33" s="22"/>
      <c r="E33" s="22"/>
    </row>
    <row r="34" spans="1:8" ht="16.5" thickBot="1" x14ac:dyDescent="0.3">
      <c r="A34" s="16"/>
      <c r="B34" s="33"/>
      <c r="C34" s="42"/>
    </row>
    <row r="35" spans="1:8" ht="13.5" thickBot="1" x14ac:dyDescent="0.25">
      <c r="A35" s="14" t="s">
        <v>7</v>
      </c>
      <c r="B35" s="41"/>
    </row>
    <row r="36" spans="1:8" x14ac:dyDescent="0.2">
      <c r="A36" s="15" t="s">
        <v>20</v>
      </c>
      <c r="B36" s="41"/>
    </row>
    <row r="37" spans="1:8" x14ac:dyDescent="0.2">
      <c r="B37" s="22">
        <v>5000</v>
      </c>
      <c r="C37" s="21">
        <v>0</v>
      </c>
      <c r="D37" s="21">
        <f>0-C37</f>
        <v>0</v>
      </c>
      <c r="E37" s="21">
        <f>(B37-C37-D37)/2</f>
        <v>2500</v>
      </c>
      <c r="F37" s="21">
        <f>(B37-C37-D37)/2</f>
        <v>2500</v>
      </c>
      <c r="G37" s="22">
        <f t="shared" ref="G37:G42" si="4">SUM(C37:F37)</f>
        <v>5000</v>
      </c>
    </row>
    <row r="38" spans="1:8" x14ac:dyDescent="0.2">
      <c r="G38" s="22">
        <f t="shared" si="4"/>
        <v>0</v>
      </c>
    </row>
    <row r="39" spans="1:8" x14ac:dyDescent="0.2">
      <c r="G39" s="22">
        <f t="shared" si="4"/>
        <v>0</v>
      </c>
    </row>
    <row r="40" spans="1:8" x14ac:dyDescent="0.2">
      <c r="G40" s="22">
        <f t="shared" si="4"/>
        <v>0</v>
      </c>
    </row>
    <row r="41" spans="1:8" x14ac:dyDescent="0.2">
      <c r="A41" s="11"/>
      <c r="B41" s="40"/>
      <c r="C41" s="42"/>
      <c r="G41" s="22">
        <f t="shared" si="4"/>
        <v>0</v>
      </c>
    </row>
    <row r="42" spans="1:8" x14ac:dyDescent="0.2">
      <c r="A42" s="11"/>
      <c r="B42" s="40"/>
      <c r="C42" s="43"/>
      <c r="G42" s="22">
        <f t="shared" si="4"/>
        <v>0</v>
      </c>
    </row>
    <row r="43" spans="1:8" s="1" customFormat="1" ht="13.5" thickBot="1" x14ac:dyDescent="0.25">
      <c r="A43" s="11" t="s">
        <v>21</v>
      </c>
      <c r="B43" s="20">
        <f t="shared" ref="B43:G43" si="5">SUM(B37:B42)</f>
        <v>5000</v>
      </c>
      <c r="C43" s="20">
        <f t="shared" si="5"/>
        <v>0</v>
      </c>
      <c r="D43" s="20">
        <f t="shared" si="5"/>
        <v>0</v>
      </c>
      <c r="E43" s="20">
        <f t="shared" si="5"/>
        <v>2500</v>
      </c>
      <c r="F43" s="20">
        <f t="shared" si="5"/>
        <v>2500</v>
      </c>
      <c r="G43" s="20">
        <f t="shared" si="5"/>
        <v>5000</v>
      </c>
      <c r="H43" s="20">
        <f>SUM(C43:F43)</f>
        <v>5000</v>
      </c>
    </row>
    <row r="44" spans="1:8" ht="13.5" thickBot="1" x14ac:dyDescent="0.25">
      <c r="A44" s="14" t="s">
        <v>9</v>
      </c>
      <c r="B44" s="41"/>
    </row>
    <row r="45" spans="1:8" x14ac:dyDescent="0.2">
      <c r="A45" s="15" t="s">
        <v>20</v>
      </c>
      <c r="B45" s="41"/>
      <c r="G45" s="22">
        <f>SUM(C45:F45)</f>
        <v>0</v>
      </c>
    </row>
    <row r="46" spans="1:8" x14ac:dyDescent="0.2">
      <c r="A46" s="11"/>
      <c r="B46" s="49"/>
      <c r="D46" s="21">
        <f>0-C46</f>
        <v>0</v>
      </c>
      <c r="E46" s="21">
        <f>(B46-C46-D46)/2</f>
        <v>0</v>
      </c>
      <c r="F46" s="21">
        <f>(B46-C46-D46)/2</f>
        <v>0</v>
      </c>
      <c r="G46" s="22">
        <f>SUM(C46:F46)</f>
        <v>0</v>
      </c>
    </row>
    <row r="47" spans="1:8" x14ac:dyDescent="0.2">
      <c r="A47" s="11"/>
      <c r="B47" s="40"/>
      <c r="C47" s="40"/>
      <c r="G47" s="22">
        <f>SUM(C47:F47)</f>
        <v>0</v>
      </c>
    </row>
    <row r="48" spans="1:8" s="1" customFormat="1" ht="13.5" thickBot="1" x14ac:dyDescent="0.25">
      <c r="A48" s="11" t="s">
        <v>21</v>
      </c>
      <c r="B48" s="20">
        <f t="shared" ref="B48:G48" si="6">SUM(B45:B47)</f>
        <v>0</v>
      </c>
      <c r="C48" s="20">
        <f t="shared" si="6"/>
        <v>0</v>
      </c>
      <c r="D48" s="20">
        <f t="shared" si="6"/>
        <v>0</v>
      </c>
      <c r="E48" s="20">
        <f t="shared" si="6"/>
        <v>0</v>
      </c>
      <c r="F48" s="20">
        <f t="shared" si="6"/>
        <v>0</v>
      </c>
      <c r="G48" s="20">
        <f t="shared" si="6"/>
        <v>0</v>
      </c>
      <c r="H48" s="20">
        <f>SUM(C48:F48)</f>
        <v>0</v>
      </c>
    </row>
    <row r="49" spans="1:8" ht="13.5" thickBot="1" x14ac:dyDescent="0.25">
      <c r="A49" s="14" t="s">
        <v>8</v>
      </c>
      <c r="B49" s="41"/>
    </row>
    <row r="50" spans="1:8" x14ac:dyDescent="0.2">
      <c r="A50" s="15" t="s">
        <v>20</v>
      </c>
      <c r="B50" s="41"/>
      <c r="G50" s="22">
        <f t="shared" ref="G50:G61" si="7">SUM(C50:F50)</f>
        <v>0</v>
      </c>
    </row>
    <row r="51" spans="1:8" x14ac:dyDescent="0.2">
      <c r="A51" s="11"/>
      <c r="B51" s="40"/>
      <c r="G51" s="22">
        <f t="shared" si="7"/>
        <v>0</v>
      </c>
    </row>
    <row r="52" spans="1:8" x14ac:dyDescent="0.2">
      <c r="A52" s="11"/>
      <c r="B52" s="21"/>
      <c r="D52" s="21">
        <f>0-C52</f>
        <v>0</v>
      </c>
      <c r="E52" s="21">
        <f>(B52-C52-D52)/2</f>
        <v>0</v>
      </c>
      <c r="F52" s="21">
        <f>(B52-C52-D52)/2</f>
        <v>0</v>
      </c>
      <c r="G52" s="22">
        <f t="shared" si="7"/>
        <v>0</v>
      </c>
    </row>
    <row r="53" spans="1:8" x14ac:dyDescent="0.2">
      <c r="A53" s="11"/>
      <c r="B53" s="40"/>
      <c r="G53" s="22">
        <f t="shared" si="7"/>
        <v>0</v>
      </c>
    </row>
    <row r="54" spans="1:8" x14ac:dyDescent="0.2">
      <c r="A54" s="11"/>
      <c r="B54" s="40"/>
      <c r="G54" s="22">
        <f t="shared" si="7"/>
        <v>0</v>
      </c>
    </row>
    <row r="55" spans="1:8" x14ac:dyDescent="0.2">
      <c r="A55" s="11"/>
      <c r="B55" s="40"/>
      <c r="G55" s="22">
        <f t="shared" si="7"/>
        <v>0</v>
      </c>
    </row>
    <row r="56" spans="1:8" x14ac:dyDescent="0.2">
      <c r="A56" s="11"/>
      <c r="B56" s="40"/>
      <c r="G56" s="22">
        <f t="shared" si="7"/>
        <v>0</v>
      </c>
    </row>
    <row r="57" spans="1:8" x14ac:dyDescent="0.2">
      <c r="A57" s="11"/>
      <c r="B57" s="40"/>
      <c r="G57" s="22">
        <f t="shared" si="7"/>
        <v>0</v>
      </c>
    </row>
    <row r="58" spans="1:8" x14ac:dyDescent="0.2">
      <c r="A58" s="11"/>
      <c r="B58" s="40"/>
      <c r="G58" s="22">
        <f t="shared" si="7"/>
        <v>0</v>
      </c>
    </row>
    <row r="59" spans="1:8" x14ac:dyDescent="0.2">
      <c r="A59" s="11"/>
      <c r="B59" s="40"/>
      <c r="G59" s="22">
        <f t="shared" si="7"/>
        <v>0</v>
      </c>
    </row>
    <row r="60" spans="1:8" x14ac:dyDescent="0.2">
      <c r="A60" s="11"/>
      <c r="B60" s="40"/>
      <c r="G60" s="22">
        <f t="shared" si="7"/>
        <v>0</v>
      </c>
    </row>
    <row r="61" spans="1:8" x14ac:dyDescent="0.2">
      <c r="A61" s="11"/>
      <c r="B61" s="40"/>
      <c r="C61" s="40"/>
      <c r="G61" s="22">
        <f t="shared" si="7"/>
        <v>0</v>
      </c>
    </row>
    <row r="62" spans="1:8" s="1" customFormat="1" ht="13.5" thickBot="1" x14ac:dyDescent="0.25">
      <c r="A62" s="11" t="s">
        <v>21</v>
      </c>
      <c r="B62" s="20">
        <f t="shared" ref="B62:G62" si="8">SUM(B50:B61)</f>
        <v>0</v>
      </c>
      <c r="C62" s="20">
        <f t="shared" si="8"/>
        <v>0</v>
      </c>
      <c r="D62" s="20">
        <f t="shared" si="8"/>
        <v>0</v>
      </c>
      <c r="E62" s="20">
        <f t="shared" si="8"/>
        <v>0</v>
      </c>
      <c r="F62" s="20">
        <f t="shared" si="8"/>
        <v>0</v>
      </c>
      <c r="G62" s="20">
        <f t="shared" si="8"/>
        <v>0</v>
      </c>
      <c r="H62" s="20"/>
    </row>
    <row r="63" spans="1:8" ht="13.5" thickBot="1" x14ac:dyDescent="0.25">
      <c r="A63" s="14" t="s">
        <v>10</v>
      </c>
      <c r="B63" s="41"/>
    </row>
    <row r="64" spans="1:8" x14ac:dyDescent="0.2">
      <c r="A64" s="15" t="s">
        <v>20</v>
      </c>
      <c r="B64" s="41"/>
    </row>
    <row r="65" spans="1:8" x14ac:dyDescent="0.2">
      <c r="A65" s="15"/>
      <c r="B65" s="41"/>
      <c r="D65" s="21">
        <f>0-C65</f>
        <v>0</v>
      </c>
      <c r="E65" s="21">
        <f>(B65-C65-D65)/2</f>
        <v>0</v>
      </c>
      <c r="F65" s="21">
        <f>(B65-C65-D65)/2</f>
        <v>0</v>
      </c>
      <c r="G65" s="22">
        <f>SUM(C65:F65)</f>
        <v>0</v>
      </c>
    </row>
    <row r="66" spans="1:8" x14ac:dyDescent="0.2">
      <c r="A66" s="15"/>
      <c r="B66" s="41"/>
      <c r="G66" s="22">
        <f t="shared" ref="G66:G73" si="9">SUM(C66:F66)</f>
        <v>0</v>
      </c>
    </row>
    <row r="67" spans="1:8" x14ac:dyDescent="0.2">
      <c r="A67" s="15"/>
      <c r="B67" s="41"/>
      <c r="G67" s="22">
        <f t="shared" si="9"/>
        <v>0</v>
      </c>
    </row>
    <row r="68" spans="1:8" x14ac:dyDescent="0.2">
      <c r="A68" s="15"/>
      <c r="B68" s="41"/>
      <c r="G68" s="22">
        <f t="shared" si="9"/>
        <v>0</v>
      </c>
    </row>
    <row r="69" spans="1:8" x14ac:dyDescent="0.2">
      <c r="A69" s="15"/>
      <c r="B69" s="41"/>
      <c r="G69" s="22">
        <f t="shared" si="9"/>
        <v>0</v>
      </c>
    </row>
    <row r="70" spans="1:8" x14ac:dyDescent="0.2">
      <c r="A70" s="15"/>
      <c r="B70" s="41"/>
      <c r="G70" s="22">
        <f t="shared" si="9"/>
        <v>0</v>
      </c>
    </row>
    <row r="71" spans="1:8" x14ac:dyDescent="0.2">
      <c r="A71" s="15"/>
      <c r="B71" s="41"/>
      <c r="G71" s="22">
        <f t="shared" si="9"/>
        <v>0</v>
      </c>
    </row>
    <row r="72" spans="1:8" x14ac:dyDescent="0.2">
      <c r="A72" s="11"/>
      <c r="B72" s="40"/>
      <c r="G72" s="22">
        <f t="shared" si="9"/>
        <v>0</v>
      </c>
    </row>
    <row r="73" spans="1:8" x14ac:dyDescent="0.2">
      <c r="G73" s="22">
        <f t="shared" si="9"/>
        <v>0</v>
      </c>
    </row>
    <row r="74" spans="1:8" s="1" customFormat="1" ht="13.5" thickBot="1" x14ac:dyDescent="0.25">
      <c r="A74" s="11" t="s">
        <v>21</v>
      </c>
      <c r="B74" s="20">
        <f t="shared" ref="B74:G74" si="10">SUM(B65:B73)</f>
        <v>0</v>
      </c>
      <c r="C74" s="20">
        <f t="shared" si="10"/>
        <v>0</v>
      </c>
      <c r="D74" s="20">
        <f t="shared" si="10"/>
        <v>0</v>
      </c>
      <c r="E74" s="20">
        <f t="shared" si="10"/>
        <v>0</v>
      </c>
      <c r="F74" s="20">
        <f t="shared" si="10"/>
        <v>0</v>
      </c>
      <c r="G74" s="20">
        <f t="shared" si="10"/>
        <v>0</v>
      </c>
      <c r="H74" s="20">
        <f>SUM(C74:F74)</f>
        <v>0</v>
      </c>
    </row>
    <row r="75" spans="1:8" ht="13.5" thickBot="1" x14ac:dyDescent="0.25">
      <c r="A75" s="14" t="s">
        <v>11</v>
      </c>
      <c r="B75" s="41"/>
    </row>
    <row r="76" spans="1:8" x14ac:dyDescent="0.2">
      <c r="A76" s="15" t="s">
        <v>20</v>
      </c>
      <c r="B76" s="41"/>
    </row>
    <row r="77" spans="1:8" x14ac:dyDescent="0.2">
      <c r="A77" s="15" t="s">
        <v>48</v>
      </c>
      <c r="B77" s="41">
        <v>17900</v>
      </c>
      <c r="C77" s="21">
        <v>0</v>
      </c>
      <c r="D77" s="21">
        <f>0-C77</f>
        <v>0</v>
      </c>
      <c r="E77" s="21">
        <f>(B77-C77-D77)/2</f>
        <v>8950</v>
      </c>
      <c r="F77" s="21">
        <f>(B77-C77-D77)/2</f>
        <v>8950</v>
      </c>
      <c r="G77" s="22">
        <f>SUM(C77:F77)</f>
        <v>17900</v>
      </c>
    </row>
    <row r="78" spans="1:8" x14ac:dyDescent="0.2">
      <c r="A78" s="15"/>
      <c r="B78" s="41"/>
      <c r="G78" s="22">
        <f t="shared" ref="G78:G108" si="11">SUM(C78:F78)</f>
        <v>0</v>
      </c>
    </row>
    <row r="79" spans="1:8" x14ac:dyDescent="0.2">
      <c r="A79" s="15"/>
      <c r="B79" s="41"/>
      <c r="G79" s="22">
        <f t="shared" si="11"/>
        <v>0</v>
      </c>
    </row>
    <row r="80" spans="1:8" x14ac:dyDescent="0.2">
      <c r="A80" s="15"/>
      <c r="B80" s="41"/>
      <c r="G80" s="22">
        <f t="shared" si="11"/>
        <v>0</v>
      </c>
    </row>
    <row r="81" spans="1:7" s="22" customFormat="1" x14ac:dyDescent="0.2">
      <c r="A81" s="15"/>
      <c r="B81" s="41"/>
      <c r="C81" s="21"/>
      <c r="D81" s="21"/>
      <c r="E81" s="21"/>
      <c r="G81" s="22">
        <f t="shared" si="11"/>
        <v>0</v>
      </c>
    </row>
    <row r="82" spans="1:7" s="22" customFormat="1" x14ac:dyDescent="0.2">
      <c r="A82" s="15"/>
      <c r="B82" s="41"/>
      <c r="C82" s="21"/>
      <c r="D82" s="21"/>
      <c r="E82" s="21"/>
      <c r="G82" s="22">
        <f t="shared" si="11"/>
        <v>0</v>
      </c>
    </row>
    <row r="83" spans="1:7" s="22" customFormat="1" x14ac:dyDescent="0.2">
      <c r="A83" s="15"/>
      <c r="B83" s="41"/>
      <c r="C83" s="21"/>
      <c r="D83" s="21"/>
      <c r="E83" s="21"/>
      <c r="G83" s="22">
        <f t="shared" si="11"/>
        <v>0</v>
      </c>
    </row>
    <row r="84" spans="1:7" s="22" customFormat="1" x14ac:dyDescent="0.2">
      <c r="A84" s="15"/>
      <c r="B84" s="41"/>
      <c r="C84" s="21"/>
      <c r="D84" s="21"/>
      <c r="E84" s="21"/>
      <c r="G84" s="22">
        <f t="shared" si="11"/>
        <v>0</v>
      </c>
    </row>
    <row r="85" spans="1:7" s="22" customFormat="1" x14ac:dyDescent="0.2">
      <c r="A85" s="15"/>
      <c r="B85" s="41"/>
      <c r="C85" s="21"/>
      <c r="D85" s="21"/>
      <c r="E85" s="21"/>
      <c r="G85" s="22">
        <f t="shared" si="11"/>
        <v>0</v>
      </c>
    </row>
    <row r="86" spans="1:7" s="22" customFormat="1" x14ac:dyDescent="0.2">
      <c r="A86" s="15"/>
      <c r="B86" s="41"/>
      <c r="C86" s="21"/>
      <c r="D86" s="21"/>
      <c r="E86" s="21"/>
      <c r="G86" s="22">
        <f t="shared" si="11"/>
        <v>0</v>
      </c>
    </row>
    <row r="87" spans="1:7" s="22" customFormat="1" x14ac:dyDescent="0.2">
      <c r="A87" s="15"/>
      <c r="B87" s="41"/>
      <c r="C87" s="21"/>
      <c r="D87" s="21"/>
      <c r="E87" s="21"/>
      <c r="G87" s="22">
        <f t="shared" si="11"/>
        <v>0</v>
      </c>
    </row>
    <row r="88" spans="1:7" s="22" customFormat="1" x14ac:dyDescent="0.2">
      <c r="A88" s="15"/>
      <c r="B88" s="41"/>
      <c r="C88" s="21"/>
      <c r="D88" s="21"/>
      <c r="E88" s="21"/>
      <c r="G88" s="22">
        <f t="shared" si="11"/>
        <v>0</v>
      </c>
    </row>
    <row r="89" spans="1:7" s="22" customFormat="1" x14ac:dyDescent="0.2">
      <c r="A89" s="15"/>
      <c r="B89" s="41"/>
      <c r="C89" s="21"/>
      <c r="D89" s="21"/>
      <c r="E89" s="21"/>
      <c r="G89" s="22">
        <f t="shared" si="11"/>
        <v>0</v>
      </c>
    </row>
    <row r="90" spans="1:7" s="22" customFormat="1" x14ac:dyDescent="0.2">
      <c r="A90" s="15"/>
      <c r="B90" s="41"/>
      <c r="C90" s="21"/>
      <c r="D90" s="21"/>
      <c r="E90" s="21"/>
      <c r="G90" s="22">
        <f t="shared" si="11"/>
        <v>0</v>
      </c>
    </row>
    <row r="91" spans="1:7" s="22" customFormat="1" x14ac:dyDescent="0.2">
      <c r="A91" s="15"/>
      <c r="B91" s="41"/>
      <c r="C91" s="21"/>
      <c r="D91" s="21"/>
      <c r="E91" s="21"/>
      <c r="G91" s="22">
        <f t="shared" si="11"/>
        <v>0</v>
      </c>
    </row>
    <row r="92" spans="1:7" s="22" customFormat="1" x14ac:dyDescent="0.2">
      <c r="A92" s="15"/>
      <c r="B92" s="41"/>
      <c r="C92" s="21"/>
      <c r="D92" s="21"/>
      <c r="E92" s="21"/>
      <c r="G92" s="22">
        <f t="shared" si="11"/>
        <v>0</v>
      </c>
    </row>
    <row r="93" spans="1:7" s="22" customFormat="1" x14ac:dyDescent="0.2">
      <c r="A93" s="15"/>
      <c r="B93" s="41"/>
      <c r="C93" s="21"/>
      <c r="D93" s="21"/>
      <c r="E93" s="21"/>
      <c r="G93" s="22">
        <f t="shared" si="11"/>
        <v>0</v>
      </c>
    </row>
    <row r="94" spans="1:7" s="22" customFormat="1" x14ac:dyDescent="0.2">
      <c r="A94" s="15"/>
      <c r="B94" s="41"/>
      <c r="C94" s="21"/>
      <c r="D94" s="21"/>
      <c r="E94" s="21"/>
      <c r="G94" s="22">
        <f t="shared" si="11"/>
        <v>0</v>
      </c>
    </row>
    <row r="95" spans="1:7" s="22" customFormat="1" x14ac:dyDescent="0.2">
      <c r="A95" s="15"/>
      <c r="B95" s="41"/>
      <c r="C95" s="21"/>
      <c r="D95" s="21"/>
      <c r="E95" s="21"/>
      <c r="G95" s="22">
        <f t="shared" si="11"/>
        <v>0</v>
      </c>
    </row>
    <row r="96" spans="1:7" s="22" customFormat="1" x14ac:dyDescent="0.2">
      <c r="A96" s="15"/>
      <c r="B96" s="41"/>
      <c r="C96" s="21"/>
      <c r="D96" s="21"/>
      <c r="E96" s="21"/>
      <c r="G96" s="22">
        <f t="shared" si="11"/>
        <v>0</v>
      </c>
    </row>
    <row r="97" spans="1:8" x14ac:dyDescent="0.2">
      <c r="A97" s="15"/>
      <c r="B97" s="41"/>
      <c r="G97" s="22">
        <f t="shared" si="11"/>
        <v>0</v>
      </c>
    </row>
    <row r="98" spans="1:8" x14ac:dyDescent="0.2">
      <c r="A98" s="15"/>
      <c r="B98" s="41"/>
      <c r="G98" s="22">
        <f t="shared" si="11"/>
        <v>0</v>
      </c>
    </row>
    <row r="99" spans="1:8" x14ac:dyDescent="0.2">
      <c r="A99" s="15"/>
      <c r="B99" s="41"/>
      <c r="G99" s="22">
        <f t="shared" si="11"/>
        <v>0</v>
      </c>
    </row>
    <row r="100" spans="1:8" x14ac:dyDescent="0.2">
      <c r="A100" s="15"/>
      <c r="B100" s="41"/>
      <c r="G100" s="22">
        <f t="shared" si="11"/>
        <v>0</v>
      </c>
    </row>
    <row r="101" spans="1:8" x14ac:dyDescent="0.2">
      <c r="A101" s="15"/>
      <c r="B101" s="41"/>
      <c r="G101" s="22">
        <f t="shared" si="11"/>
        <v>0</v>
      </c>
    </row>
    <row r="102" spans="1:8" x14ac:dyDescent="0.2">
      <c r="A102" s="15"/>
      <c r="B102" s="41"/>
      <c r="G102" s="22">
        <f t="shared" si="11"/>
        <v>0</v>
      </c>
    </row>
    <row r="103" spans="1:8" x14ac:dyDescent="0.2">
      <c r="A103" s="15"/>
      <c r="B103" s="41"/>
      <c r="G103" s="22">
        <f t="shared" si="11"/>
        <v>0</v>
      </c>
    </row>
    <row r="104" spans="1:8" x14ac:dyDescent="0.2">
      <c r="A104" s="15"/>
      <c r="B104" s="41"/>
      <c r="G104" s="22">
        <f t="shared" si="11"/>
        <v>0</v>
      </c>
    </row>
    <row r="105" spans="1:8" x14ac:dyDescent="0.2">
      <c r="A105" s="15"/>
      <c r="B105" s="41"/>
      <c r="G105" s="22">
        <f t="shared" si="11"/>
        <v>0</v>
      </c>
    </row>
    <row r="106" spans="1:8" x14ac:dyDescent="0.2">
      <c r="A106" s="15"/>
      <c r="B106" s="41"/>
      <c r="G106" s="22">
        <f t="shared" si="11"/>
        <v>0</v>
      </c>
    </row>
    <row r="107" spans="1:8" x14ac:dyDescent="0.2">
      <c r="A107" s="11"/>
      <c r="B107" s="40"/>
      <c r="G107" s="22">
        <f t="shared" si="11"/>
        <v>0</v>
      </c>
    </row>
    <row r="108" spans="1:8" x14ac:dyDescent="0.2">
      <c r="A108" s="11" t="s">
        <v>14</v>
      </c>
      <c r="B108" s="40"/>
      <c r="C108" s="43"/>
      <c r="G108" s="22">
        <f t="shared" si="11"/>
        <v>0</v>
      </c>
    </row>
    <row r="109" spans="1:8" x14ac:dyDescent="0.2">
      <c r="A109" s="11" t="s">
        <v>21</v>
      </c>
      <c r="B109" s="20">
        <f t="shared" ref="B109:G109" si="12">SUM(B77:B108)</f>
        <v>17900</v>
      </c>
      <c r="C109" s="20">
        <f t="shared" si="12"/>
        <v>0</v>
      </c>
      <c r="D109" s="20">
        <f t="shared" si="12"/>
        <v>0</v>
      </c>
      <c r="E109" s="20">
        <f t="shared" si="12"/>
        <v>8950</v>
      </c>
      <c r="F109" s="20">
        <f t="shared" si="12"/>
        <v>8950</v>
      </c>
      <c r="G109" s="20">
        <f t="shared" si="12"/>
        <v>17900</v>
      </c>
      <c r="H109" s="22">
        <f>SUM(C109:F109)</f>
        <v>17900</v>
      </c>
    </row>
    <row r="110" spans="1:8" x14ac:dyDescent="0.2">
      <c r="A110" s="13" t="s">
        <v>12</v>
      </c>
      <c r="B110" s="35"/>
      <c r="C110" s="43"/>
    </row>
    <row r="111" spans="1:8" x14ac:dyDescent="0.2">
      <c r="A111" s="15"/>
      <c r="B111" s="41"/>
    </row>
    <row r="112" spans="1:8" x14ac:dyDescent="0.2">
      <c r="A112" s="11"/>
      <c r="B112" s="21"/>
      <c r="D112" s="21">
        <f>0-C112</f>
        <v>0</v>
      </c>
      <c r="E112" s="21">
        <f>(B112-C112-D112)/2</f>
        <v>0</v>
      </c>
      <c r="F112" s="21">
        <f>(B112-C112-D112)/2</f>
        <v>0</v>
      </c>
      <c r="G112" s="22">
        <f>SUM(C112:F112)</f>
        <v>0</v>
      </c>
    </row>
    <row r="113" spans="1:8" x14ac:dyDescent="0.2">
      <c r="A113" s="11"/>
      <c r="B113" s="40"/>
      <c r="G113" s="22">
        <f>SUM(C113:F113)</f>
        <v>0</v>
      </c>
    </row>
    <row r="114" spans="1:8" x14ac:dyDescent="0.2">
      <c r="A114" s="11"/>
      <c r="B114" s="40"/>
      <c r="G114" s="22">
        <f>SUM(C114:F114)</f>
        <v>0</v>
      </c>
    </row>
    <row r="115" spans="1:8" x14ac:dyDescent="0.2">
      <c r="A115" s="11"/>
      <c r="B115" s="40"/>
      <c r="G115" s="22">
        <f>SUM(C115:F115)</f>
        <v>0</v>
      </c>
    </row>
    <row r="116" spans="1:8" x14ac:dyDescent="0.2">
      <c r="A116" s="11"/>
      <c r="B116" s="40"/>
      <c r="C116" s="40"/>
      <c r="G116" s="22">
        <f>SUM(C116:F116)</f>
        <v>0</v>
      </c>
    </row>
    <row r="117" spans="1:8" x14ac:dyDescent="0.2">
      <c r="A117" s="11" t="s">
        <v>21</v>
      </c>
      <c r="B117" s="20">
        <f t="shared" ref="B117:G117" si="13">SUM(B112:B116)</f>
        <v>0</v>
      </c>
      <c r="C117" s="20">
        <f t="shared" si="13"/>
        <v>0</v>
      </c>
      <c r="D117" s="20">
        <f t="shared" si="13"/>
        <v>0</v>
      </c>
      <c r="E117" s="20">
        <f t="shared" si="13"/>
        <v>0</v>
      </c>
      <c r="F117" s="20">
        <f t="shared" si="13"/>
        <v>0</v>
      </c>
      <c r="G117" s="20">
        <f t="shared" si="13"/>
        <v>0</v>
      </c>
      <c r="H117" s="22">
        <f>SUM(C117:F117)</f>
        <v>0</v>
      </c>
    </row>
    <row r="118" spans="1:8" x14ac:dyDescent="0.2">
      <c r="A118" s="17" t="s">
        <v>13</v>
      </c>
      <c r="B118" s="41"/>
      <c r="D118" s="40"/>
      <c r="E118" s="40"/>
    </row>
    <row r="119" spans="1:8" x14ac:dyDescent="0.2">
      <c r="A119" s="15" t="s">
        <v>20</v>
      </c>
      <c r="B119" s="41"/>
    </row>
    <row r="120" spans="1:8" s="10" customFormat="1" x14ac:dyDescent="0.2">
      <c r="A120" s="10" t="s">
        <v>53</v>
      </c>
      <c r="B120" s="37">
        <v>37776.92</v>
      </c>
      <c r="C120" s="21">
        <v>13712.19</v>
      </c>
      <c r="D120" s="21">
        <f>13712.19-C120</f>
        <v>0</v>
      </c>
      <c r="E120" s="21">
        <f>(B120-C120-D120)/2</f>
        <v>12032.364999999998</v>
      </c>
      <c r="F120" s="21">
        <f>(B120-C120-D120)/2</f>
        <v>12032.364999999998</v>
      </c>
      <c r="G120" s="37">
        <f>SUM(C120:F120)</f>
        <v>37776.92</v>
      </c>
      <c r="H120" s="37"/>
    </row>
    <row r="121" spans="1:8" s="10" customFormat="1" x14ac:dyDescent="0.2">
      <c r="B121" s="37"/>
      <c r="C121" s="38"/>
      <c r="D121" s="38"/>
      <c r="E121" s="38"/>
      <c r="F121" s="37"/>
      <c r="G121" s="37">
        <f t="shared" ref="G121:G132" si="14">SUM(C121:F121)</f>
        <v>0</v>
      </c>
      <c r="H121" s="37"/>
    </row>
    <row r="122" spans="1:8" s="10" customFormat="1" x14ac:dyDescent="0.2">
      <c r="B122" s="37"/>
      <c r="C122" s="38"/>
      <c r="D122" s="38"/>
      <c r="E122" s="38"/>
      <c r="F122" s="37"/>
      <c r="G122" s="37">
        <f t="shared" si="14"/>
        <v>0</v>
      </c>
      <c r="H122" s="37"/>
    </row>
    <row r="123" spans="1:8" s="10" customFormat="1" x14ac:dyDescent="0.2">
      <c r="B123" s="37"/>
      <c r="C123" s="38"/>
      <c r="D123" s="38"/>
      <c r="E123" s="38"/>
      <c r="F123" s="37"/>
      <c r="G123" s="37">
        <f t="shared" si="14"/>
        <v>0</v>
      </c>
      <c r="H123" s="37"/>
    </row>
    <row r="124" spans="1:8" s="10" customFormat="1" x14ac:dyDescent="0.2">
      <c r="B124" s="37"/>
      <c r="C124" s="38"/>
      <c r="D124" s="38"/>
      <c r="E124" s="38"/>
      <c r="F124" s="37"/>
      <c r="G124" s="37">
        <f t="shared" si="14"/>
        <v>0</v>
      </c>
      <c r="H124" s="37"/>
    </row>
    <row r="125" spans="1:8" s="10" customFormat="1" x14ac:dyDescent="0.2">
      <c r="B125" s="37"/>
      <c r="C125" s="38"/>
      <c r="D125" s="38"/>
      <c r="E125" s="38"/>
      <c r="F125" s="37"/>
      <c r="G125" s="37">
        <f t="shared" si="14"/>
        <v>0</v>
      </c>
      <c r="H125" s="37"/>
    </row>
    <row r="126" spans="1:8" s="10" customFormat="1" x14ac:dyDescent="0.2">
      <c r="B126" s="37"/>
      <c r="C126" s="38"/>
      <c r="D126" s="38"/>
      <c r="E126" s="38"/>
      <c r="F126" s="37"/>
      <c r="G126" s="37">
        <f t="shared" si="14"/>
        <v>0</v>
      </c>
      <c r="H126" s="37"/>
    </row>
    <row r="127" spans="1:8" s="10" customFormat="1" x14ac:dyDescent="0.2">
      <c r="B127" s="37"/>
      <c r="C127" s="38"/>
      <c r="D127" s="38"/>
      <c r="E127" s="38"/>
      <c r="F127" s="37"/>
      <c r="G127" s="37">
        <f t="shared" si="14"/>
        <v>0</v>
      </c>
      <c r="H127" s="37"/>
    </row>
    <row r="128" spans="1:8" s="10" customFormat="1" x14ac:dyDescent="0.2">
      <c r="B128" s="37"/>
      <c r="C128" s="38"/>
      <c r="D128" s="38"/>
      <c r="E128" s="38"/>
      <c r="F128" s="37"/>
      <c r="G128" s="37">
        <f t="shared" si="14"/>
        <v>0</v>
      </c>
      <c r="H128" s="37"/>
    </row>
    <row r="129" spans="1:8" s="10" customFormat="1" x14ac:dyDescent="0.2">
      <c r="B129" s="37"/>
      <c r="C129" s="38"/>
      <c r="D129" s="38"/>
      <c r="E129" s="38"/>
      <c r="F129" s="37"/>
      <c r="G129" s="37">
        <f t="shared" si="14"/>
        <v>0</v>
      </c>
      <c r="H129" s="37"/>
    </row>
    <row r="130" spans="1:8" s="10" customFormat="1" x14ac:dyDescent="0.2">
      <c r="A130" s="12"/>
      <c r="B130" s="39"/>
      <c r="C130" s="44"/>
      <c r="D130" s="38"/>
      <c r="E130" s="38"/>
      <c r="F130" s="37"/>
      <c r="G130" s="37">
        <f t="shared" si="14"/>
        <v>0</v>
      </c>
      <c r="H130" s="37"/>
    </row>
    <row r="131" spans="1:8" s="10" customFormat="1" x14ac:dyDescent="0.2">
      <c r="A131" s="12"/>
      <c r="B131" s="39"/>
      <c r="C131" s="34"/>
      <c r="D131" s="38"/>
      <c r="E131" s="38"/>
      <c r="F131" s="37"/>
      <c r="G131" s="37">
        <f t="shared" si="14"/>
        <v>0</v>
      </c>
      <c r="H131" s="37"/>
    </row>
    <row r="132" spans="1:8" s="10" customFormat="1" x14ac:dyDescent="0.2">
      <c r="A132" s="12"/>
      <c r="B132" s="39"/>
      <c r="C132" s="34"/>
      <c r="D132" s="38"/>
      <c r="E132" s="38"/>
      <c r="F132" s="37"/>
      <c r="G132" s="37">
        <f t="shared" si="14"/>
        <v>0</v>
      </c>
      <c r="H132" s="37"/>
    </row>
    <row r="133" spans="1:8" s="1" customFormat="1" x14ac:dyDescent="0.2">
      <c r="A133" s="11" t="s">
        <v>21</v>
      </c>
      <c r="B133" s="20">
        <f t="shared" ref="B133:G133" si="15">SUM(B120:B132)</f>
        <v>37776.92</v>
      </c>
      <c r="C133" s="20">
        <f t="shared" si="15"/>
        <v>13712.19</v>
      </c>
      <c r="D133" s="20">
        <f t="shared" si="15"/>
        <v>0</v>
      </c>
      <c r="E133" s="20">
        <f t="shared" si="15"/>
        <v>12032.364999999998</v>
      </c>
      <c r="F133" s="20">
        <f t="shared" si="15"/>
        <v>12032.364999999998</v>
      </c>
      <c r="G133" s="20">
        <f t="shared" si="15"/>
        <v>37776.92</v>
      </c>
      <c r="H133" s="20">
        <f>SUM(C133:F133)</f>
        <v>37776.92</v>
      </c>
    </row>
    <row r="134" spans="1:8" s="1" customFormat="1" ht="13.5" thickBot="1" x14ac:dyDescent="0.25">
      <c r="A134" s="11"/>
      <c r="B134" s="40"/>
      <c r="C134" s="20"/>
      <c r="D134" s="20"/>
      <c r="E134" s="20"/>
      <c r="F134" s="20"/>
      <c r="G134" s="20"/>
      <c r="H134" s="20"/>
    </row>
    <row r="135" spans="1:8" ht="16.5" thickBot="1" x14ac:dyDescent="0.3">
      <c r="A135" s="6" t="s">
        <v>23</v>
      </c>
      <c r="B135" s="34">
        <f t="shared" ref="B135:G135" si="16">B133+B117+B109+B74+B62+B48+B43</f>
        <v>60676.92</v>
      </c>
      <c r="C135" s="34">
        <f t="shared" si="16"/>
        <v>13712.19</v>
      </c>
      <c r="D135" s="34">
        <f t="shared" si="16"/>
        <v>0</v>
      </c>
      <c r="E135" s="34">
        <f t="shared" si="16"/>
        <v>23482.364999999998</v>
      </c>
      <c r="F135" s="34">
        <f t="shared" si="16"/>
        <v>23482.364999999998</v>
      </c>
      <c r="G135" s="34">
        <f t="shared" si="16"/>
        <v>60676.92</v>
      </c>
    </row>
    <row r="136" spans="1:8" s="1" customFormat="1" x14ac:dyDescent="0.2">
      <c r="A136" s="11"/>
      <c r="B136" s="40"/>
      <c r="C136" s="20"/>
      <c r="D136" s="20"/>
      <c r="E136" s="20"/>
      <c r="F136" s="20"/>
      <c r="G136" s="20"/>
      <c r="H136" s="20"/>
    </row>
    <row r="137" spans="1:8" ht="18" x14ac:dyDescent="0.25">
      <c r="A137" s="18" t="s">
        <v>26</v>
      </c>
      <c r="B137" s="45">
        <f t="shared" ref="B137:G137" si="17">B135+B31</f>
        <v>601965.9</v>
      </c>
      <c r="C137" s="45">
        <f t="shared" si="17"/>
        <v>70035.240000000005</v>
      </c>
      <c r="D137" s="45">
        <f t="shared" si="17"/>
        <v>86720.999999999985</v>
      </c>
      <c r="E137" s="45">
        <f t="shared" si="17"/>
        <v>222604.83</v>
      </c>
      <c r="F137" s="45">
        <f t="shared" si="17"/>
        <v>222604.83</v>
      </c>
      <c r="G137" s="46">
        <f t="shared" si="17"/>
        <v>601965.9</v>
      </c>
    </row>
    <row r="141" spans="1:8" x14ac:dyDescent="0.2">
      <c r="A141" s="11"/>
      <c r="B141" s="40"/>
    </row>
  </sheetData>
  <printOptions horizontalCentered="1" gridLines="1"/>
  <pageMargins left="0.27" right="0.25" top="0.6" bottom="0.56000000000000005" header="0.27" footer="0.21"/>
  <pageSetup scale="90" orientation="landscape" r:id="rId1"/>
  <headerFooter alignWithMargins="0">
    <oddFooter>&amp;L&amp;F&amp;RPage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6"/>
  <sheetViews>
    <sheetView zoomScaleNormal="100" workbookViewId="0">
      <pane xSplit="1" ySplit="4" topLeftCell="B71" activePane="bottomRight" state="frozen"/>
      <selection activeCell="B9" sqref="B9"/>
      <selection pane="topRight" activeCell="B9" sqref="B9"/>
      <selection pane="bottomLeft" activeCell="B9" sqref="B9"/>
      <selection pane="bottomRight" activeCell="C82" sqref="C82"/>
    </sheetView>
  </sheetViews>
  <sheetFormatPr defaultRowHeight="12.75" x14ac:dyDescent="0.2"/>
  <cols>
    <col min="1" max="1" width="62.85546875" style="2" bestFit="1" customWidth="1"/>
    <col min="2" max="2" width="20.7109375" style="22" bestFit="1" customWidth="1"/>
    <col min="3" max="5" width="17.140625" style="21" bestFit="1" customWidth="1"/>
    <col min="6" max="6" width="17.140625" style="22" bestFit="1" customWidth="1"/>
    <col min="7" max="7" width="17.7109375" style="22" customWidth="1"/>
    <col min="8" max="8" width="12.140625" style="22" customWidth="1"/>
    <col min="9" max="16384" width="9.140625" style="2"/>
  </cols>
  <sheetData>
    <row r="1" spans="1:8" x14ac:dyDescent="0.2">
      <c r="A1" s="1" t="s">
        <v>24</v>
      </c>
      <c r="B1" s="20"/>
    </row>
    <row r="2" spans="1:8" x14ac:dyDescent="0.2">
      <c r="A2" s="1"/>
      <c r="B2" s="20"/>
    </row>
    <row r="3" spans="1:8" s="4" customFormat="1" ht="20.25" customHeight="1" thickBot="1" x14ac:dyDescent="0.35">
      <c r="A3" s="3" t="s">
        <v>36</v>
      </c>
      <c r="B3" s="23"/>
      <c r="C3" s="24"/>
      <c r="D3" s="24"/>
      <c r="E3" s="24"/>
      <c r="F3" s="25"/>
      <c r="G3" s="25"/>
      <c r="H3" s="25"/>
    </row>
    <row r="4" spans="1:8" s="5" customFormat="1" ht="26.25" thickBot="1" x14ac:dyDescent="0.25">
      <c r="B4" s="19" t="s">
        <v>37</v>
      </c>
      <c r="C4" s="27" t="s">
        <v>15</v>
      </c>
      <c r="D4" s="28" t="s">
        <v>16</v>
      </c>
      <c r="E4" s="28" t="s">
        <v>17</v>
      </c>
      <c r="F4" s="29" t="s">
        <v>18</v>
      </c>
      <c r="G4" s="29" t="s">
        <v>19</v>
      </c>
      <c r="H4" s="30"/>
    </row>
    <row r="5" spans="1:8" s="5" customFormat="1" ht="13.5" thickBot="1" x14ac:dyDescent="0.25">
      <c r="B5" s="31"/>
      <c r="C5" s="32"/>
      <c r="D5" s="32"/>
      <c r="E5" s="32"/>
      <c r="F5" s="32"/>
      <c r="G5" s="32"/>
      <c r="H5" s="30"/>
    </row>
    <row r="6" spans="1:8" s="5" customFormat="1" ht="16.5" thickBot="1" x14ac:dyDescent="0.3">
      <c r="A6" s="6" t="s">
        <v>6</v>
      </c>
      <c r="B6" s="33"/>
      <c r="C6" s="34"/>
      <c r="D6" s="34"/>
      <c r="E6" s="34"/>
      <c r="F6" s="30"/>
      <c r="G6" s="30"/>
      <c r="H6" s="30"/>
    </row>
    <row r="7" spans="1:8" s="5" customFormat="1" ht="16.5" thickBot="1" x14ac:dyDescent="0.3">
      <c r="A7" s="7"/>
      <c r="B7" s="30"/>
      <c r="C7" s="30"/>
      <c r="D7" s="30"/>
      <c r="E7" s="30"/>
      <c r="F7" s="30"/>
      <c r="G7" s="30"/>
      <c r="H7" s="30"/>
    </row>
    <row r="8" spans="1:8" s="9" customFormat="1" ht="13.5" thickBot="1" x14ac:dyDescent="0.25">
      <c r="A8" s="8" t="s">
        <v>0</v>
      </c>
      <c r="B8" s="35"/>
      <c r="C8" s="21"/>
      <c r="D8" s="21"/>
      <c r="E8" s="21"/>
      <c r="F8" s="36"/>
      <c r="G8" s="36"/>
      <c r="H8" s="36"/>
    </row>
    <row r="9" spans="1:8" x14ac:dyDescent="0.2">
      <c r="B9" s="21">
        <v>9910758.3900000006</v>
      </c>
      <c r="C9" s="21">
        <v>2173817.9300000002</v>
      </c>
      <c r="D9" s="21">
        <f>4277075.19-C9</f>
        <v>2103257.2600000002</v>
      </c>
      <c r="E9" s="21">
        <f>(B9-C9-D9)/2</f>
        <v>2816841.6000000006</v>
      </c>
      <c r="F9" s="21">
        <f>(B9-C9-D9)/2</f>
        <v>2816841.6000000006</v>
      </c>
      <c r="G9" s="22">
        <f>SUM(C9:F9)</f>
        <v>9910758.3900000006</v>
      </c>
    </row>
    <row r="10" spans="1:8" x14ac:dyDescent="0.2">
      <c r="B10" s="37"/>
      <c r="D10" s="38"/>
      <c r="G10" s="22">
        <f>SUM(C10:F10)</f>
        <v>0</v>
      </c>
    </row>
    <row r="11" spans="1:8" x14ac:dyDescent="0.2">
      <c r="A11" s="11"/>
      <c r="B11" s="39"/>
      <c r="C11" s="40"/>
      <c r="D11" s="39"/>
      <c r="G11" s="22">
        <f>SUM(C11:F11)</f>
        <v>0</v>
      </c>
    </row>
    <row r="12" spans="1:8" s="1" customFormat="1" x14ac:dyDescent="0.2">
      <c r="A12" s="11" t="s">
        <v>21</v>
      </c>
      <c r="B12" s="20">
        <f t="shared" ref="B12:G12" si="0">SUM(B9:B11)</f>
        <v>9910758.3900000006</v>
      </c>
      <c r="C12" s="20">
        <f t="shared" si="0"/>
        <v>2173817.9300000002</v>
      </c>
      <c r="D12" s="20">
        <f t="shared" si="0"/>
        <v>2103257.2600000002</v>
      </c>
      <c r="E12" s="20">
        <f t="shared" si="0"/>
        <v>2816841.6000000006</v>
      </c>
      <c r="F12" s="20">
        <f t="shared" si="0"/>
        <v>2816841.6000000006</v>
      </c>
      <c r="G12" s="20">
        <f t="shared" si="0"/>
        <v>9910758.3900000006</v>
      </c>
      <c r="H12" s="20"/>
    </row>
    <row r="13" spans="1:8" x14ac:dyDescent="0.2">
      <c r="A13" s="13" t="s">
        <v>1</v>
      </c>
      <c r="B13" s="35"/>
      <c r="D13" s="38"/>
    </row>
    <row r="14" spans="1:8" x14ac:dyDescent="0.2">
      <c r="B14" s="21">
        <v>45391560.899999999</v>
      </c>
      <c r="C14" s="21">
        <v>9983229.7400000002</v>
      </c>
      <c r="D14" s="21">
        <f>19844337.32-C14</f>
        <v>9861107.5800000001</v>
      </c>
      <c r="E14" s="21">
        <f>(B14-C14-D14)/2</f>
        <v>12773611.789999999</v>
      </c>
      <c r="F14" s="21">
        <f>(B14-C14-D14)/2</f>
        <v>12773611.789999999</v>
      </c>
      <c r="G14" s="22">
        <f>SUM(C14:F14)</f>
        <v>45391560.899999999</v>
      </c>
    </row>
    <row r="15" spans="1:8" x14ac:dyDescent="0.2">
      <c r="A15" s="11"/>
      <c r="B15" s="39"/>
      <c r="C15" s="40"/>
      <c r="D15" s="38"/>
      <c r="G15" s="22">
        <f>SUM(C15:F15)</f>
        <v>0</v>
      </c>
    </row>
    <row r="16" spans="1:8" x14ac:dyDescent="0.2">
      <c r="B16" s="37"/>
      <c r="D16" s="38"/>
      <c r="G16" s="22">
        <f>SUM(C16:F16)</f>
        <v>0</v>
      </c>
    </row>
    <row r="17" spans="1:8" s="1" customFormat="1" x14ac:dyDescent="0.2">
      <c r="A17" s="11" t="s">
        <v>21</v>
      </c>
      <c r="B17" s="39">
        <f t="shared" ref="B17:G17" si="1">SUM(B14:B16)</f>
        <v>45391560.899999999</v>
      </c>
      <c r="C17" s="39">
        <f t="shared" si="1"/>
        <v>9983229.7400000002</v>
      </c>
      <c r="D17" s="39">
        <f t="shared" si="1"/>
        <v>9861107.5800000001</v>
      </c>
      <c r="E17" s="39">
        <f t="shared" si="1"/>
        <v>12773611.789999999</v>
      </c>
      <c r="F17" s="39">
        <f t="shared" si="1"/>
        <v>12773611.789999999</v>
      </c>
      <c r="G17" s="20">
        <f t="shared" si="1"/>
        <v>45391560.899999999</v>
      </c>
      <c r="H17" s="20"/>
    </row>
    <row r="18" spans="1:8" x14ac:dyDescent="0.2">
      <c r="A18" s="13" t="s">
        <v>2</v>
      </c>
      <c r="B18" s="35"/>
      <c r="D18" s="38"/>
    </row>
    <row r="19" spans="1:8" x14ac:dyDescent="0.2">
      <c r="B19" s="37"/>
      <c r="F19" s="21"/>
      <c r="G19" s="22">
        <f>SUM(C19:F19)</f>
        <v>0</v>
      </c>
    </row>
    <row r="20" spans="1:8" x14ac:dyDescent="0.2">
      <c r="A20" s="11"/>
      <c r="B20" s="37">
        <v>0</v>
      </c>
      <c r="C20" s="47">
        <f>$B$20/4</f>
        <v>0</v>
      </c>
      <c r="D20" s="21">
        <f>0-C20</f>
        <v>0</v>
      </c>
      <c r="E20" s="21">
        <f>(B20-C20-D20)/2</f>
        <v>0</v>
      </c>
      <c r="F20" s="21">
        <f>(B20-C20-D20)/2</f>
        <v>0</v>
      </c>
      <c r="G20" s="22">
        <f>SUM(C20:F20)</f>
        <v>0</v>
      </c>
    </row>
    <row r="21" spans="1:8" x14ac:dyDescent="0.2">
      <c r="B21" s="37"/>
      <c r="D21" s="38"/>
      <c r="G21" s="22">
        <f>SUM(C21:F21)</f>
        <v>0</v>
      </c>
    </row>
    <row r="22" spans="1:8" x14ac:dyDescent="0.2">
      <c r="A22" s="11"/>
      <c r="B22" s="39"/>
      <c r="C22" s="34"/>
      <c r="D22" s="38"/>
      <c r="G22" s="22">
        <f>SUM(C22:F22)</f>
        <v>0</v>
      </c>
    </row>
    <row r="23" spans="1:8" s="1" customFormat="1" ht="13.5" thickBot="1" x14ac:dyDescent="0.25">
      <c r="A23" s="11" t="s">
        <v>21</v>
      </c>
      <c r="B23" s="20">
        <f t="shared" ref="B23:G23" si="2">SUM(B20:B22)</f>
        <v>0</v>
      </c>
      <c r="C23" s="20">
        <f t="shared" si="2"/>
        <v>0</v>
      </c>
      <c r="D23" s="20">
        <f t="shared" si="2"/>
        <v>0</v>
      </c>
      <c r="E23" s="20">
        <f t="shared" si="2"/>
        <v>0</v>
      </c>
      <c r="F23" s="20">
        <f t="shared" si="2"/>
        <v>0</v>
      </c>
      <c r="G23" s="20">
        <f t="shared" si="2"/>
        <v>0</v>
      </c>
      <c r="H23" s="20"/>
    </row>
    <row r="24" spans="1:8" s="1" customFormat="1" ht="13.5" thickBot="1" x14ac:dyDescent="0.25">
      <c r="A24" s="14" t="s">
        <v>4</v>
      </c>
      <c r="B24" s="41"/>
      <c r="C24" s="21"/>
      <c r="D24" s="21"/>
      <c r="E24" s="40"/>
      <c r="F24" s="20"/>
      <c r="G24" s="20"/>
      <c r="H24" s="20"/>
    </row>
    <row r="25" spans="1:8" s="1" customFormat="1" x14ac:dyDescent="0.2">
      <c r="A25" s="2"/>
      <c r="B25" s="21">
        <v>12695122.060000001</v>
      </c>
      <c r="C25" s="21">
        <v>3386464.27</v>
      </c>
      <c r="D25" s="21">
        <f>6832903.63-C25</f>
        <v>3446439.36</v>
      </c>
      <c r="E25" s="21">
        <f>(B25-C25-D25)/2</f>
        <v>2931109.2150000008</v>
      </c>
      <c r="F25" s="21">
        <f>(B25-C25-D25)/2</f>
        <v>2931109.2150000008</v>
      </c>
      <c r="G25" s="22">
        <f>SUM(C25:F25)</f>
        <v>12695122.060000002</v>
      </c>
      <c r="H25" s="20"/>
    </row>
    <row r="26" spans="1:8" s="1" customFormat="1" x14ac:dyDescent="0.2">
      <c r="A26" s="11" t="s">
        <v>21</v>
      </c>
      <c r="B26" s="20">
        <f>SUM(B24:B25)</f>
        <v>12695122.060000001</v>
      </c>
      <c r="C26" s="20">
        <f>SUM(C24:C25)</f>
        <v>3386464.27</v>
      </c>
      <c r="D26" s="20">
        <f>SUM(D24:D25)</f>
        <v>3446439.36</v>
      </c>
      <c r="E26" s="20">
        <f>SUM(E24:E25)</f>
        <v>2931109.2150000008</v>
      </c>
      <c r="F26" s="20">
        <f>SUM(F24:F25)</f>
        <v>2931109.2150000008</v>
      </c>
      <c r="G26" s="20">
        <f>SUM(C26:F26)</f>
        <v>12695122.060000002</v>
      </c>
      <c r="H26" s="20"/>
    </row>
    <row r="27" spans="1:8" s="1" customFormat="1" x14ac:dyDescent="0.2">
      <c r="A27" s="13" t="s">
        <v>3</v>
      </c>
      <c r="B27" s="35"/>
      <c r="C27" s="42"/>
      <c r="D27" s="21"/>
      <c r="E27" s="40"/>
      <c r="F27" s="20"/>
      <c r="G27" s="20"/>
      <c r="H27" s="20"/>
    </row>
    <row r="28" spans="1:8" x14ac:dyDescent="0.2">
      <c r="B28" s="21">
        <v>1616669.75</v>
      </c>
      <c r="C28" s="21">
        <v>948226.3</v>
      </c>
      <c r="D28" s="21">
        <f>1616670-C28</f>
        <v>668443.69999999995</v>
      </c>
      <c r="E28" s="21">
        <f>(B28-C28-D28)/2</f>
        <v>-0.125</v>
      </c>
      <c r="F28" s="21">
        <f>(B28-C28-D28)/2</f>
        <v>-0.125</v>
      </c>
      <c r="G28" s="22">
        <f>SUM(C28:F28)</f>
        <v>1616669.75</v>
      </c>
    </row>
    <row r="29" spans="1:8" s="1" customFormat="1" x14ac:dyDescent="0.2">
      <c r="A29" s="11" t="s">
        <v>21</v>
      </c>
      <c r="B29" s="20">
        <f>SUM(B27:B28)</f>
        <v>1616669.75</v>
      </c>
      <c r="C29" s="20">
        <f>SUM(C27:C28)</f>
        <v>948226.3</v>
      </c>
      <c r="D29" s="20">
        <f>SUM(D27:D28)</f>
        <v>668443.69999999995</v>
      </c>
      <c r="E29" s="20">
        <f>SUM(E27:E28)</f>
        <v>-0.125</v>
      </c>
      <c r="F29" s="20">
        <f>SUM(F27:F28)</f>
        <v>-0.125</v>
      </c>
      <c r="G29" s="20">
        <f>SUM(C29:F29)</f>
        <v>1616669.75</v>
      </c>
      <c r="H29" s="20"/>
    </row>
    <row r="30" spans="1:8" ht="13.5" thickBot="1" x14ac:dyDescent="0.25">
      <c r="A30" s="11"/>
      <c r="B30" s="39"/>
      <c r="C30" s="22"/>
      <c r="D30" s="22"/>
      <c r="E30" s="22"/>
    </row>
    <row r="31" spans="1:8" s="1" customFormat="1" ht="16.5" thickBot="1" x14ac:dyDescent="0.3">
      <c r="A31" s="6" t="s">
        <v>22</v>
      </c>
      <c r="B31" s="34">
        <f t="shared" ref="B31:G31" si="3">B29+B26+B23+B17+B12</f>
        <v>69614111.099999994</v>
      </c>
      <c r="C31" s="34">
        <f t="shared" si="3"/>
        <v>16491738.24</v>
      </c>
      <c r="D31" s="34">
        <f t="shared" si="3"/>
        <v>16079247.9</v>
      </c>
      <c r="E31" s="34">
        <f t="shared" si="3"/>
        <v>18521562.48</v>
      </c>
      <c r="F31" s="34">
        <f t="shared" si="3"/>
        <v>18521562.48</v>
      </c>
      <c r="G31" s="34">
        <f t="shared" si="3"/>
        <v>69614111.099999994</v>
      </c>
      <c r="H31" s="20">
        <f>SUM(C31:F31)</f>
        <v>69614111.100000009</v>
      </c>
    </row>
    <row r="32" spans="1:8" ht="13.5" thickBot="1" x14ac:dyDescent="0.25">
      <c r="A32" s="11"/>
      <c r="B32" s="39"/>
      <c r="C32" s="22"/>
      <c r="D32" s="22"/>
      <c r="E32" s="22"/>
    </row>
    <row r="33" spans="1:8" ht="16.5" thickBot="1" x14ac:dyDescent="0.3">
      <c r="A33" s="6" t="s">
        <v>5</v>
      </c>
      <c r="B33" s="33"/>
      <c r="C33" s="22"/>
      <c r="D33" s="22"/>
      <c r="E33" s="22"/>
    </row>
    <row r="34" spans="1:8" ht="16.5" thickBot="1" x14ac:dyDescent="0.3">
      <c r="A34" s="16"/>
      <c r="B34" s="33"/>
      <c r="C34" s="42"/>
    </row>
    <row r="35" spans="1:8" ht="13.5" thickBot="1" x14ac:dyDescent="0.25">
      <c r="A35" s="14" t="s">
        <v>7</v>
      </c>
      <c r="B35" s="41"/>
    </row>
    <row r="36" spans="1:8" x14ac:dyDescent="0.2">
      <c r="A36" s="15" t="s">
        <v>20</v>
      </c>
      <c r="B36" s="41"/>
    </row>
    <row r="37" spans="1:8" x14ac:dyDescent="0.2">
      <c r="B37" s="22">
        <v>483000</v>
      </c>
      <c r="C37" s="21">
        <v>3484.97</v>
      </c>
      <c r="D37" s="21">
        <f>137043.92-C37</f>
        <v>133558.95000000001</v>
      </c>
      <c r="E37" s="21">
        <f>(B37-C37-D37)/2</f>
        <v>172978.04</v>
      </c>
      <c r="F37" s="21">
        <f>(B37-C37-D37)/2</f>
        <v>172978.04</v>
      </c>
      <c r="G37" s="22">
        <f t="shared" ref="G37:G42" si="4">SUM(C37:F37)</f>
        <v>483000</v>
      </c>
    </row>
    <row r="38" spans="1:8" x14ac:dyDescent="0.2">
      <c r="G38" s="22">
        <f t="shared" si="4"/>
        <v>0</v>
      </c>
    </row>
    <row r="39" spans="1:8" x14ac:dyDescent="0.2">
      <c r="G39" s="22">
        <f t="shared" si="4"/>
        <v>0</v>
      </c>
    </row>
    <row r="40" spans="1:8" x14ac:dyDescent="0.2">
      <c r="G40" s="22">
        <f t="shared" si="4"/>
        <v>0</v>
      </c>
    </row>
    <row r="41" spans="1:8" x14ac:dyDescent="0.2">
      <c r="A41" s="11"/>
      <c r="B41" s="40"/>
      <c r="C41" s="42"/>
      <c r="G41" s="22">
        <f t="shared" si="4"/>
        <v>0</v>
      </c>
    </row>
    <row r="42" spans="1:8" x14ac:dyDescent="0.2">
      <c r="A42" s="11"/>
      <c r="B42" s="40"/>
      <c r="C42" s="43"/>
      <c r="G42" s="22">
        <f t="shared" si="4"/>
        <v>0</v>
      </c>
    </row>
    <row r="43" spans="1:8" s="1" customFormat="1" ht="13.5" thickBot="1" x14ac:dyDescent="0.25">
      <c r="A43" s="11" t="s">
        <v>21</v>
      </c>
      <c r="B43" s="20">
        <f t="shared" ref="B43:G43" si="5">SUM(B37:B42)</f>
        <v>483000</v>
      </c>
      <c r="C43" s="20">
        <f t="shared" si="5"/>
        <v>3484.97</v>
      </c>
      <c r="D43" s="20">
        <f t="shared" si="5"/>
        <v>133558.95000000001</v>
      </c>
      <c r="E43" s="20">
        <f t="shared" si="5"/>
        <v>172978.04</v>
      </c>
      <c r="F43" s="20">
        <f t="shared" si="5"/>
        <v>172978.04</v>
      </c>
      <c r="G43" s="20">
        <f t="shared" si="5"/>
        <v>483000</v>
      </c>
      <c r="H43" s="20">
        <f>SUM(C43:F43)</f>
        <v>483000</v>
      </c>
    </row>
    <row r="44" spans="1:8" ht="13.5" thickBot="1" x14ac:dyDescent="0.25">
      <c r="A44" s="14" t="s">
        <v>9</v>
      </c>
      <c r="B44" s="41"/>
    </row>
    <row r="45" spans="1:8" x14ac:dyDescent="0.2">
      <c r="A45" s="15" t="s">
        <v>20</v>
      </c>
      <c r="B45" s="41"/>
      <c r="G45" s="22">
        <f>SUM(C45:F45)</f>
        <v>0</v>
      </c>
    </row>
    <row r="46" spans="1:8" x14ac:dyDescent="0.2">
      <c r="A46" s="11"/>
      <c r="B46" s="49"/>
      <c r="D46" s="21">
        <f>0-C46</f>
        <v>0</v>
      </c>
      <c r="E46" s="21">
        <f>(B46-C46-D46)/2</f>
        <v>0</v>
      </c>
      <c r="F46" s="21">
        <f>(B46-C46-D46)/2</f>
        <v>0</v>
      </c>
      <c r="G46" s="22">
        <f>SUM(C46:F46)</f>
        <v>0</v>
      </c>
    </row>
    <row r="47" spans="1:8" x14ac:dyDescent="0.2">
      <c r="A47" s="11"/>
      <c r="B47" s="40"/>
      <c r="C47" s="40"/>
      <c r="G47" s="22">
        <f>SUM(C47:F47)</f>
        <v>0</v>
      </c>
    </row>
    <row r="48" spans="1:8" s="1" customFormat="1" ht="13.5" thickBot="1" x14ac:dyDescent="0.25">
      <c r="A48" s="11" t="s">
        <v>21</v>
      </c>
      <c r="B48" s="20">
        <f t="shared" ref="B48:G48" si="6">SUM(B45:B47)</f>
        <v>0</v>
      </c>
      <c r="C48" s="20">
        <f t="shared" si="6"/>
        <v>0</v>
      </c>
      <c r="D48" s="20">
        <f t="shared" si="6"/>
        <v>0</v>
      </c>
      <c r="E48" s="20">
        <f t="shared" si="6"/>
        <v>0</v>
      </c>
      <c r="F48" s="20">
        <f t="shared" si="6"/>
        <v>0</v>
      </c>
      <c r="G48" s="20">
        <f t="shared" si="6"/>
        <v>0</v>
      </c>
      <c r="H48" s="20">
        <f>SUM(C48:F48)</f>
        <v>0</v>
      </c>
    </row>
    <row r="49" spans="1:8" ht="13.5" thickBot="1" x14ac:dyDescent="0.25">
      <c r="A49" s="14" t="s">
        <v>8</v>
      </c>
      <c r="B49" s="41"/>
    </row>
    <row r="50" spans="1:8" x14ac:dyDescent="0.2">
      <c r="A50" s="15" t="s">
        <v>20</v>
      </c>
      <c r="B50" s="41"/>
      <c r="G50" s="22">
        <f t="shared" ref="G50:G61" si="7">SUM(C50:F50)</f>
        <v>0</v>
      </c>
    </row>
    <row r="51" spans="1:8" x14ac:dyDescent="0.2">
      <c r="A51" s="11"/>
      <c r="B51" s="40"/>
      <c r="G51" s="22">
        <f t="shared" si="7"/>
        <v>0</v>
      </c>
    </row>
    <row r="52" spans="1:8" x14ac:dyDescent="0.2">
      <c r="A52" s="11"/>
      <c r="B52" s="21"/>
      <c r="D52" s="21">
        <f>0-C52</f>
        <v>0</v>
      </c>
      <c r="E52" s="21">
        <f>(B52-C52-D52)/2</f>
        <v>0</v>
      </c>
      <c r="F52" s="21">
        <f>(B52-C52-D52)/2</f>
        <v>0</v>
      </c>
      <c r="G52" s="22">
        <f t="shared" si="7"/>
        <v>0</v>
      </c>
    </row>
    <row r="53" spans="1:8" x14ac:dyDescent="0.2">
      <c r="A53" s="11"/>
      <c r="B53" s="40"/>
      <c r="G53" s="22">
        <f t="shared" si="7"/>
        <v>0</v>
      </c>
    </row>
    <row r="54" spans="1:8" x14ac:dyDescent="0.2">
      <c r="A54" s="11"/>
      <c r="B54" s="40"/>
      <c r="G54" s="22">
        <f t="shared" si="7"/>
        <v>0</v>
      </c>
    </row>
    <row r="55" spans="1:8" x14ac:dyDescent="0.2">
      <c r="A55" s="11"/>
      <c r="B55" s="40"/>
      <c r="G55" s="22">
        <f t="shared" si="7"/>
        <v>0</v>
      </c>
    </row>
    <row r="56" spans="1:8" x14ac:dyDescent="0.2">
      <c r="A56" s="11"/>
      <c r="B56" s="40"/>
      <c r="G56" s="22">
        <f t="shared" si="7"/>
        <v>0</v>
      </c>
    </row>
    <row r="57" spans="1:8" x14ac:dyDescent="0.2">
      <c r="A57" s="11"/>
      <c r="B57" s="40"/>
      <c r="G57" s="22">
        <f t="shared" si="7"/>
        <v>0</v>
      </c>
    </row>
    <row r="58" spans="1:8" x14ac:dyDescent="0.2">
      <c r="A58" s="11"/>
      <c r="B58" s="40"/>
      <c r="G58" s="22">
        <f t="shared" si="7"/>
        <v>0</v>
      </c>
    </row>
    <row r="59" spans="1:8" x14ac:dyDescent="0.2">
      <c r="A59" s="11"/>
      <c r="B59" s="40"/>
      <c r="G59" s="22">
        <f t="shared" si="7"/>
        <v>0</v>
      </c>
    </row>
    <row r="60" spans="1:8" x14ac:dyDescent="0.2">
      <c r="A60" s="11"/>
      <c r="B60" s="40"/>
      <c r="G60" s="22">
        <f t="shared" si="7"/>
        <v>0</v>
      </c>
    </row>
    <row r="61" spans="1:8" x14ac:dyDescent="0.2">
      <c r="A61" s="11"/>
      <c r="B61" s="40"/>
      <c r="C61" s="40"/>
      <c r="G61" s="22">
        <f t="shared" si="7"/>
        <v>0</v>
      </c>
    </row>
    <row r="62" spans="1:8" s="1" customFormat="1" ht="13.5" thickBot="1" x14ac:dyDescent="0.25">
      <c r="A62" s="11" t="s">
        <v>21</v>
      </c>
      <c r="B62" s="20">
        <f t="shared" ref="B62:G62" si="8">SUM(B50:B61)</f>
        <v>0</v>
      </c>
      <c r="C62" s="20">
        <f t="shared" si="8"/>
        <v>0</v>
      </c>
      <c r="D62" s="20">
        <f t="shared" si="8"/>
        <v>0</v>
      </c>
      <c r="E62" s="20">
        <f t="shared" si="8"/>
        <v>0</v>
      </c>
      <c r="F62" s="20">
        <f t="shared" si="8"/>
        <v>0</v>
      </c>
      <c r="G62" s="20">
        <f t="shared" si="8"/>
        <v>0</v>
      </c>
      <c r="H62" s="20"/>
    </row>
    <row r="63" spans="1:8" ht="13.5" thickBot="1" x14ac:dyDescent="0.25">
      <c r="A63" s="48" t="s">
        <v>27</v>
      </c>
      <c r="B63" s="41"/>
    </row>
    <row r="64" spans="1:8" x14ac:dyDescent="0.2">
      <c r="A64" s="15" t="s">
        <v>20</v>
      </c>
      <c r="B64" s="41"/>
      <c r="G64" s="22">
        <f>SUM(C64:F64)</f>
        <v>0</v>
      </c>
    </row>
    <row r="65" spans="1:8" x14ac:dyDescent="0.2">
      <c r="A65" s="11"/>
      <c r="B65" s="49">
        <v>983353</v>
      </c>
      <c r="C65" s="21">
        <v>0</v>
      </c>
      <c r="D65" s="21">
        <f>0-C65</f>
        <v>0</v>
      </c>
      <c r="E65" s="21">
        <f>(B65-C65-D65)/2</f>
        <v>491676.5</v>
      </c>
      <c r="F65" s="21">
        <f>(B65-C65-D65)/2</f>
        <v>491676.5</v>
      </c>
      <c r="G65" s="22">
        <f>SUM(C65:F65)</f>
        <v>983353</v>
      </c>
    </row>
    <row r="66" spans="1:8" x14ac:dyDescent="0.2">
      <c r="A66" s="11"/>
      <c r="B66" s="40"/>
      <c r="C66" s="40"/>
      <c r="G66" s="22">
        <f>SUM(C66:F66)</f>
        <v>0</v>
      </c>
    </row>
    <row r="67" spans="1:8" s="1" customFormat="1" ht="13.5" thickBot="1" x14ac:dyDescent="0.25">
      <c r="A67" s="11" t="s">
        <v>21</v>
      </c>
      <c r="B67" s="20">
        <f t="shared" ref="B67:G67" si="9">SUM(B64:B66)</f>
        <v>983353</v>
      </c>
      <c r="C67" s="20">
        <f t="shared" si="9"/>
        <v>0</v>
      </c>
      <c r="D67" s="20">
        <f t="shared" si="9"/>
        <v>0</v>
      </c>
      <c r="E67" s="20">
        <f t="shared" si="9"/>
        <v>491676.5</v>
      </c>
      <c r="F67" s="20">
        <f t="shared" si="9"/>
        <v>491676.5</v>
      </c>
      <c r="G67" s="20">
        <f t="shared" si="9"/>
        <v>983353</v>
      </c>
      <c r="H67" s="20">
        <f>SUM(C67:F67)</f>
        <v>983353</v>
      </c>
    </row>
    <row r="68" spans="1:8" ht="13.5" thickBot="1" x14ac:dyDescent="0.25">
      <c r="A68" s="14" t="s">
        <v>10</v>
      </c>
      <c r="B68" s="41"/>
    </row>
    <row r="69" spans="1:8" x14ac:dyDescent="0.2">
      <c r="A69" s="15" t="s">
        <v>20</v>
      </c>
      <c r="B69" s="41"/>
    </row>
    <row r="70" spans="1:8" x14ac:dyDescent="0.2">
      <c r="A70" s="15"/>
      <c r="B70" s="41"/>
      <c r="D70" s="21">
        <f>0-C70</f>
        <v>0</v>
      </c>
      <c r="E70" s="21">
        <f>(B70-C70-D70)/2</f>
        <v>0</v>
      </c>
      <c r="F70" s="21">
        <f>(B70-C70-D70)/2</f>
        <v>0</v>
      </c>
      <c r="G70" s="22">
        <f>SUM(C70:F70)</f>
        <v>0</v>
      </c>
    </row>
    <row r="71" spans="1:8" x14ac:dyDescent="0.2">
      <c r="A71" s="15"/>
      <c r="B71" s="41"/>
      <c r="G71" s="22">
        <f t="shared" ref="G71:G78" si="10">SUM(C71:F71)</f>
        <v>0</v>
      </c>
    </row>
    <row r="72" spans="1:8" x14ac:dyDescent="0.2">
      <c r="A72" s="15"/>
      <c r="B72" s="41"/>
      <c r="G72" s="22">
        <f t="shared" si="10"/>
        <v>0</v>
      </c>
    </row>
    <row r="73" spans="1:8" x14ac:dyDescent="0.2">
      <c r="A73" s="15"/>
      <c r="B73" s="41"/>
      <c r="G73" s="22">
        <f t="shared" si="10"/>
        <v>0</v>
      </c>
    </row>
    <row r="74" spans="1:8" x14ac:dyDescent="0.2">
      <c r="A74" s="15"/>
      <c r="B74" s="41"/>
      <c r="G74" s="22">
        <f t="shared" si="10"/>
        <v>0</v>
      </c>
    </row>
    <row r="75" spans="1:8" x14ac:dyDescent="0.2">
      <c r="A75" s="15"/>
      <c r="B75" s="41"/>
      <c r="G75" s="22">
        <f t="shared" si="10"/>
        <v>0</v>
      </c>
    </row>
    <row r="76" spans="1:8" x14ac:dyDescent="0.2">
      <c r="A76" s="15"/>
      <c r="B76" s="41"/>
      <c r="G76" s="22">
        <f t="shared" si="10"/>
        <v>0</v>
      </c>
    </row>
    <row r="77" spans="1:8" x14ac:dyDescent="0.2">
      <c r="A77" s="11"/>
      <c r="B77" s="40"/>
      <c r="G77" s="22">
        <f t="shared" si="10"/>
        <v>0</v>
      </c>
    </row>
    <row r="78" spans="1:8" x14ac:dyDescent="0.2">
      <c r="G78" s="22">
        <f t="shared" si="10"/>
        <v>0</v>
      </c>
    </row>
    <row r="79" spans="1:8" s="1" customFormat="1" ht="13.5" thickBot="1" x14ac:dyDescent="0.25">
      <c r="A79" s="11" t="s">
        <v>21</v>
      </c>
      <c r="B79" s="20">
        <f t="shared" ref="B79:G79" si="11">SUM(B70:B78)</f>
        <v>0</v>
      </c>
      <c r="C79" s="20">
        <f t="shared" si="11"/>
        <v>0</v>
      </c>
      <c r="D79" s="20">
        <f t="shared" si="11"/>
        <v>0</v>
      </c>
      <c r="E79" s="20">
        <f t="shared" si="11"/>
        <v>0</v>
      </c>
      <c r="F79" s="20">
        <f t="shared" si="11"/>
        <v>0</v>
      </c>
      <c r="G79" s="20">
        <f t="shared" si="11"/>
        <v>0</v>
      </c>
      <c r="H79" s="20">
        <f>SUM(C79:F79)</f>
        <v>0</v>
      </c>
    </row>
    <row r="80" spans="1:8" ht="13.5" thickBot="1" x14ac:dyDescent="0.25">
      <c r="A80" s="14" t="s">
        <v>11</v>
      </c>
      <c r="B80" s="41"/>
    </row>
    <row r="81" spans="1:7" x14ac:dyDescent="0.2">
      <c r="A81" s="15" t="s">
        <v>20</v>
      </c>
      <c r="B81" s="41"/>
    </row>
    <row r="82" spans="1:7" x14ac:dyDescent="0.2">
      <c r="A82" s="15" t="s">
        <v>49</v>
      </c>
      <c r="B82" s="41">
        <v>1010019.3</v>
      </c>
      <c r="C82" s="21">
        <f>112234.79-C83</f>
        <v>93702.5</v>
      </c>
      <c r="D82" s="21">
        <f>536796.36-C82</f>
        <v>443093.86</v>
      </c>
      <c r="E82" s="21">
        <f>(B82-C82-D82)/2</f>
        <v>236611.47000000003</v>
      </c>
      <c r="F82" s="21">
        <f>(B82-C82-D82)/2</f>
        <v>236611.47000000003</v>
      </c>
      <c r="G82" s="22">
        <f>SUM(C82:F82)</f>
        <v>1010019.3</v>
      </c>
    </row>
    <row r="83" spans="1:7" x14ac:dyDescent="0.2">
      <c r="A83" s="50" t="s">
        <v>77</v>
      </c>
      <c r="B83" s="41"/>
      <c r="C83" s="21">
        <v>18532.29</v>
      </c>
      <c r="G83" s="22">
        <f t="shared" ref="G83:G113" si="12">SUM(C83:F83)</f>
        <v>18532.29</v>
      </c>
    </row>
    <row r="84" spans="1:7" x14ac:dyDescent="0.2">
      <c r="A84" s="15"/>
      <c r="B84" s="41"/>
      <c r="G84" s="22">
        <f t="shared" si="12"/>
        <v>0</v>
      </c>
    </row>
    <row r="85" spans="1:7" x14ac:dyDescent="0.2">
      <c r="A85" s="15"/>
      <c r="B85" s="41"/>
      <c r="G85" s="22">
        <f t="shared" si="12"/>
        <v>0</v>
      </c>
    </row>
    <row r="86" spans="1:7" s="22" customFormat="1" x14ac:dyDescent="0.2">
      <c r="A86" s="15"/>
      <c r="B86" s="41"/>
      <c r="C86" s="21"/>
      <c r="D86" s="21"/>
      <c r="E86" s="21"/>
      <c r="G86" s="22">
        <f t="shared" si="12"/>
        <v>0</v>
      </c>
    </row>
    <row r="87" spans="1:7" s="22" customFormat="1" x14ac:dyDescent="0.2">
      <c r="A87" s="15"/>
      <c r="B87" s="41"/>
      <c r="C87" s="21"/>
      <c r="D87" s="21"/>
      <c r="E87" s="21"/>
      <c r="G87" s="22">
        <f t="shared" si="12"/>
        <v>0</v>
      </c>
    </row>
    <row r="88" spans="1:7" s="22" customFormat="1" x14ac:dyDescent="0.2">
      <c r="A88" s="15"/>
      <c r="B88" s="41"/>
      <c r="C88" s="21"/>
      <c r="D88" s="21"/>
      <c r="E88" s="21"/>
      <c r="G88" s="22">
        <f t="shared" si="12"/>
        <v>0</v>
      </c>
    </row>
    <row r="89" spans="1:7" s="22" customFormat="1" x14ac:dyDescent="0.2">
      <c r="A89" s="15"/>
      <c r="B89" s="41"/>
      <c r="C89" s="21"/>
      <c r="D89" s="21"/>
      <c r="E89" s="21"/>
      <c r="G89" s="22">
        <f t="shared" si="12"/>
        <v>0</v>
      </c>
    </row>
    <row r="90" spans="1:7" s="22" customFormat="1" x14ac:dyDescent="0.2">
      <c r="A90" s="15"/>
      <c r="B90" s="41"/>
      <c r="C90" s="21"/>
      <c r="D90" s="21"/>
      <c r="E90" s="21"/>
      <c r="G90" s="22">
        <f t="shared" si="12"/>
        <v>0</v>
      </c>
    </row>
    <row r="91" spans="1:7" s="22" customFormat="1" x14ac:dyDescent="0.2">
      <c r="A91" s="15"/>
      <c r="B91" s="41"/>
      <c r="C91" s="21"/>
      <c r="D91" s="21"/>
      <c r="E91" s="21"/>
      <c r="G91" s="22">
        <f t="shared" si="12"/>
        <v>0</v>
      </c>
    </row>
    <row r="92" spans="1:7" s="22" customFormat="1" x14ac:dyDescent="0.2">
      <c r="A92" s="15"/>
      <c r="B92" s="41"/>
      <c r="C92" s="21"/>
      <c r="D92" s="21"/>
      <c r="E92" s="21"/>
      <c r="G92" s="22">
        <f t="shared" si="12"/>
        <v>0</v>
      </c>
    </row>
    <row r="93" spans="1:7" s="22" customFormat="1" x14ac:dyDescent="0.2">
      <c r="A93" s="15"/>
      <c r="B93" s="41"/>
      <c r="C93" s="21"/>
      <c r="D93" s="21"/>
      <c r="E93" s="21"/>
      <c r="G93" s="22">
        <f t="shared" si="12"/>
        <v>0</v>
      </c>
    </row>
    <row r="94" spans="1:7" s="22" customFormat="1" x14ac:dyDescent="0.2">
      <c r="A94" s="15"/>
      <c r="B94" s="41"/>
      <c r="C94" s="21"/>
      <c r="D94" s="21"/>
      <c r="E94" s="21"/>
      <c r="G94" s="22">
        <f t="shared" si="12"/>
        <v>0</v>
      </c>
    </row>
    <row r="95" spans="1:7" s="22" customFormat="1" x14ac:dyDescent="0.2">
      <c r="A95" s="15"/>
      <c r="B95" s="41"/>
      <c r="C95" s="21"/>
      <c r="D95" s="21"/>
      <c r="E95" s="21"/>
      <c r="G95" s="22">
        <f t="shared" si="12"/>
        <v>0</v>
      </c>
    </row>
    <row r="96" spans="1:7" s="22" customFormat="1" x14ac:dyDescent="0.2">
      <c r="A96" s="15"/>
      <c r="B96" s="41"/>
      <c r="C96" s="21"/>
      <c r="D96" s="21"/>
      <c r="E96" s="21"/>
      <c r="G96" s="22">
        <f t="shared" si="12"/>
        <v>0</v>
      </c>
    </row>
    <row r="97" spans="1:7" s="22" customFormat="1" x14ac:dyDescent="0.2">
      <c r="A97" s="15"/>
      <c r="B97" s="41"/>
      <c r="C97" s="21"/>
      <c r="D97" s="21"/>
      <c r="E97" s="21"/>
      <c r="G97" s="22">
        <f t="shared" si="12"/>
        <v>0</v>
      </c>
    </row>
    <row r="98" spans="1:7" s="22" customFormat="1" x14ac:dyDescent="0.2">
      <c r="A98" s="15"/>
      <c r="B98" s="41"/>
      <c r="C98" s="21"/>
      <c r="D98" s="21"/>
      <c r="E98" s="21"/>
      <c r="G98" s="22">
        <f t="shared" si="12"/>
        <v>0</v>
      </c>
    </row>
    <row r="99" spans="1:7" s="22" customFormat="1" x14ac:dyDescent="0.2">
      <c r="A99" s="15"/>
      <c r="B99" s="41"/>
      <c r="C99" s="21"/>
      <c r="D99" s="21"/>
      <c r="E99" s="21"/>
      <c r="G99" s="22">
        <f t="shared" si="12"/>
        <v>0</v>
      </c>
    </row>
    <row r="100" spans="1:7" s="22" customFormat="1" x14ac:dyDescent="0.2">
      <c r="A100" s="15"/>
      <c r="B100" s="41"/>
      <c r="C100" s="21"/>
      <c r="D100" s="21"/>
      <c r="E100" s="21"/>
      <c r="G100" s="22">
        <f t="shared" si="12"/>
        <v>0</v>
      </c>
    </row>
    <row r="101" spans="1:7" s="22" customFormat="1" x14ac:dyDescent="0.2">
      <c r="A101" s="15"/>
      <c r="B101" s="41"/>
      <c r="C101" s="21"/>
      <c r="D101" s="21"/>
      <c r="E101" s="21"/>
      <c r="G101" s="22">
        <f t="shared" si="12"/>
        <v>0</v>
      </c>
    </row>
    <row r="102" spans="1:7" x14ac:dyDescent="0.2">
      <c r="A102" s="15"/>
      <c r="B102" s="41"/>
      <c r="G102" s="22">
        <f t="shared" si="12"/>
        <v>0</v>
      </c>
    </row>
    <row r="103" spans="1:7" x14ac:dyDescent="0.2">
      <c r="A103" s="15"/>
      <c r="B103" s="41"/>
      <c r="G103" s="22">
        <f t="shared" si="12"/>
        <v>0</v>
      </c>
    </row>
    <row r="104" spans="1:7" x14ac:dyDescent="0.2">
      <c r="A104" s="15"/>
      <c r="B104" s="41"/>
      <c r="G104" s="22">
        <f t="shared" si="12"/>
        <v>0</v>
      </c>
    </row>
    <row r="105" spans="1:7" x14ac:dyDescent="0.2">
      <c r="A105" s="15"/>
      <c r="B105" s="41"/>
      <c r="G105" s="22">
        <f t="shared" si="12"/>
        <v>0</v>
      </c>
    </row>
    <row r="106" spans="1:7" x14ac:dyDescent="0.2">
      <c r="A106" s="15"/>
      <c r="B106" s="41"/>
      <c r="G106" s="22">
        <f t="shared" si="12"/>
        <v>0</v>
      </c>
    </row>
    <row r="107" spans="1:7" x14ac:dyDescent="0.2">
      <c r="A107" s="15"/>
      <c r="B107" s="41"/>
      <c r="G107" s="22">
        <f t="shared" si="12"/>
        <v>0</v>
      </c>
    </row>
    <row r="108" spans="1:7" x14ac:dyDescent="0.2">
      <c r="A108" s="15"/>
      <c r="B108" s="41"/>
      <c r="G108" s="22">
        <f t="shared" si="12"/>
        <v>0</v>
      </c>
    </row>
    <row r="109" spans="1:7" x14ac:dyDescent="0.2">
      <c r="A109" s="15"/>
      <c r="B109" s="41"/>
      <c r="G109" s="22">
        <f t="shared" si="12"/>
        <v>0</v>
      </c>
    </row>
    <row r="110" spans="1:7" x14ac:dyDescent="0.2">
      <c r="A110" s="15"/>
      <c r="B110" s="41"/>
      <c r="G110" s="22">
        <f t="shared" si="12"/>
        <v>0</v>
      </c>
    </row>
    <row r="111" spans="1:7" x14ac:dyDescent="0.2">
      <c r="A111" s="15"/>
      <c r="B111" s="41"/>
      <c r="G111" s="22">
        <f t="shared" si="12"/>
        <v>0</v>
      </c>
    </row>
    <row r="112" spans="1:7" x14ac:dyDescent="0.2">
      <c r="A112" s="11"/>
      <c r="B112" s="40"/>
      <c r="G112" s="22">
        <f t="shared" si="12"/>
        <v>0</v>
      </c>
    </row>
    <row r="113" spans="1:8" x14ac:dyDescent="0.2">
      <c r="A113" s="11" t="s">
        <v>14</v>
      </c>
      <c r="B113" s="40"/>
      <c r="C113" s="43"/>
      <c r="G113" s="22">
        <f t="shared" si="12"/>
        <v>0</v>
      </c>
    </row>
    <row r="114" spans="1:8" x14ac:dyDescent="0.2">
      <c r="A114" s="11" t="s">
        <v>21</v>
      </c>
      <c r="B114" s="20">
        <f t="shared" ref="B114:G114" si="13">SUM(B82:B113)</f>
        <v>1010019.3</v>
      </c>
      <c r="C114" s="20">
        <f t="shared" si="13"/>
        <v>112234.79000000001</v>
      </c>
      <c r="D114" s="20">
        <f t="shared" si="13"/>
        <v>443093.86</v>
      </c>
      <c r="E114" s="20">
        <f t="shared" si="13"/>
        <v>236611.47000000003</v>
      </c>
      <c r="F114" s="20">
        <f t="shared" si="13"/>
        <v>236611.47000000003</v>
      </c>
      <c r="G114" s="20">
        <f t="shared" si="13"/>
        <v>1028551.5900000001</v>
      </c>
      <c r="H114" s="22">
        <f>SUM(C114:F114)</f>
        <v>1028551.5900000001</v>
      </c>
    </row>
    <row r="115" spans="1:8" x14ac:dyDescent="0.2">
      <c r="A115" s="13" t="s">
        <v>12</v>
      </c>
      <c r="B115" s="35"/>
      <c r="C115" s="43"/>
    </row>
    <row r="116" spans="1:8" x14ac:dyDescent="0.2">
      <c r="A116" s="15"/>
      <c r="B116" s="41"/>
    </row>
    <row r="117" spans="1:8" x14ac:dyDescent="0.2">
      <c r="A117" s="11"/>
      <c r="B117" s="21"/>
      <c r="D117" s="21">
        <f>0-C117</f>
        <v>0</v>
      </c>
      <c r="E117" s="21">
        <f>(B117-C117-D117)/2</f>
        <v>0</v>
      </c>
      <c r="F117" s="21">
        <f>(B117-C117-D117)/2</f>
        <v>0</v>
      </c>
      <c r="G117" s="22">
        <f>SUM(C117:F117)</f>
        <v>0</v>
      </c>
    </row>
    <row r="118" spans="1:8" x14ac:dyDescent="0.2">
      <c r="A118" s="11"/>
      <c r="B118" s="40"/>
      <c r="G118" s="22">
        <f>SUM(C118:F118)</f>
        <v>0</v>
      </c>
    </row>
    <row r="119" spans="1:8" x14ac:dyDescent="0.2">
      <c r="A119" s="11"/>
      <c r="B119" s="40"/>
      <c r="G119" s="22">
        <f>SUM(C119:F119)</f>
        <v>0</v>
      </c>
    </row>
    <row r="120" spans="1:8" x14ac:dyDescent="0.2">
      <c r="A120" s="11"/>
      <c r="B120" s="40"/>
      <c r="G120" s="22">
        <f>SUM(C120:F120)</f>
        <v>0</v>
      </c>
    </row>
    <row r="121" spans="1:8" x14ac:dyDescent="0.2">
      <c r="A121" s="11"/>
      <c r="B121" s="40"/>
      <c r="C121" s="40"/>
      <c r="G121" s="22">
        <f>SUM(C121:F121)</f>
        <v>0</v>
      </c>
    </row>
    <row r="122" spans="1:8" x14ac:dyDescent="0.2">
      <c r="A122" s="11" t="s">
        <v>21</v>
      </c>
      <c r="B122" s="20">
        <f t="shared" ref="B122:G122" si="14">SUM(B117:B121)</f>
        <v>0</v>
      </c>
      <c r="C122" s="20">
        <f t="shared" si="14"/>
        <v>0</v>
      </c>
      <c r="D122" s="20">
        <f t="shared" si="14"/>
        <v>0</v>
      </c>
      <c r="E122" s="20">
        <f t="shared" si="14"/>
        <v>0</v>
      </c>
      <c r="F122" s="20">
        <f t="shared" si="14"/>
        <v>0</v>
      </c>
      <c r="G122" s="20">
        <f t="shared" si="14"/>
        <v>0</v>
      </c>
      <c r="H122" s="22">
        <f>SUM(C122:F122)</f>
        <v>0</v>
      </c>
    </row>
    <row r="123" spans="1:8" x14ac:dyDescent="0.2">
      <c r="A123" s="17" t="s">
        <v>13</v>
      </c>
      <c r="B123" s="41"/>
      <c r="D123" s="40"/>
      <c r="E123" s="40"/>
    </row>
    <row r="124" spans="1:8" x14ac:dyDescent="0.2">
      <c r="A124" s="15" t="s">
        <v>20</v>
      </c>
      <c r="B124" s="41"/>
    </row>
    <row r="125" spans="1:8" s="10" customFormat="1" x14ac:dyDescent="0.2">
      <c r="A125" s="10" t="s">
        <v>55</v>
      </c>
      <c r="B125" s="37">
        <v>150000</v>
      </c>
      <c r="C125" s="21">
        <v>0</v>
      </c>
      <c r="D125" s="21">
        <f>24466-C125</f>
        <v>24466</v>
      </c>
      <c r="E125" s="21">
        <f>(B125-C125-D125)/2</f>
        <v>62767</v>
      </c>
      <c r="F125" s="21">
        <f>(B125-C125-D125)/2</f>
        <v>62767</v>
      </c>
      <c r="G125" s="37">
        <f>SUM(C125:F125)</f>
        <v>150000</v>
      </c>
      <c r="H125" s="37"/>
    </row>
    <row r="126" spans="1:8" s="10" customFormat="1" x14ac:dyDescent="0.2">
      <c r="B126" s="37"/>
      <c r="C126" s="38"/>
      <c r="D126" s="38"/>
      <c r="E126" s="38"/>
      <c r="F126" s="37"/>
      <c r="G126" s="37">
        <f t="shared" ref="G126:G137" si="15">SUM(C126:F126)</f>
        <v>0</v>
      </c>
      <c r="H126" s="37"/>
    </row>
    <row r="127" spans="1:8" s="10" customFormat="1" x14ac:dyDescent="0.2">
      <c r="B127" s="37"/>
      <c r="C127" s="38"/>
      <c r="D127" s="38"/>
      <c r="E127" s="38"/>
      <c r="F127" s="37"/>
      <c r="G127" s="37">
        <f t="shared" si="15"/>
        <v>0</v>
      </c>
      <c r="H127" s="37"/>
    </row>
    <row r="128" spans="1:8" s="10" customFormat="1" x14ac:dyDescent="0.2">
      <c r="B128" s="37"/>
      <c r="C128" s="38"/>
      <c r="D128" s="38"/>
      <c r="E128" s="38"/>
      <c r="F128" s="37"/>
      <c r="G128" s="37">
        <f t="shared" si="15"/>
        <v>0</v>
      </c>
      <c r="H128" s="37"/>
    </row>
    <row r="129" spans="1:8" s="10" customFormat="1" x14ac:dyDescent="0.2">
      <c r="B129" s="37"/>
      <c r="C129" s="38"/>
      <c r="D129" s="38"/>
      <c r="E129" s="38"/>
      <c r="F129" s="37"/>
      <c r="G129" s="37">
        <f t="shared" si="15"/>
        <v>0</v>
      </c>
      <c r="H129" s="37"/>
    </row>
    <row r="130" spans="1:8" s="10" customFormat="1" x14ac:dyDescent="0.2">
      <c r="B130" s="37"/>
      <c r="C130" s="38"/>
      <c r="D130" s="38"/>
      <c r="E130" s="38"/>
      <c r="F130" s="37"/>
      <c r="G130" s="37">
        <f t="shared" si="15"/>
        <v>0</v>
      </c>
      <c r="H130" s="37"/>
    </row>
    <row r="131" spans="1:8" s="10" customFormat="1" x14ac:dyDescent="0.2">
      <c r="B131" s="37"/>
      <c r="C131" s="38"/>
      <c r="D131" s="38"/>
      <c r="E131" s="38"/>
      <c r="F131" s="37"/>
      <c r="G131" s="37">
        <f t="shared" si="15"/>
        <v>0</v>
      </c>
      <c r="H131" s="37"/>
    </row>
    <row r="132" spans="1:8" s="10" customFormat="1" x14ac:dyDescent="0.2">
      <c r="B132" s="37"/>
      <c r="C132" s="38"/>
      <c r="D132" s="38"/>
      <c r="E132" s="38"/>
      <c r="F132" s="37"/>
      <c r="G132" s="37">
        <f t="shared" si="15"/>
        <v>0</v>
      </c>
      <c r="H132" s="37"/>
    </row>
    <row r="133" spans="1:8" s="10" customFormat="1" x14ac:dyDescent="0.2">
      <c r="B133" s="37"/>
      <c r="C133" s="38"/>
      <c r="D133" s="38"/>
      <c r="E133" s="38"/>
      <c r="F133" s="37"/>
      <c r="G133" s="37">
        <f t="shared" si="15"/>
        <v>0</v>
      </c>
      <c r="H133" s="37"/>
    </row>
    <row r="134" spans="1:8" s="10" customFormat="1" x14ac:dyDescent="0.2">
      <c r="B134" s="37"/>
      <c r="C134" s="38"/>
      <c r="D134" s="38"/>
      <c r="E134" s="38"/>
      <c r="F134" s="37"/>
      <c r="G134" s="37">
        <f t="shared" si="15"/>
        <v>0</v>
      </c>
      <c r="H134" s="37"/>
    </row>
    <row r="135" spans="1:8" s="10" customFormat="1" x14ac:dyDescent="0.2">
      <c r="A135" s="12"/>
      <c r="B135" s="39"/>
      <c r="C135" s="44"/>
      <c r="D135" s="38"/>
      <c r="E135" s="38"/>
      <c r="F135" s="37"/>
      <c r="G135" s="37">
        <f t="shared" si="15"/>
        <v>0</v>
      </c>
      <c r="H135" s="37"/>
    </row>
    <row r="136" spans="1:8" s="10" customFormat="1" x14ac:dyDescent="0.2">
      <c r="A136" s="12"/>
      <c r="B136" s="39"/>
      <c r="C136" s="34"/>
      <c r="D136" s="38"/>
      <c r="E136" s="38"/>
      <c r="F136" s="37"/>
      <c r="G136" s="37">
        <f t="shared" si="15"/>
        <v>0</v>
      </c>
      <c r="H136" s="37"/>
    </row>
    <row r="137" spans="1:8" s="10" customFormat="1" x14ac:dyDescent="0.2">
      <c r="A137" s="12"/>
      <c r="B137" s="39"/>
      <c r="C137" s="34"/>
      <c r="D137" s="38"/>
      <c r="E137" s="38"/>
      <c r="F137" s="37"/>
      <c r="G137" s="37">
        <f t="shared" si="15"/>
        <v>0</v>
      </c>
      <c r="H137" s="37"/>
    </row>
    <row r="138" spans="1:8" s="1" customFormat="1" x14ac:dyDescent="0.2">
      <c r="A138" s="11" t="s">
        <v>21</v>
      </c>
      <c r="B138" s="20">
        <f t="shared" ref="B138:G138" si="16">SUM(B125:B137)</f>
        <v>150000</v>
      </c>
      <c r="C138" s="20">
        <f t="shared" si="16"/>
        <v>0</v>
      </c>
      <c r="D138" s="20">
        <f t="shared" si="16"/>
        <v>24466</v>
      </c>
      <c r="E138" s="20">
        <f t="shared" si="16"/>
        <v>62767</v>
      </c>
      <c r="F138" s="20">
        <f t="shared" si="16"/>
        <v>62767</v>
      </c>
      <c r="G138" s="20">
        <f t="shared" si="16"/>
        <v>150000</v>
      </c>
      <c r="H138" s="20">
        <f>SUM(C138:F138)</f>
        <v>150000</v>
      </c>
    </row>
    <row r="139" spans="1:8" s="1" customFormat="1" ht="13.5" thickBot="1" x14ac:dyDescent="0.25">
      <c r="A139" s="11"/>
      <c r="B139" s="40"/>
      <c r="C139" s="20"/>
      <c r="D139" s="20"/>
      <c r="E139" s="20"/>
      <c r="F139" s="20"/>
      <c r="G139" s="20"/>
      <c r="H139" s="20"/>
    </row>
    <row r="140" spans="1:8" ht="16.5" thickBot="1" x14ac:dyDescent="0.3">
      <c r="A140" s="6" t="s">
        <v>23</v>
      </c>
      <c r="B140" s="34">
        <f>B138+B122+B114+B79+B67+B62+B48+B43</f>
        <v>2626372.2999999998</v>
      </c>
      <c r="C140" s="34">
        <f t="shared" ref="C140:G140" si="17">C138+C122+C114+C79+C67+C62+C48+C43</f>
        <v>115719.76000000001</v>
      </c>
      <c r="D140" s="34">
        <f t="shared" si="17"/>
        <v>601118.81000000006</v>
      </c>
      <c r="E140" s="34">
        <f t="shared" si="17"/>
        <v>964033.01</v>
      </c>
      <c r="F140" s="34">
        <f t="shared" si="17"/>
        <v>964033.01</v>
      </c>
      <c r="G140" s="34">
        <f t="shared" si="17"/>
        <v>2644904.59</v>
      </c>
    </row>
    <row r="141" spans="1:8" s="1" customFormat="1" x14ac:dyDescent="0.2">
      <c r="A141" s="11"/>
      <c r="B141" s="40"/>
      <c r="C141" s="20"/>
      <c r="D141" s="20"/>
      <c r="E141" s="20"/>
      <c r="F141" s="20"/>
      <c r="G141" s="20"/>
      <c r="H141" s="20"/>
    </row>
    <row r="142" spans="1:8" ht="18" x14ac:dyDescent="0.25">
      <c r="A142" s="18" t="s">
        <v>26</v>
      </c>
      <c r="B142" s="45">
        <f t="shared" ref="B142:G142" si="18">B140+B31</f>
        <v>72240483.399999991</v>
      </c>
      <c r="C142" s="45">
        <f t="shared" si="18"/>
        <v>16607458</v>
      </c>
      <c r="D142" s="45">
        <f t="shared" si="18"/>
        <v>16680366.710000001</v>
      </c>
      <c r="E142" s="45">
        <f t="shared" si="18"/>
        <v>19485595.490000002</v>
      </c>
      <c r="F142" s="45">
        <f t="shared" si="18"/>
        <v>19485595.490000002</v>
      </c>
      <c r="G142" s="46">
        <f t="shared" si="18"/>
        <v>72259015.689999998</v>
      </c>
    </row>
    <row r="146" spans="1:2" x14ac:dyDescent="0.2">
      <c r="A146" s="11"/>
      <c r="B146" s="40"/>
    </row>
  </sheetData>
  <printOptions horizontalCentered="1" gridLines="1"/>
  <pageMargins left="0.27" right="0.25" top="0.6" bottom="0.56000000000000005" header="0.27" footer="0.21"/>
  <pageSetup scale="90" orientation="landscape" r:id="rId1"/>
  <headerFooter alignWithMargins="0">
    <oddFooter>&amp;L&amp;F&amp;RPage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6"/>
  <sheetViews>
    <sheetView zoomScaleNormal="100" workbookViewId="0">
      <pane xSplit="1" ySplit="4" topLeftCell="B47" activePane="bottomRight" state="frozen"/>
      <selection activeCell="B9" sqref="B9"/>
      <selection pane="topRight" activeCell="B9" sqref="B9"/>
      <selection pane="bottomLeft" activeCell="B9" sqref="B9"/>
      <selection pane="bottomRight" activeCell="E73" sqref="E73"/>
    </sheetView>
  </sheetViews>
  <sheetFormatPr defaultRowHeight="12.75" x14ac:dyDescent="0.2"/>
  <cols>
    <col min="1" max="1" width="62.85546875" style="2" bestFit="1" customWidth="1"/>
    <col min="2" max="2" width="20.7109375" style="22" bestFit="1" customWidth="1"/>
    <col min="3" max="5" width="15.7109375" style="21" customWidth="1"/>
    <col min="6" max="6" width="15.7109375" style="22" customWidth="1"/>
    <col min="7" max="7" width="17.7109375" style="22" customWidth="1"/>
    <col min="8" max="8" width="12.140625" style="22" customWidth="1"/>
    <col min="9" max="16384" width="9.140625" style="2"/>
  </cols>
  <sheetData>
    <row r="1" spans="1:8" x14ac:dyDescent="0.2">
      <c r="A1" s="1" t="s">
        <v>24</v>
      </c>
      <c r="B1" s="20"/>
    </row>
    <row r="2" spans="1:8" x14ac:dyDescent="0.2">
      <c r="A2" s="1"/>
      <c r="B2" s="20"/>
    </row>
    <row r="3" spans="1:8" s="4" customFormat="1" ht="20.25" customHeight="1" thickBot="1" x14ac:dyDescent="0.35">
      <c r="A3" s="3" t="s">
        <v>39</v>
      </c>
      <c r="B3" s="23"/>
      <c r="C3" s="24"/>
      <c r="D3" s="24"/>
      <c r="E3" s="24"/>
      <c r="F3" s="25"/>
      <c r="G3" s="25"/>
      <c r="H3" s="25"/>
    </row>
    <row r="4" spans="1:8" s="5" customFormat="1" ht="26.25" thickBot="1" x14ac:dyDescent="0.25">
      <c r="B4" s="19" t="s">
        <v>37</v>
      </c>
      <c r="C4" s="27" t="s">
        <v>15</v>
      </c>
      <c r="D4" s="28" t="s">
        <v>16</v>
      </c>
      <c r="E4" s="28" t="s">
        <v>17</v>
      </c>
      <c r="F4" s="29" t="s">
        <v>18</v>
      </c>
      <c r="G4" s="29" t="s">
        <v>19</v>
      </c>
      <c r="H4" s="30"/>
    </row>
    <row r="5" spans="1:8" s="5" customFormat="1" ht="13.5" thickBot="1" x14ac:dyDescent="0.25">
      <c r="B5" s="31"/>
      <c r="C5" s="32"/>
      <c r="D5" s="32"/>
      <c r="E5" s="32"/>
      <c r="F5" s="32"/>
      <c r="G5" s="32"/>
      <c r="H5" s="30"/>
    </row>
    <row r="6" spans="1:8" s="5" customFormat="1" ht="16.5" thickBot="1" x14ac:dyDescent="0.3">
      <c r="A6" s="6" t="s">
        <v>6</v>
      </c>
      <c r="B6" s="33"/>
      <c r="C6" s="34"/>
      <c r="D6" s="34"/>
      <c r="E6" s="34"/>
      <c r="F6" s="30"/>
      <c r="G6" s="30"/>
      <c r="H6" s="30"/>
    </row>
    <row r="7" spans="1:8" s="5" customFormat="1" ht="16.5" thickBot="1" x14ac:dyDescent="0.3">
      <c r="A7" s="7"/>
      <c r="B7" s="30"/>
      <c r="C7" s="30"/>
      <c r="D7" s="30"/>
      <c r="E7" s="30"/>
      <c r="F7" s="30"/>
      <c r="G7" s="30"/>
      <c r="H7" s="30"/>
    </row>
    <row r="8" spans="1:8" s="9" customFormat="1" ht="13.5" thickBot="1" x14ac:dyDescent="0.25">
      <c r="A8" s="8" t="s">
        <v>0</v>
      </c>
      <c r="B8" s="35"/>
      <c r="C8" s="21"/>
      <c r="D8" s="21"/>
      <c r="E8" s="21"/>
      <c r="F8" s="36"/>
      <c r="G8" s="36"/>
      <c r="H8" s="36"/>
    </row>
    <row r="9" spans="1:8" x14ac:dyDescent="0.2">
      <c r="B9" s="21">
        <v>938921.12</v>
      </c>
      <c r="C9" s="21">
        <v>213517.53</v>
      </c>
      <c r="D9" s="21">
        <f>377664.34-C9</f>
        <v>164146.81000000003</v>
      </c>
      <c r="E9" s="21">
        <f>(B9-C9-D9)/2</f>
        <v>280628.38999999996</v>
      </c>
      <c r="F9" s="21">
        <f>(B9-C9-D9)/2</f>
        <v>280628.38999999996</v>
      </c>
      <c r="G9" s="22">
        <f>SUM(C9:F9)</f>
        <v>938921.11999999988</v>
      </c>
    </row>
    <row r="10" spans="1:8" x14ac:dyDescent="0.2">
      <c r="B10" s="37"/>
      <c r="D10" s="38"/>
      <c r="G10" s="22">
        <f>SUM(C10:F10)</f>
        <v>0</v>
      </c>
    </row>
    <row r="11" spans="1:8" x14ac:dyDescent="0.2">
      <c r="A11" s="11"/>
      <c r="B11" s="39"/>
      <c r="C11" s="40"/>
      <c r="D11" s="39"/>
      <c r="G11" s="22">
        <f>SUM(C11:F11)</f>
        <v>0</v>
      </c>
    </row>
    <row r="12" spans="1:8" s="1" customFormat="1" x14ac:dyDescent="0.2">
      <c r="A12" s="11" t="s">
        <v>21</v>
      </c>
      <c r="B12" s="20">
        <f t="shared" ref="B12:G12" si="0">SUM(B9:B11)</f>
        <v>938921.12</v>
      </c>
      <c r="C12" s="20">
        <f t="shared" si="0"/>
        <v>213517.53</v>
      </c>
      <c r="D12" s="20">
        <f t="shared" si="0"/>
        <v>164146.81000000003</v>
      </c>
      <c r="E12" s="20">
        <f t="shared" si="0"/>
        <v>280628.38999999996</v>
      </c>
      <c r="F12" s="20">
        <f t="shared" si="0"/>
        <v>280628.38999999996</v>
      </c>
      <c r="G12" s="20">
        <f t="shared" si="0"/>
        <v>938921.11999999988</v>
      </c>
      <c r="H12" s="20"/>
    </row>
    <row r="13" spans="1:8" x14ac:dyDescent="0.2">
      <c r="A13" s="13" t="s">
        <v>1</v>
      </c>
      <c r="B13" s="35"/>
      <c r="D13" s="38"/>
    </row>
    <row r="14" spans="1:8" x14ac:dyDescent="0.2">
      <c r="B14" s="21">
        <v>50252.9</v>
      </c>
      <c r="C14" s="21">
        <v>12304.18</v>
      </c>
      <c r="D14" s="21">
        <f>22943.68-C14</f>
        <v>10639.5</v>
      </c>
      <c r="E14" s="21">
        <f>(B14-C14-D14)/2</f>
        <v>13654.61</v>
      </c>
      <c r="F14" s="21">
        <f>(B14-C14-D14)/2</f>
        <v>13654.61</v>
      </c>
      <c r="G14" s="22">
        <f>SUM(C14:F14)</f>
        <v>50252.9</v>
      </c>
    </row>
    <row r="15" spans="1:8" x14ac:dyDescent="0.2">
      <c r="A15" s="11"/>
      <c r="B15" s="39"/>
      <c r="C15" s="40"/>
      <c r="D15" s="38"/>
      <c r="G15" s="22">
        <f>SUM(C15:F15)</f>
        <v>0</v>
      </c>
    </row>
    <row r="16" spans="1:8" x14ac:dyDescent="0.2">
      <c r="B16" s="37"/>
      <c r="D16" s="38"/>
      <c r="G16" s="22">
        <f>SUM(C16:F16)</f>
        <v>0</v>
      </c>
    </row>
    <row r="17" spans="1:8" s="1" customFormat="1" x14ac:dyDescent="0.2">
      <c r="A17" s="11" t="s">
        <v>21</v>
      </c>
      <c r="B17" s="39">
        <f t="shared" ref="B17:G17" si="1">SUM(B14:B16)</f>
        <v>50252.9</v>
      </c>
      <c r="C17" s="39">
        <f t="shared" si="1"/>
        <v>12304.18</v>
      </c>
      <c r="D17" s="39">
        <f t="shared" si="1"/>
        <v>10639.5</v>
      </c>
      <c r="E17" s="39">
        <f t="shared" si="1"/>
        <v>13654.61</v>
      </c>
      <c r="F17" s="39">
        <f t="shared" si="1"/>
        <v>13654.61</v>
      </c>
      <c r="G17" s="20">
        <f t="shared" si="1"/>
        <v>50252.9</v>
      </c>
      <c r="H17" s="20"/>
    </row>
    <row r="18" spans="1:8" x14ac:dyDescent="0.2">
      <c r="A18" s="13" t="s">
        <v>2</v>
      </c>
      <c r="B18" s="35"/>
      <c r="D18" s="38"/>
    </row>
    <row r="19" spans="1:8" x14ac:dyDescent="0.2">
      <c r="B19" s="37"/>
      <c r="F19" s="21"/>
      <c r="G19" s="22">
        <f>SUM(C19:F19)</f>
        <v>0</v>
      </c>
    </row>
    <row r="20" spans="1:8" x14ac:dyDescent="0.2">
      <c r="A20" s="11"/>
      <c r="B20" s="37">
        <v>0</v>
      </c>
      <c r="C20" s="47">
        <f>$B$20/4</f>
        <v>0</v>
      </c>
      <c r="D20" s="21">
        <f>0-C20</f>
        <v>0</v>
      </c>
      <c r="E20" s="21">
        <f>(B20-C20-D20)/2</f>
        <v>0</v>
      </c>
      <c r="F20" s="21">
        <f>(B20-C20-D20)/2</f>
        <v>0</v>
      </c>
      <c r="G20" s="22">
        <f>SUM(C20:F20)</f>
        <v>0</v>
      </c>
    </row>
    <row r="21" spans="1:8" x14ac:dyDescent="0.2">
      <c r="B21" s="37"/>
      <c r="D21" s="38"/>
      <c r="G21" s="22">
        <f>SUM(C21:F21)</f>
        <v>0</v>
      </c>
    </row>
    <row r="22" spans="1:8" x14ac:dyDescent="0.2">
      <c r="A22" s="11"/>
      <c r="B22" s="39"/>
      <c r="C22" s="34"/>
      <c r="D22" s="38"/>
      <c r="G22" s="22">
        <f>SUM(C22:F22)</f>
        <v>0</v>
      </c>
    </row>
    <row r="23" spans="1:8" s="1" customFormat="1" ht="13.5" thickBot="1" x14ac:dyDescent="0.25">
      <c r="A23" s="11" t="s">
        <v>21</v>
      </c>
      <c r="B23" s="20">
        <f t="shared" ref="B23:G23" si="2">SUM(B20:B22)</f>
        <v>0</v>
      </c>
      <c r="C23" s="20">
        <f t="shared" si="2"/>
        <v>0</v>
      </c>
      <c r="D23" s="20">
        <f t="shared" si="2"/>
        <v>0</v>
      </c>
      <c r="E23" s="20">
        <f t="shared" si="2"/>
        <v>0</v>
      </c>
      <c r="F23" s="20">
        <f t="shared" si="2"/>
        <v>0</v>
      </c>
      <c r="G23" s="20">
        <f t="shared" si="2"/>
        <v>0</v>
      </c>
      <c r="H23" s="20"/>
    </row>
    <row r="24" spans="1:8" s="1" customFormat="1" ht="13.5" thickBot="1" x14ac:dyDescent="0.25">
      <c r="A24" s="14" t="s">
        <v>4</v>
      </c>
      <c r="B24" s="41"/>
      <c r="C24" s="21"/>
      <c r="D24" s="21"/>
      <c r="E24" s="40"/>
      <c r="F24" s="20"/>
      <c r="G24" s="20"/>
      <c r="H24" s="20"/>
    </row>
    <row r="25" spans="1:8" s="1" customFormat="1" x14ac:dyDescent="0.2">
      <c r="A25" s="2"/>
      <c r="B25" s="21">
        <v>226847.12</v>
      </c>
      <c r="C25" s="21">
        <v>56974.78</v>
      </c>
      <c r="D25" s="21">
        <f>105271.96-C25</f>
        <v>48297.180000000008</v>
      </c>
      <c r="E25" s="21">
        <f>(B25-C25-D25)/2</f>
        <v>60787.579999999994</v>
      </c>
      <c r="F25" s="21">
        <f>(B25-C25-D25)/2</f>
        <v>60787.579999999994</v>
      </c>
      <c r="G25" s="22">
        <f>SUM(C25:F25)</f>
        <v>226847.12</v>
      </c>
      <c r="H25" s="20"/>
    </row>
    <row r="26" spans="1:8" s="1" customFormat="1" x14ac:dyDescent="0.2">
      <c r="A26" s="11" t="s">
        <v>21</v>
      </c>
      <c r="B26" s="20">
        <f>SUM(B24:B25)</f>
        <v>226847.12</v>
      </c>
      <c r="C26" s="20">
        <f>SUM(C24:C25)</f>
        <v>56974.78</v>
      </c>
      <c r="D26" s="20">
        <f>SUM(D24:D25)</f>
        <v>48297.180000000008</v>
      </c>
      <c r="E26" s="20">
        <f>SUM(E24:E25)</f>
        <v>60787.579999999994</v>
      </c>
      <c r="F26" s="20">
        <f>SUM(F24:F25)</f>
        <v>60787.579999999994</v>
      </c>
      <c r="G26" s="20">
        <f>SUM(C26:F26)</f>
        <v>226847.12</v>
      </c>
      <c r="H26" s="20"/>
    </row>
    <row r="27" spans="1:8" s="1" customFormat="1" x14ac:dyDescent="0.2">
      <c r="A27" s="13" t="s">
        <v>3</v>
      </c>
      <c r="B27" s="35"/>
      <c r="C27" s="42"/>
      <c r="D27" s="21"/>
      <c r="E27" s="40"/>
      <c r="F27" s="20"/>
      <c r="G27" s="20"/>
      <c r="H27" s="20"/>
    </row>
    <row r="28" spans="1:8" x14ac:dyDescent="0.2">
      <c r="B28" s="37"/>
      <c r="C28" s="22"/>
      <c r="D28" s="22"/>
    </row>
    <row r="29" spans="1:8" x14ac:dyDescent="0.2">
      <c r="A29" s="11" t="s">
        <v>21</v>
      </c>
      <c r="B29" s="39"/>
      <c r="C29" s="22">
        <f>SUM(C27:C28)</f>
        <v>0</v>
      </c>
      <c r="D29" s="22">
        <f>SUM(D27:D28)</f>
        <v>0</v>
      </c>
      <c r="E29" s="22">
        <f>SUM(E27:E28)</f>
        <v>0</v>
      </c>
      <c r="F29" s="22">
        <f>SUM(F27:F28)</f>
        <v>0</v>
      </c>
      <c r="G29" s="22">
        <f>SUM(C29:F29)</f>
        <v>0</v>
      </c>
    </row>
    <row r="30" spans="1:8" ht="13.5" thickBot="1" x14ac:dyDescent="0.25">
      <c r="A30" s="11"/>
      <c r="B30" s="39"/>
      <c r="C30" s="22"/>
      <c r="D30" s="22"/>
      <c r="E30" s="22"/>
    </row>
    <row r="31" spans="1:8" s="1" customFormat="1" ht="16.5" thickBot="1" x14ac:dyDescent="0.3">
      <c r="A31" s="6" t="s">
        <v>22</v>
      </c>
      <c r="B31" s="34">
        <f t="shared" ref="B31:G31" si="3">B29+B26+B23+B17+B12</f>
        <v>1216021.1400000001</v>
      </c>
      <c r="C31" s="34">
        <f t="shared" si="3"/>
        <v>282796.49</v>
      </c>
      <c r="D31" s="34">
        <f t="shared" si="3"/>
        <v>223083.49000000005</v>
      </c>
      <c r="E31" s="34">
        <f t="shared" si="3"/>
        <v>355070.57999999996</v>
      </c>
      <c r="F31" s="34">
        <f t="shared" si="3"/>
        <v>355070.57999999996</v>
      </c>
      <c r="G31" s="34">
        <f t="shared" si="3"/>
        <v>1216021.1399999999</v>
      </c>
      <c r="H31" s="20">
        <f>SUM(C31:F31)</f>
        <v>1216021.1400000001</v>
      </c>
    </row>
    <row r="32" spans="1:8" ht="13.5" thickBot="1" x14ac:dyDescent="0.25">
      <c r="A32" s="11"/>
      <c r="B32" s="39"/>
      <c r="C32" s="22"/>
      <c r="D32" s="22"/>
      <c r="E32" s="22"/>
    </row>
    <row r="33" spans="1:8" ht="16.5" thickBot="1" x14ac:dyDescent="0.3">
      <c r="A33" s="6" t="s">
        <v>5</v>
      </c>
      <c r="B33" s="33"/>
      <c r="C33" s="22"/>
      <c r="D33" s="22"/>
      <c r="E33" s="22"/>
    </row>
    <row r="34" spans="1:8" ht="16.5" thickBot="1" x14ac:dyDescent="0.3">
      <c r="A34" s="16"/>
      <c r="B34" s="33"/>
      <c r="C34" s="42"/>
    </row>
    <row r="35" spans="1:8" ht="13.5" thickBot="1" x14ac:dyDescent="0.25">
      <c r="A35" s="14" t="s">
        <v>7</v>
      </c>
      <c r="B35" s="41"/>
    </row>
    <row r="36" spans="1:8" x14ac:dyDescent="0.2">
      <c r="A36" s="15" t="s">
        <v>20</v>
      </c>
      <c r="B36" s="41"/>
    </row>
    <row r="37" spans="1:8" x14ac:dyDescent="0.2">
      <c r="B37" s="22">
        <v>1350</v>
      </c>
      <c r="C37" s="21">
        <v>0</v>
      </c>
      <c r="D37" s="21">
        <f>0-C37</f>
        <v>0</v>
      </c>
      <c r="E37" s="21">
        <f>(B37-C37-D37)/2</f>
        <v>675</v>
      </c>
      <c r="F37" s="21">
        <f>(B37-C37-D37)/2</f>
        <v>675</v>
      </c>
      <c r="G37" s="22">
        <f t="shared" ref="G37:G42" si="4">SUM(C37:F37)</f>
        <v>1350</v>
      </c>
    </row>
    <row r="38" spans="1:8" x14ac:dyDescent="0.2">
      <c r="G38" s="22">
        <f t="shared" si="4"/>
        <v>0</v>
      </c>
    </row>
    <row r="39" spans="1:8" x14ac:dyDescent="0.2">
      <c r="G39" s="22">
        <f t="shared" si="4"/>
        <v>0</v>
      </c>
    </row>
    <row r="40" spans="1:8" x14ac:dyDescent="0.2">
      <c r="G40" s="22">
        <f t="shared" si="4"/>
        <v>0</v>
      </c>
    </row>
    <row r="41" spans="1:8" x14ac:dyDescent="0.2">
      <c r="A41" s="11"/>
      <c r="B41" s="40"/>
      <c r="C41" s="42"/>
      <c r="G41" s="22">
        <f t="shared" si="4"/>
        <v>0</v>
      </c>
    </row>
    <row r="42" spans="1:8" x14ac:dyDescent="0.2">
      <c r="A42" s="11"/>
      <c r="B42" s="40"/>
      <c r="C42" s="43"/>
      <c r="G42" s="22">
        <f t="shared" si="4"/>
        <v>0</v>
      </c>
    </row>
    <row r="43" spans="1:8" s="1" customFormat="1" ht="13.5" thickBot="1" x14ac:dyDescent="0.25">
      <c r="A43" s="11" t="s">
        <v>21</v>
      </c>
      <c r="B43" s="20">
        <f t="shared" ref="B43:G43" si="5">SUM(B37:B42)</f>
        <v>1350</v>
      </c>
      <c r="C43" s="20">
        <f t="shared" si="5"/>
        <v>0</v>
      </c>
      <c r="D43" s="20">
        <f t="shared" si="5"/>
        <v>0</v>
      </c>
      <c r="E43" s="20">
        <f t="shared" si="5"/>
        <v>675</v>
      </c>
      <c r="F43" s="20">
        <f t="shared" si="5"/>
        <v>675</v>
      </c>
      <c r="G43" s="20">
        <f t="shared" si="5"/>
        <v>1350</v>
      </c>
      <c r="H43" s="20">
        <f>SUM(C43:F43)</f>
        <v>1350</v>
      </c>
    </row>
    <row r="44" spans="1:8" ht="13.5" thickBot="1" x14ac:dyDescent="0.25">
      <c r="A44" s="48" t="s">
        <v>41</v>
      </c>
      <c r="B44" s="41"/>
    </row>
    <row r="45" spans="1:8" x14ac:dyDescent="0.2">
      <c r="A45" s="15" t="s">
        <v>20</v>
      </c>
      <c r="B45" s="41"/>
      <c r="G45" s="22">
        <f>SUM(C45:F45)</f>
        <v>0</v>
      </c>
    </row>
    <row r="46" spans="1:8" x14ac:dyDescent="0.2">
      <c r="A46" s="11"/>
      <c r="B46" s="49">
        <v>3475277</v>
      </c>
      <c r="D46" s="21">
        <f>1433210.96-C46</f>
        <v>1433210.96</v>
      </c>
      <c r="E46" s="21">
        <f>(B46-C46-D46)/2</f>
        <v>1021033.02</v>
      </c>
      <c r="F46" s="21">
        <f>(B46-C46-D46)/2</f>
        <v>1021033.02</v>
      </c>
      <c r="G46" s="22">
        <f>SUM(C46:F46)</f>
        <v>3475277</v>
      </c>
    </row>
    <row r="47" spans="1:8" x14ac:dyDescent="0.2">
      <c r="A47" s="11"/>
      <c r="B47" s="40"/>
      <c r="C47" s="40"/>
      <c r="G47" s="22">
        <f>SUM(C47:F47)</f>
        <v>0</v>
      </c>
    </row>
    <row r="48" spans="1:8" s="1" customFormat="1" ht="13.5" thickBot="1" x14ac:dyDescent="0.25">
      <c r="A48" s="11" t="s">
        <v>21</v>
      </c>
      <c r="B48" s="20">
        <f t="shared" ref="B48:G48" si="6">SUM(B45:B47)</f>
        <v>3475277</v>
      </c>
      <c r="C48" s="20">
        <f t="shared" si="6"/>
        <v>0</v>
      </c>
      <c r="D48" s="20">
        <f t="shared" si="6"/>
        <v>1433210.96</v>
      </c>
      <c r="E48" s="20">
        <f t="shared" si="6"/>
        <v>1021033.02</v>
      </c>
      <c r="F48" s="20">
        <f t="shared" si="6"/>
        <v>1021033.02</v>
      </c>
      <c r="G48" s="20">
        <f t="shared" si="6"/>
        <v>3475277</v>
      </c>
      <c r="H48" s="20">
        <f>SUM(C48:F48)</f>
        <v>3475277</v>
      </c>
    </row>
    <row r="49" spans="1:8" ht="13.5" thickBot="1" x14ac:dyDescent="0.25">
      <c r="A49" s="14" t="s">
        <v>9</v>
      </c>
      <c r="B49" s="41"/>
    </row>
    <row r="50" spans="1:8" x14ac:dyDescent="0.2">
      <c r="A50" s="15" t="s">
        <v>20</v>
      </c>
      <c r="B50" s="41"/>
      <c r="G50" s="22">
        <f>SUM(C50:F50)</f>
        <v>0</v>
      </c>
    </row>
    <row r="51" spans="1:8" x14ac:dyDescent="0.2">
      <c r="A51" s="11"/>
      <c r="B51" s="49"/>
      <c r="D51" s="21">
        <f>0-C51</f>
        <v>0</v>
      </c>
      <c r="E51" s="21">
        <f>(B51-C51-D51)/2</f>
        <v>0</v>
      </c>
      <c r="F51" s="21">
        <f>(B51-C51-D51)/2</f>
        <v>0</v>
      </c>
      <c r="G51" s="22">
        <f>SUM(C51:F51)</f>
        <v>0</v>
      </c>
    </row>
    <row r="52" spans="1:8" x14ac:dyDescent="0.2">
      <c r="A52" s="11"/>
      <c r="B52" s="40"/>
      <c r="C52" s="40"/>
      <c r="G52" s="22">
        <f>SUM(C52:F52)</f>
        <v>0</v>
      </c>
    </row>
    <row r="53" spans="1:8" s="1" customFormat="1" ht="13.5" thickBot="1" x14ac:dyDescent="0.25">
      <c r="A53" s="11" t="s">
        <v>21</v>
      </c>
      <c r="B53" s="20">
        <f t="shared" ref="B53:G53" si="7">SUM(B50:B52)</f>
        <v>0</v>
      </c>
      <c r="C53" s="20">
        <f t="shared" si="7"/>
        <v>0</v>
      </c>
      <c r="D53" s="20">
        <f t="shared" si="7"/>
        <v>0</v>
      </c>
      <c r="E53" s="20">
        <f t="shared" si="7"/>
        <v>0</v>
      </c>
      <c r="F53" s="20">
        <f t="shared" si="7"/>
        <v>0</v>
      </c>
      <c r="G53" s="20">
        <f t="shared" si="7"/>
        <v>0</v>
      </c>
      <c r="H53" s="20">
        <f>SUM(C53:F53)</f>
        <v>0</v>
      </c>
    </row>
    <row r="54" spans="1:8" ht="13.5" thickBot="1" x14ac:dyDescent="0.25">
      <c r="A54" s="14" t="s">
        <v>8</v>
      </c>
      <c r="B54" s="41"/>
    </row>
    <row r="55" spans="1:8" x14ac:dyDescent="0.2">
      <c r="A55" s="15" t="s">
        <v>20</v>
      </c>
      <c r="B55" s="41"/>
      <c r="G55" s="22">
        <f t="shared" ref="G55:G66" si="8">SUM(C55:F55)</f>
        <v>0</v>
      </c>
    </row>
    <row r="56" spans="1:8" x14ac:dyDescent="0.2">
      <c r="A56" s="11"/>
      <c r="B56" s="40"/>
      <c r="G56" s="22">
        <f t="shared" si="8"/>
        <v>0</v>
      </c>
    </row>
    <row r="57" spans="1:8" x14ac:dyDescent="0.2">
      <c r="A57" s="11"/>
      <c r="B57" s="21"/>
      <c r="D57" s="21">
        <f>0-C57</f>
        <v>0</v>
      </c>
      <c r="E57" s="21">
        <f>(B57-C57-D57)/2</f>
        <v>0</v>
      </c>
      <c r="F57" s="21">
        <f>(B57-C57-D57)/2</f>
        <v>0</v>
      </c>
      <c r="G57" s="22">
        <f t="shared" si="8"/>
        <v>0</v>
      </c>
    </row>
    <row r="58" spans="1:8" x14ac:dyDescent="0.2">
      <c r="A58" s="11"/>
      <c r="B58" s="40"/>
      <c r="G58" s="22">
        <f t="shared" si="8"/>
        <v>0</v>
      </c>
    </row>
    <row r="59" spans="1:8" x14ac:dyDescent="0.2">
      <c r="A59" s="11"/>
      <c r="B59" s="40"/>
      <c r="G59" s="22">
        <f t="shared" si="8"/>
        <v>0</v>
      </c>
    </row>
    <row r="60" spans="1:8" x14ac:dyDescent="0.2">
      <c r="A60" s="11"/>
      <c r="B60" s="40"/>
      <c r="G60" s="22">
        <f t="shared" si="8"/>
        <v>0</v>
      </c>
    </row>
    <row r="61" spans="1:8" x14ac:dyDescent="0.2">
      <c r="A61" s="11"/>
      <c r="B61" s="40"/>
      <c r="G61" s="22">
        <f t="shared" si="8"/>
        <v>0</v>
      </c>
    </row>
    <row r="62" spans="1:8" x14ac:dyDescent="0.2">
      <c r="A62" s="11"/>
      <c r="B62" s="40"/>
      <c r="G62" s="22">
        <f t="shared" si="8"/>
        <v>0</v>
      </c>
    </row>
    <row r="63" spans="1:8" x14ac:dyDescent="0.2">
      <c r="A63" s="11"/>
      <c r="B63" s="40"/>
      <c r="G63" s="22">
        <f t="shared" si="8"/>
        <v>0</v>
      </c>
    </row>
    <row r="64" spans="1:8" x14ac:dyDescent="0.2">
      <c r="A64" s="11"/>
      <c r="B64" s="40"/>
      <c r="G64" s="22">
        <f t="shared" si="8"/>
        <v>0</v>
      </c>
    </row>
    <row r="65" spans="1:8" x14ac:dyDescent="0.2">
      <c r="A65" s="11"/>
      <c r="B65" s="40"/>
      <c r="G65" s="22">
        <f t="shared" si="8"/>
        <v>0</v>
      </c>
    </row>
    <row r="66" spans="1:8" x14ac:dyDescent="0.2">
      <c r="A66" s="11"/>
      <c r="B66" s="40"/>
      <c r="C66" s="40"/>
      <c r="G66" s="22">
        <f t="shared" si="8"/>
        <v>0</v>
      </c>
    </row>
    <row r="67" spans="1:8" s="1" customFormat="1" ht="13.5" thickBot="1" x14ac:dyDescent="0.25">
      <c r="A67" s="11" t="s">
        <v>21</v>
      </c>
      <c r="B67" s="20">
        <f t="shared" ref="B67:G67" si="9">SUM(B55:B66)</f>
        <v>0</v>
      </c>
      <c r="C67" s="20">
        <f t="shared" si="9"/>
        <v>0</v>
      </c>
      <c r="D67" s="20">
        <f t="shared" si="9"/>
        <v>0</v>
      </c>
      <c r="E67" s="20">
        <f t="shared" si="9"/>
        <v>0</v>
      </c>
      <c r="F67" s="20">
        <f t="shared" si="9"/>
        <v>0</v>
      </c>
      <c r="G67" s="20">
        <f t="shared" si="9"/>
        <v>0</v>
      </c>
      <c r="H67" s="20"/>
    </row>
    <row r="68" spans="1:8" ht="13.5" thickBot="1" x14ac:dyDescent="0.25">
      <c r="A68" s="14" t="s">
        <v>10</v>
      </c>
      <c r="B68" s="41"/>
    </row>
    <row r="69" spans="1:8" x14ac:dyDescent="0.2">
      <c r="A69" s="15" t="s">
        <v>20</v>
      </c>
      <c r="B69" s="41"/>
    </row>
    <row r="70" spans="1:8" ht="25.5" x14ac:dyDescent="0.2">
      <c r="A70" s="54" t="s">
        <v>67</v>
      </c>
      <c r="B70" s="41">
        <v>5050116.68</v>
      </c>
      <c r="C70" s="21">
        <f>1126271.19-SUM(C72:C75)</f>
        <v>941168.19</v>
      </c>
      <c r="D70" s="21">
        <f>2364983.25-SUM(D71:D75)</f>
        <v>2035878.5899999999</v>
      </c>
      <c r="E70" s="21">
        <f>(B70-C70-D70)/2</f>
        <v>1036534.95</v>
      </c>
      <c r="F70" s="21">
        <f>(B70-C70-D70)/2</f>
        <v>1036534.95</v>
      </c>
      <c r="G70" s="22">
        <f>SUM(C70:F70)</f>
        <v>5050116.68</v>
      </c>
    </row>
    <row r="71" spans="1:8" x14ac:dyDescent="0.2">
      <c r="A71" s="50" t="s">
        <v>72</v>
      </c>
      <c r="B71" s="41"/>
      <c r="D71" s="21">
        <v>13300</v>
      </c>
      <c r="G71" s="22">
        <f t="shared" ref="G71:G78" si="10">SUM(C71:F71)</f>
        <v>13300</v>
      </c>
    </row>
    <row r="72" spans="1:8" x14ac:dyDescent="0.2">
      <c r="A72" s="50" t="s">
        <v>73</v>
      </c>
      <c r="B72" s="41"/>
      <c r="C72" s="21">
        <v>20413.11</v>
      </c>
      <c r="D72" s="21">
        <v>17927.36</v>
      </c>
      <c r="G72" s="22">
        <f t="shared" si="10"/>
        <v>38340.47</v>
      </c>
    </row>
    <row r="73" spans="1:8" x14ac:dyDescent="0.2">
      <c r="A73" s="15" t="s">
        <v>74</v>
      </c>
      <c r="B73" s="40"/>
      <c r="C73" s="21">
        <v>110246.58</v>
      </c>
      <c r="D73" s="21">
        <v>252858.52</v>
      </c>
      <c r="G73" s="22">
        <f t="shared" si="10"/>
        <v>363105.1</v>
      </c>
    </row>
    <row r="74" spans="1:8" x14ac:dyDescent="0.2">
      <c r="A74" s="15" t="s">
        <v>75</v>
      </c>
      <c r="B74" s="40"/>
      <c r="C74" s="21">
        <v>50897.31</v>
      </c>
      <c r="D74" s="21">
        <v>45018.78</v>
      </c>
      <c r="G74" s="22">
        <f t="shared" si="10"/>
        <v>95916.09</v>
      </c>
    </row>
    <row r="75" spans="1:8" x14ac:dyDescent="0.2">
      <c r="A75" s="15" t="s">
        <v>76</v>
      </c>
      <c r="B75" s="40"/>
      <c r="C75" s="21">
        <v>3546</v>
      </c>
    </row>
    <row r="76" spans="1:8" x14ac:dyDescent="0.2">
      <c r="A76" s="15"/>
      <c r="B76" s="40"/>
    </row>
    <row r="77" spans="1:8" x14ac:dyDescent="0.2">
      <c r="A77" s="15"/>
      <c r="B77" s="40"/>
    </row>
    <row r="78" spans="1:8" x14ac:dyDescent="0.2">
      <c r="G78" s="22">
        <f t="shared" si="10"/>
        <v>0</v>
      </c>
    </row>
    <row r="79" spans="1:8" s="1" customFormat="1" ht="13.5" thickBot="1" x14ac:dyDescent="0.25">
      <c r="A79" s="11" t="s">
        <v>21</v>
      </c>
      <c r="B79" s="20">
        <f>SUM(B70:B78)</f>
        <v>5050116.68</v>
      </c>
      <c r="C79" s="20">
        <f>SUM(C70:C78)</f>
        <v>1126271.19</v>
      </c>
      <c r="D79" s="20">
        <f>SUM(D70:D78)</f>
        <v>2364983.2499999995</v>
      </c>
      <c r="E79" s="20">
        <f>SUM(E70:E78)</f>
        <v>1036534.95</v>
      </c>
      <c r="F79" s="20">
        <f>SUM(F70:F78)</f>
        <v>1036534.95</v>
      </c>
      <c r="G79" s="20">
        <f>SUM(G70:G78)</f>
        <v>5560778.3399999989</v>
      </c>
      <c r="H79" s="20">
        <f>SUM(C79:F79)</f>
        <v>5564324.3399999999</v>
      </c>
    </row>
    <row r="80" spans="1:8" ht="13.5" thickBot="1" x14ac:dyDescent="0.25">
      <c r="A80" s="14" t="s">
        <v>11</v>
      </c>
      <c r="B80" s="41"/>
    </row>
    <row r="81" spans="1:7" x14ac:dyDescent="0.2">
      <c r="A81" s="15" t="s">
        <v>20</v>
      </c>
      <c r="B81" s="41"/>
    </row>
    <row r="82" spans="1:7" x14ac:dyDescent="0.2">
      <c r="A82" s="50" t="s">
        <v>68</v>
      </c>
      <c r="B82" s="41">
        <v>72000</v>
      </c>
      <c r="C82" s="21">
        <v>72770.080000000002</v>
      </c>
      <c r="D82" s="21">
        <f>148781.8-C82</f>
        <v>76011.719999999987</v>
      </c>
      <c r="E82" s="21">
        <f>(B82-C82-D82)/2</f>
        <v>-38390.899999999994</v>
      </c>
      <c r="F82" s="21">
        <f>(B82-C82-D82)/2</f>
        <v>-38390.899999999994</v>
      </c>
      <c r="G82" s="22">
        <f>SUM(C82:F82)</f>
        <v>72000</v>
      </c>
    </row>
    <row r="83" spans="1:7" x14ac:dyDescent="0.2">
      <c r="A83" s="50" t="s">
        <v>71</v>
      </c>
      <c r="B83" s="41"/>
      <c r="G83" s="22">
        <f t="shared" ref="G83:G113" si="11">SUM(C83:F83)</f>
        <v>0</v>
      </c>
    </row>
    <row r="84" spans="1:7" x14ac:dyDescent="0.2">
      <c r="A84" s="15"/>
      <c r="B84" s="41"/>
      <c r="G84" s="22">
        <f t="shared" si="11"/>
        <v>0</v>
      </c>
    </row>
    <row r="85" spans="1:7" x14ac:dyDescent="0.2">
      <c r="A85" s="15"/>
      <c r="B85" s="41"/>
      <c r="G85" s="22">
        <f t="shared" si="11"/>
        <v>0</v>
      </c>
    </row>
    <row r="86" spans="1:7" s="22" customFormat="1" x14ac:dyDescent="0.2">
      <c r="A86" s="15"/>
      <c r="B86" s="41"/>
      <c r="C86" s="21"/>
      <c r="D86" s="21"/>
      <c r="E86" s="21"/>
      <c r="G86" s="22">
        <f t="shared" si="11"/>
        <v>0</v>
      </c>
    </row>
    <row r="87" spans="1:7" s="22" customFormat="1" x14ac:dyDescent="0.2">
      <c r="A87" s="15"/>
      <c r="B87" s="41"/>
      <c r="C87" s="21"/>
      <c r="D87" s="21"/>
      <c r="E87" s="21"/>
      <c r="G87" s="22">
        <f t="shared" si="11"/>
        <v>0</v>
      </c>
    </row>
    <row r="88" spans="1:7" s="22" customFormat="1" x14ac:dyDescent="0.2">
      <c r="A88" s="15"/>
      <c r="B88" s="41"/>
      <c r="C88" s="21"/>
      <c r="D88" s="21"/>
      <c r="E88" s="21"/>
      <c r="G88" s="22">
        <f t="shared" si="11"/>
        <v>0</v>
      </c>
    </row>
    <row r="89" spans="1:7" s="22" customFormat="1" x14ac:dyDescent="0.2">
      <c r="A89" s="15"/>
      <c r="B89" s="41"/>
      <c r="C89" s="21"/>
      <c r="D89" s="21"/>
      <c r="E89" s="21"/>
      <c r="G89" s="22">
        <f t="shared" si="11"/>
        <v>0</v>
      </c>
    </row>
    <row r="90" spans="1:7" s="22" customFormat="1" x14ac:dyDescent="0.2">
      <c r="A90" s="15"/>
      <c r="B90" s="41"/>
      <c r="C90" s="21"/>
      <c r="D90" s="21"/>
      <c r="E90" s="21"/>
      <c r="G90" s="22">
        <f t="shared" si="11"/>
        <v>0</v>
      </c>
    </row>
    <row r="91" spans="1:7" s="22" customFormat="1" x14ac:dyDescent="0.2">
      <c r="A91" s="15"/>
      <c r="B91" s="41"/>
      <c r="C91" s="21"/>
      <c r="D91" s="21"/>
      <c r="E91" s="21"/>
      <c r="G91" s="22">
        <f t="shared" si="11"/>
        <v>0</v>
      </c>
    </row>
    <row r="92" spans="1:7" s="22" customFormat="1" x14ac:dyDescent="0.2">
      <c r="A92" s="15"/>
      <c r="B92" s="41"/>
      <c r="C92" s="21"/>
      <c r="D92" s="21"/>
      <c r="E92" s="21"/>
      <c r="G92" s="22">
        <f t="shared" si="11"/>
        <v>0</v>
      </c>
    </row>
    <row r="93" spans="1:7" s="22" customFormat="1" x14ac:dyDescent="0.2">
      <c r="A93" s="15"/>
      <c r="B93" s="41"/>
      <c r="C93" s="21"/>
      <c r="D93" s="21"/>
      <c r="E93" s="21"/>
      <c r="G93" s="22">
        <f t="shared" si="11"/>
        <v>0</v>
      </c>
    </row>
    <row r="94" spans="1:7" s="22" customFormat="1" x14ac:dyDescent="0.2">
      <c r="A94" s="15"/>
      <c r="B94" s="41"/>
      <c r="C94" s="21"/>
      <c r="D94" s="21"/>
      <c r="E94" s="21"/>
      <c r="G94" s="22">
        <f t="shared" si="11"/>
        <v>0</v>
      </c>
    </row>
    <row r="95" spans="1:7" s="22" customFormat="1" x14ac:dyDescent="0.2">
      <c r="A95" s="15"/>
      <c r="B95" s="41"/>
      <c r="C95" s="21"/>
      <c r="D95" s="21"/>
      <c r="E95" s="21"/>
      <c r="G95" s="22">
        <f t="shared" si="11"/>
        <v>0</v>
      </c>
    </row>
    <row r="96" spans="1:7" s="22" customFormat="1" x14ac:dyDescent="0.2">
      <c r="A96" s="15"/>
      <c r="B96" s="41"/>
      <c r="C96" s="21"/>
      <c r="D96" s="21"/>
      <c r="E96" s="21"/>
      <c r="G96" s="22">
        <f t="shared" si="11"/>
        <v>0</v>
      </c>
    </row>
    <row r="97" spans="1:7" s="22" customFormat="1" x14ac:dyDescent="0.2">
      <c r="A97" s="15"/>
      <c r="B97" s="41"/>
      <c r="C97" s="21"/>
      <c r="D97" s="21"/>
      <c r="E97" s="21"/>
      <c r="G97" s="22">
        <f t="shared" si="11"/>
        <v>0</v>
      </c>
    </row>
    <row r="98" spans="1:7" s="22" customFormat="1" x14ac:dyDescent="0.2">
      <c r="A98" s="15"/>
      <c r="B98" s="41"/>
      <c r="C98" s="21"/>
      <c r="D98" s="21"/>
      <c r="E98" s="21"/>
      <c r="G98" s="22">
        <f t="shared" si="11"/>
        <v>0</v>
      </c>
    </row>
    <row r="99" spans="1:7" s="22" customFormat="1" x14ac:dyDescent="0.2">
      <c r="A99" s="15"/>
      <c r="B99" s="41"/>
      <c r="C99" s="21"/>
      <c r="D99" s="21"/>
      <c r="E99" s="21"/>
      <c r="G99" s="22">
        <f t="shared" si="11"/>
        <v>0</v>
      </c>
    </row>
    <row r="100" spans="1:7" s="22" customFormat="1" x14ac:dyDescent="0.2">
      <c r="A100" s="15"/>
      <c r="B100" s="41"/>
      <c r="C100" s="21"/>
      <c r="D100" s="21"/>
      <c r="E100" s="21"/>
      <c r="G100" s="22">
        <f t="shared" si="11"/>
        <v>0</v>
      </c>
    </row>
    <row r="101" spans="1:7" s="22" customFormat="1" x14ac:dyDescent="0.2">
      <c r="A101" s="15"/>
      <c r="B101" s="41"/>
      <c r="C101" s="21"/>
      <c r="D101" s="21"/>
      <c r="E101" s="21"/>
      <c r="G101" s="22">
        <f t="shared" si="11"/>
        <v>0</v>
      </c>
    </row>
    <row r="102" spans="1:7" x14ac:dyDescent="0.2">
      <c r="A102" s="15"/>
      <c r="B102" s="41"/>
      <c r="G102" s="22">
        <f t="shared" si="11"/>
        <v>0</v>
      </c>
    </row>
    <row r="103" spans="1:7" x14ac:dyDescent="0.2">
      <c r="A103" s="15"/>
      <c r="B103" s="41"/>
      <c r="G103" s="22">
        <f t="shared" si="11"/>
        <v>0</v>
      </c>
    </row>
    <row r="104" spans="1:7" x14ac:dyDescent="0.2">
      <c r="A104" s="15"/>
      <c r="B104" s="41"/>
      <c r="G104" s="22">
        <f t="shared" si="11"/>
        <v>0</v>
      </c>
    </row>
    <row r="105" spans="1:7" x14ac:dyDescent="0.2">
      <c r="A105" s="15"/>
      <c r="B105" s="41"/>
      <c r="G105" s="22">
        <f t="shared" si="11"/>
        <v>0</v>
      </c>
    </row>
    <row r="106" spans="1:7" x14ac:dyDescent="0.2">
      <c r="A106" s="15"/>
      <c r="B106" s="41"/>
      <c r="G106" s="22">
        <f t="shared" si="11"/>
        <v>0</v>
      </c>
    </row>
    <row r="107" spans="1:7" x14ac:dyDescent="0.2">
      <c r="A107" s="15"/>
      <c r="B107" s="41"/>
      <c r="G107" s="22">
        <f t="shared" si="11"/>
        <v>0</v>
      </c>
    </row>
    <row r="108" spans="1:7" x14ac:dyDescent="0.2">
      <c r="A108" s="15"/>
      <c r="B108" s="41"/>
      <c r="G108" s="22">
        <f t="shared" si="11"/>
        <v>0</v>
      </c>
    </row>
    <row r="109" spans="1:7" x14ac:dyDescent="0.2">
      <c r="A109" s="15"/>
      <c r="B109" s="41"/>
      <c r="G109" s="22">
        <f t="shared" si="11"/>
        <v>0</v>
      </c>
    </row>
    <row r="110" spans="1:7" x14ac:dyDescent="0.2">
      <c r="A110" s="15"/>
      <c r="B110" s="41"/>
      <c r="G110" s="22">
        <f t="shared" si="11"/>
        <v>0</v>
      </c>
    </row>
    <row r="111" spans="1:7" x14ac:dyDescent="0.2">
      <c r="A111" s="15"/>
      <c r="B111" s="41"/>
      <c r="G111" s="22">
        <f t="shared" si="11"/>
        <v>0</v>
      </c>
    </row>
    <row r="112" spans="1:7" x14ac:dyDescent="0.2">
      <c r="A112" s="11"/>
      <c r="B112" s="40"/>
      <c r="G112" s="22">
        <f t="shared" si="11"/>
        <v>0</v>
      </c>
    </row>
    <row r="113" spans="1:8" x14ac:dyDescent="0.2">
      <c r="A113" s="11" t="s">
        <v>14</v>
      </c>
      <c r="B113" s="40"/>
      <c r="C113" s="43"/>
      <c r="G113" s="22">
        <f t="shared" si="11"/>
        <v>0</v>
      </c>
    </row>
    <row r="114" spans="1:8" x14ac:dyDescent="0.2">
      <c r="A114" s="11" t="s">
        <v>21</v>
      </c>
      <c r="B114" s="20">
        <f t="shared" ref="B114:G114" si="12">SUM(B82:B113)</f>
        <v>72000</v>
      </c>
      <c r="C114" s="20">
        <f t="shared" si="12"/>
        <v>72770.080000000002</v>
      </c>
      <c r="D114" s="20">
        <f t="shared" si="12"/>
        <v>76011.719999999987</v>
      </c>
      <c r="E114" s="20">
        <f t="shared" si="12"/>
        <v>-38390.899999999994</v>
      </c>
      <c r="F114" s="20">
        <f t="shared" si="12"/>
        <v>-38390.899999999994</v>
      </c>
      <c r="G114" s="20">
        <f t="shared" si="12"/>
        <v>72000</v>
      </c>
      <c r="H114" s="22">
        <f>SUM(C114:F114)</f>
        <v>72000</v>
      </c>
    </row>
    <row r="115" spans="1:8" x14ac:dyDescent="0.2">
      <c r="A115" s="13" t="s">
        <v>12</v>
      </c>
      <c r="B115" s="35"/>
      <c r="C115" s="43"/>
    </row>
    <row r="116" spans="1:8" x14ac:dyDescent="0.2">
      <c r="A116" s="15"/>
      <c r="B116" s="41"/>
    </row>
    <row r="117" spans="1:8" x14ac:dyDescent="0.2">
      <c r="A117" s="11"/>
      <c r="B117" s="21"/>
      <c r="D117" s="21">
        <f>0-C117</f>
        <v>0</v>
      </c>
      <c r="E117" s="21">
        <f>(B117-C117-D117)/2</f>
        <v>0</v>
      </c>
      <c r="F117" s="21">
        <f>(B117-C117-D117)/2</f>
        <v>0</v>
      </c>
      <c r="G117" s="22">
        <f>SUM(C117:F117)</f>
        <v>0</v>
      </c>
    </row>
    <row r="118" spans="1:8" x14ac:dyDescent="0.2">
      <c r="A118" s="11"/>
      <c r="B118" s="40"/>
      <c r="G118" s="22">
        <f>SUM(C118:F118)</f>
        <v>0</v>
      </c>
    </row>
    <row r="119" spans="1:8" x14ac:dyDescent="0.2">
      <c r="A119" s="11"/>
      <c r="B119" s="40"/>
      <c r="G119" s="22">
        <f>SUM(C119:F119)</f>
        <v>0</v>
      </c>
    </row>
    <row r="120" spans="1:8" x14ac:dyDescent="0.2">
      <c r="A120" s="11"/>
      <c r="B120" s="40"/>
      <c r="G120" s="22">
        <f>SUM(C120:F120)</f>
        <v>0</v>
      </c>
    </row>
    <row r="121" spans="1:8" x14ac:dyDescent="0.2">
      <c r="A121" s="11"/>
      <c r="B121" s="40"/>
      <c r="C121" s="40"/>
      <c r="G121" s="22">
        <f>SUM(C121:F121)</f>
        <v>0</v>
      </c>
    </row>
    <row r="122" spans="1:8" x14ac:dyDescent="0.2">
      <c r="A122" s="11" t="s">
        <v>21</v>
      </c>
      <c r="B122" s="20">
        <f t="shared" ref="B122:G122" si="13">SUM(B117:B121)</f>
        <v>0</v>
      </c>
      <c r="C122" s="20">
        <f t="shared" si="13"/>
        <v>0</v>
      </c>
      <c r="D122" s="20">
        <f t="shared" si="13"/>
        <v>0</v>
      </c>
      <c r="E122" s="20">
        <f t="shared" si="13"/>
        <v>0</v>
      </c>
      <c r="F122" s="20">
        <f t="shared" si="13"/>
        <v>0</v>
      </c>
      <c r="G122" s="20">
        <f t="shared" si="13"/>
        <v>0</v>
      </c>
      <c r="H122" s="22">
        <f>SUM(C122:F122)</f>
        <v>0</v>
      </c>
    </row>
    <row r="123" spans="1:8" x14ac:dyDescent="0.2">
      <c r="A123" s="17" t="s">
        <v>13</v>
      </c>
      <c r="B123" s="41"/>
      <c r="D123" s="40"/>
      <c r="E123" s="40"/>
    </row>
    <row r="124" spans="1:8" x14ac:dyDescent="0.2">
      <c r="A124" s="15" t="s">
        <v>20</v>
      </c>
      <c r="B124" s="41"/>
    </row>
    <row r="125" spans="1:8" s="10" customFormat="1" x14ac:dyDescent="0.2">
      <c r="A125" s="53" t="s">
        <v>56</v>
      </c>
      <c r="B125" s="37">
        <v>1000000</v>
      </c>
      <c r="C125" s="21">
        <v>174095.48</v>
      </c>
      <c r="D125" s="21">
        <f>423818.79-C125-D126</f>
        <v>182223.30999999997</v>
      </c>
      <c r="E125" s="21">
        <f>(B125-C125-D125)/2</f>
        <v>321840.60500000004</v>
      </c>
      <c r="F125" s="21">
        <f>(B125-C125-D125)/2</f>
        <v>321840.60500000004</v>
      </c>
      <c r="G125" s="37">
        <f>SUM(C125:F125)</f>
        <v>1000000</v>
      </c>
      <c r="H125" s="37"/>
    </row>
    <row r="126" spans="1:8" s="10" customFormat="1" x14ac:dyDescent="0.2">
      <c r="A126" s="56" t="s">
        <v>70</v>
      </c>
      <c r="B126" s="37"/>
      <c r="C126" s="38"/>
      <c r="D126" s="38">
        <v>67500</v>
      </c>
      <c r="E126" s="38"/>
      <c r="F126" s="37"/>
      <c r="G126" s="37">
        <f t="shared" ref="G126:G137" si="14">SUM(C126:F126)</f>
        <v>67500</v>
      </c>
      <c r="H126" s="37"/>
    </row>
    <row r="127" spans="1:8" s="10" customFormat="1" x14ac:dyDescent="0.2">
      <c r="B127" s="37"/>
      <c r="C127" s="38"/>
      <c r="D127" s="38"/>
      <c r="E127" s="38"/>
      <c r="F127" s="37"/>
      <c r="G127" s="37">
        <f t="shared" si="14"/>
        <v>0</v>
      </c>
      <c r="H127" s="37"/>
    </row>
    <row r="128" spans="1:8" s="10" customFormat="1" x14ac:dyDescent="0.2">
      <c r="B128" s="37"/>
      <c r="C128" s="38"/>
      <c r="D128" s="38"/>
      <c r="E128" s="38"/>
      <c r="F128" s="37"/>
      <c r="G128" s="37">
        <f t="shared" si="14"/>
        <v>0</v>
      </c>
      <c r="H128" s="37"/>
    </row>
    <row r="129" spans="1:8" s="10" customFormat="1" x14ac:dyDescent="0.2">
      <c r="B129" s="37"/>
      <c r="C129" s="38"/>
      <c r="D129" s="38"/>
      <c r="E129" s="38"/>
      <c r="F129" s="37"/>
      <c r="G129" s="37">
        <f t="shared" si="14"/>
        <v>0</v>
      </c>
      <c r="H129" s="37"/>
    </row>
    <row r="130" spans="1:8" s="10" customFormat="1" x14ac:dyDescent="0.2">
      <c r="B130" s="37"/>
      <c r="C130" s="38"/>
      <c r="D130" s="38"/>
      <c r="E130" s="38"/>
      <c r="F130" s="37"/>
      <c r="G130" s="37">
        <f t="shared" si="14"/>
        <v>0</v>
      </c>
      <c r="H130" s="37"/>
    </row>
    <row r="131" spans="1:8" s="10" customFormat="1" x14ac:dyDescent="0.2">
      <c r="B131" s="37"/>
      <c r="C131" s="38"/>
      <c r="D131" s="38"/>
      <c r="E131" s="38"/>
      <c r="F131" s="37"/>
      <c r="G131" s="37">
        <f t="shared" si="14"/>
        <v>0</v>
      </c>
      <c r="H131" s="37"/>
    </row>
    <row r="132" spans="1:8" s="10" customFormat="1" x14ac:dyDescent="0.2">
      <c r="B132" s="37"/>
      <c r="C132" s="38"/>
      <c r="D132" s="38"/>
      <c r="E132" s="38"/>
      <c r="F132" s="37"/>
      <c r="G132" s="37">
        <f t="shared" si="14"/>
        <v>0</v>
      </c>
      <c r="H132" s="37"/>
    </row>
    <row r="133" spans="1:8" s="10" customFormat="1" x14ac:dyDescent="0.2">
      <c r="B133" s="37"/>
      <c r="C133" s="38"/>
      <c r="D133" s="38"/>
      <c r="E133" s="38"/>
      <c r="F133" s="37"/>
      <c r="G133" s="37">
        <f t="shared" si="14"/>
        <v>0</v>
      </c>
      <c r="H133" s="37"/>
    </row>
    <row r="134" spans="1:8" s="10" customFormat="1" x14ac:dyDescent="0.2">
      <c r="B134" s="37"/>
      <c r="C134" s="38"/>
      <c r="D134" s="38"/>
      <c r="E134" s="38"/>
      <c r="F134" s="37"/>
      <c r="G134" s="37">
        <f t="shared" si="14"/>
        <v>0</v>
      </c>
      <c r="H134" s="37"/>
    </row>
    <row r="135" spans="1:8" s="10" customFormat="1" x14ac:dyDescent="0.2">
      <c r="A135" s="12"/>
      <c r="B135" s="39"/>
      <c r="C135" s="44"/>
      <c r="D135" s="38"/>
      <c r="E135" s="38"/>
      <c r="F135" s="37"/>
      <c r="G135" s="37">
        <f t="shared" si="14"/>
        <v>0</v>
      </c>
      <c r="H135" s="37"/>
    </row>
    <row r="136" spans="1:8" s="10" customFormat="1" x14ac:dyDescent="0.2">
      <c r="A136" s="12"/>
      <c r="B136" s="39"/>
      <c r="C136" s="34"/>
      <c r="D136" s="38"/>
      <c r="E136" s="38"/>
      <c r="F136" s="37"/>
      <c r="G136" s="37">
        <f t="shared" si="14"/>
        <v>0</v>
      </c>
      <c r="H136" s="37"/>
    </row>
    <row r="137" spans="1:8" s="10" customFormat="1" x14ac:dyDescent="0.2">
      <c r="A137" s="12"/>
      <c r="B137" s="39"/>
      <c r="C137" s="34"/>
      <c r="D137" s="38"/>
      <c r="E137" s="38"/>
      <c r="F137" s="37"/>
      <c r="G137" s="37">
        <f t="shared" si="14"/>
        <v>0</v>
      </c>
      <c r="H137" s="37"/>
    </row>
    <row r="138" spans="1:8" s="1" customFormat="1" x14ac:dyDescent="0.2">
      <c r="A138" s="11" t="s">
        <v>21</v>
      </c>
      <c r="B138" s="20">
        <f t="shared" ref="B138:G138" si="15">SUM(B125:B137)</f>
        <v>1000000</v>
      </c>
      <c r="C138" s="20">
        <f t="shared" si="15"/>
        <v>174095.48</v>
      </c>
      <c r="D138" s="20">
        <f t="shared" si="15"/>
        <v>249723.30999999997</v>
      </c>
      <c r="E138" s="20">
        <f t="shared" si="15"/>
        <v>321840.60500000004</v>
      </c>
      <c r="F138" s="20">
        <f t="shared" si="15"/>
        <v>321840.60500000004</v>
      </c>
      <c r="G138" s="20">
        <f t="shared" si="15"/>
        <v>1067500</v>
      </c>
      <c r="H138" s="20">
        <f>SUM(C138:F138)</f>
        <v>1067500</v>
      </c>
    </row>
    <row r="139" spans="1:8" s="1" customFormat="1" ht="13.5" thickBot="1" x14ac:dyDescent="0.25">
      <c r="A139" s="11"/>
      <c r="B139" s="40"/>
      <c r="C139" s="20"/>
      <c r="D139" s="20"/>
      <c r="E139" s="20"/>
      <c r="F139" s="20"/>
      <c r="G139" s="20"/>
      <c r="H139" s="20"/>
    </row>
    <row r="140" spans="1:8" ht="16.5" thickBot="1" x14ac:dyDescent="0.3">
      <c r="A140" s="6" t="s">
        <v>23</v>
      </c>
      <c r="B140" s="34">
        <f>B138+B122+B114+B79+B67+B53+B48+B43</f>
        <v>9598743.6799999997</v>
      </c>
      <c r="C140" s="34">
        <f>C138+C122+C114+C79+C67+C53+C48+C43</f>
        <v>1373136.75</v>
      </c>
      <c r="D140" s="34">
        <f>D138+D122+D114+D79+D67+D53+D48+D43</f>
        <v>4123929.2399999993</v>
      </c>
      <c r="E140" s="34">
        <f>E138+E122+E114+E79+E67+E53+E48+E43</f>
        <v>2341692.6749999998</v>
      </c>
      <c r="F140" s="34">
        <f>F138+F122+F114+F79+F67+F53+F48+F43</f>
        <v>2341692.6749999998</v>
      </c>
      <c r="G140" s="34">
        <f>G138+G122+G114+G79+G67+G53+G48+G43</f>
        <v>10176905.34</v>
      </c>
    </row>
    <row r="141" spans="1:8" s="1" customFormat="1" x14ac:dyDescent="0.2">
      <c r="A141" s="11"/>
      <c r="B141" s="40"/>
      <c r="C141" s="20"/>
      <c r="D141" s="20"/>
      <c r="E141" s="20"/>
      <c r="F141" s="20"/>
      <c r="G141" s="20"/>
      <c r="H141" s="20"/>
    </row>
    <row r="142" spans="1:8" ht="18" x14ac:dyDescent="0.25">
      <c r="A142" s="18" t="s">
        <v>26</v>
      </c>
      <c r="B142" s="45">
        <f>B140+B31</f>
        <v>10814764.82</v>
      </c>
      <c r="C142" s="45">
        <f>C140+C31</f>
        <v>1655933.24</v>
      </c>
      <c r="D142" s="45">
        <f>D140+D31</f>
        <v>4347012.7299999995</v>
      </c>
      <c r="E142" s="45">
        <f>E140+E31</f>
        <v>2696763.2549999999</v>
      </c>
      <c r="F142" s="45">
        <f>F140+F31</f>
        <v>2696763.2549999999</v>
      </c>
      <c r="G142" s="46">
        <f>G140+G31</f>
        <v>11392926.48</v>
      </c>
    </row>
    <row r="146" spans="1:2" x14ac:dyDescent="0.2">
      <c r="A146" s="11"/>
      <c r="B146" s="40"/>
    </row>
  </sheetData>
  <printOptions horizontalCentered="1" gridLines="1"/>
  <pageMargins left="0.27" right="0.25" top="0.6" bottom="0.56000000000000005" header="0.27" footer="0.21"/>
  <pageSetup scale="90" orientation="landscape" r:id="rId1"/>
  <headerFooter alignWithMargins="0">
    <oddFooter>&amp;L&amp;F&amp;RPage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1"/>
  <sheetViews>
    <sheetView zoomScaleNormal="100" workbookViewId="0">
      <pane xSplit="1" ySplit="4" topLeftCell="B91" activePane="bottomRight" state="frozen"/>
      <selection activeCell="A118" sqref="A118"/>
      <selection pane="topRight" activeCell="A118" sqref="A118"/>
      <selection pane="bottomLeft" activeCell="A118" sqref="A118"/>
      <selection pane="bottomRight" activeCell="A120" sqref="A120"/>
    </sheetView>
  </sheetViews>
  <sheetFormatPr defaultRowHeight="12.75" x14ac:dyDescent="0.2"/>
  <cols>
    <col min="1" max="1" width="62.85546875" style="2" bestFit="1" customWidth="1"/>
    <col min="2" max="2" width="20.7109375" style="22" bestFit="1" customWidth="1"/>
    <col min="3" max="5" width="15.7109375" style="21" customWidth="1"/>
    <col min="6" max="6" width="15.7109375" style="22" customWidth="1"/>
    <col min="7" max="7" width="17.7109375" style="22" customWidth="1"/>
    <col min="8" max="8" width="12.140625" style="22" customWidth="1"/>
    <col min="9" max="16384" width="9.140625" style="2"/>
  </cols>
  <sheetData>
    <row r="1" spans="1:8" x14ac:dyDescent="0.2">
      <c r="A1" s="1" t="s">
        <v>24</v>
      </c>
      <c r="B1" s="20"/>
    </row>
    <row r="2" spans="1:8" x14ac:dyDescent="0.2">
      <c r="A2" s="1"/>
      <c r="B2" s="20"/>
    </row>
    <row r="3" spans="1:8" s="4" customFormat="1" ht="20.25" customHeight="1" thickBot="1" x14ac:dyDescent="0.35">
      <c r="A3" s="3" t="s">
        <v>32</v>
      </c>
      <c r="B3" s="23"/>
      <c r="C3" s="24"/>
      <c r="D3" s="24"/>
      <c r="E3" s="24"/>
      <c r="F3" s="25"/>
      <c r="G3" s="25"/>
      <c r="H3" s="25"/>
    </row>
    <row r="4" spans="1:8" s="5" customFormat="1" ht="26.25" thickBot="1" x14ac:dyDescent="0.25">
      <c r="B4" s="26" t="s">
        <v>25</v>
      </c>
      <c r="C4" s="27" t="s">
        <v>15</v>
      </c>
      <c r="D4" s="28" t="s">
        <v>16</v>
      </c>
      <c r="E4" s="28" t="s">
        <v>17</v>
      </c>
      <c r="F4" s="29" t="s">
        <v>18</v>
      </c>
      <c r="G4" s="29" t="s">
        <v>19</v>
      </c>
      <c r="H4" s="30"/>
    </row>
    <row r="5" spans="1:8" s="5" customFormat="1" ht="13.5" thickBot="1" x14ac:dyDescent="0.25">
      <c r="B5" s="31"/>
      <c r="C5" s="32"/>
      <c r="D5" s="32"/>
      <c r="E5" s="32"/>
      <c r="F5" s="32"/>
      <c r="G5" s="32"/>
      <c r="H5" s="30"/>
    </row>
    <row r="6" spans="1:8" s="5" customFormat="1" ht="16.5" thickBot="1" x14ac:dyDescent="0.3">
      <c r="A6" s="6" t="s">
        <v>6</v>
      </c>
      <c r="B6" s="33"/>
      <c r="C6" s="34"/>
      <c r="D6" s="34"/>
      <c r="E6" s="34"/>
      <c r="F6" s="30"/>
      <c r="G6" s="30"/>
      <c r="H6" s="30"/>
    </row>
    <row r="7" spans="1:8" s="5" customFormat="1" ht="16.5" thickBot="1" x14ac:dyDescent="0.3">
      <c r="A7" s="7"/>
      <c r="B7" s="30"/>
      <c r="C7" s="30"/>
      <c r="D7" s="30"/>
      <c r="E7" s="30"/>
      <c r="F7" s="30"/>
      <c r="G7" s="30"/>
      <c r="H7" s="30"/>
    </row>
    <row r="8" spans="1:8" s="9" customFormat="1" ht="13.5" thickBot="1" x14ac:dyDescent="0.25">
      <c r="A8" s="8" t="s">
        <v>0</v>
      </c>
      <c r="B8" s="35"/>
      <c r="C8" s="21"/>
      <c r="D8" s="21"/>
      <c r="E8" s="21"/>
      <c r="F8" s="36"/>
      <c r="G8" s="36"/>
      <c r="H8" s="36"/>
    </row>
    <row r="9" spans="1:8" x14ac:dyDescent="0.2">
      <c r="B9" s="21">
        <v>700658.95</v>
      </c>
      <c r="C9" s="21">
        <f>$B$9/4</f>
        <v>175164.73749999999</v>
      </c>
      <c r="D9" s="21">
        <f>$B$9/4</f>
        <v>175164.73749999999</v>
      </c>
      <c r="E9" s="21">
        <f>$B$9/4</f>
        <v>175164.73749999999</v>
      </c>
      <c r="F9" s="21">
        <f>$B$9/4</f>
        <v>175164.73749999999</v>
      </c>
      <c r="G9" s="22">
        <f>SUM(C9:F9)</f>
        <v>700658.95</v>
      </c>
    </row>
    <row r="10" spans="1:8" x14ac:dyDescent="0.2">
      <c r="B10" s="37"/>
      <c r="D10" s="38"/>
      <c r="G10" s="22">
        <f>SUM(C10:F10)</f>
        <v>0</v>
      </c>
    </row>
    <row r="11" spans="1:8" x14ac:dyDescent="0.2">
      <c r="A11" s="11"/>
      <c r="B11" s="39"/>
      <c r="C11" s="40"/>
      <c r="D11" s="39"/>
      <c r="G11" s="22">
        <f>SUM(C11:F11)</f>
        <v>0</v>
      </c>
    </row>
    <row r="12" spans="1:8" s="1" customFormat="1" x14ac:dyDescent="0.2">
      <c r="A12" s="11" t="s">
        <v>21</v>
      </c>
      <c r="B12" s="20">
        <f t="shared" ref="B12:G12" si="0">SUM(B9:B11)</f>
        <v>700658.95</v>
      </c>
      <c r="C12" s="20">
        <f t="shared" si="0"/>
        <v>175164.73749999999</v>
      </c>
      <c r="D12" s="20">
        <f t="shared" si="0"/>
        <v>175164.73749999999</v>
      </c>
      <c r="E12" s="20">
        <f t="shared" si="0"/>
        <v>175164.73749999999</v>
      </c>
      <c r="F12" s="20">
        <f t="shared" si="0"/>
        <v>175164.73749999999</v>
      </c>
      <c r="G12" s="20">
        <f t="shared" si="0"/>
        <v>700658.95</v>
      </c>
      <c r="H12" s="20"/>
    </row>
    <row r="13" spans="1:8" x14ac:dyDescent="0.2">
      <c r="A13" s="13" t="s">
        <v>1</v>
      </c>
      <c r="B13" s="35"/>
      <c r="D13" s="38"/>
    </row>
    <row r="14" spans="1:8" x14ac:dyDescent="0.2">
      <c r="B14" s="21">
        <v>96247.27</v>
      </c>
      <c r="C14" s="21">
        <f>$B$14/4</f>
        <v>24061.817500000001</v>
      </c>
      <c r="D14" s="21">
        <f>$B$14/4</f>
        <v>24061.817500000001</v>
      </c>
      <c r="E14" s="21">
        <f>$B$14/4</f>
        <v>24061.817500000001</v>
      </c>
      <c r="F14" s="21">
        <f>$B$14/4</f>
        <v>24061.817500000001</v>
      </c>
      <c r="G14" s="22">
        <f>SUM(C14:F14)</f>
        <v>96247.27</v>
      </c>
    </row>
    <row r="15" spans="1:8" x14ac:dyDescent="0.2">
      <c r="A15" s="11"/>
      <c r="B15" s="39"/>
      <c r="C15" s="40"/>
      <c r="D15" s="38"/>
      <c r="G15" s="22">
        <f>SUM(C15:F15)</f>
        <v>0</v>
      </c>
    </row>
    <row r="16" spans="1:8" x14ac:dyDescent="0.2">
      <c r="B16" s="37"/>
      <c r="D16" s="38"/>
      <c r="G16" s="22">
        <f>SUM(C16:F16)</f>
        <v>0</v>
      </c>
    </row>
    <row r="17" spans="1:8" s="1" customFormat="1" x14ac:dyDescent="0.2">
      <c r="A17" s="11" t="s">
        <v>21</v>
      </c>
      <c r="B17" s="39">
        <f t="shared" ref="B17:G17" si="1">SUM(B14:B16)</f>
        <v>96247.27</v>
      </c>
      <c r="C17" s="39">
        <f t="shared" si="1"/>
        <v>24061.817500000001</v>
      </c>
      <c r="D17" s="39">
        <f t="shared" si="1"/>
        <v>24061.817500000001</v>
      </c>
      <c r="E17" s="39">
        <f t="shared" si="1"/>
        <v>24061.817500000001</v>
      </c>
      <c r="F17" s="39">
        <f t="shared" si="1"/>
        <v>24061.817500000001</v>
      </c>
      <c r="G17" s="20">
        <f t="shared" si="1"/>
        <v>96247.27</v>
      </c>
      <c r="H17" s="20"/>
    </row>
    <row r="18" spans="1:8" x14ac:dyDescent="0.2">
      <c r="A18" s="13" t="s">
        <v>2</v>
      </c>
      <c r="B18" s="35"/>
      <c r="D18" s="38"/>
    </row>
    <row r="19" spans="1:8" x14ac:dyDescent="0.2">
      <c r="B19" s="37"/>
      <c r="F19" s="21"/>
      <c r="G19" s="22">
        <f>SUM(C19:F19)</f>
        <v>0</v>
      </c>
    </row>
    <row r="20" spans="1:8" x14ac:dyDescent="0.2">
      <c r="A20" s="11"/>
      <c r="B20" s="37"/>
      <c r="C20" s="47">
        <f>$B$20/4</f>
        <v>0</v>
      </c>
      <c r="D20" s="47">
        <f>$B$20/4</f>
        <v>0</v>
      </c>
      <c r="E20" s="47">
        <f>$B$20/4</f>
        <v>0</v>
      </c>
      <c r="F20" s="47">
        <f>$B$20/4</f>
        <v>0</v>
      </c>
      <c r="G20" s="22">
        <f>SUM(C20:F20)</f>
        <v>0</v>
      </c>
    </row>
    <row r="21" spans="1:8" x14ac:dyDescent="0.2">
      <c r="B21" s="37"/>
      <c r="D21" s="38"/>
      <c r="G21" s="22">
        <f>SUM(C21:F21)</f>
        <v>0</v>
      </c>
    </row>
    <row r="22" spans="1:8" x14ac:dyDescent="0.2">
      <c r="A22" s="11"/>
      <c r="B22" s="39"/>
      <c r="C22" s="34"/>
      <c r="D22" s="38"/>
      <c r="G22" s="22">
        <f>SUM(C22:F22)</f>
        <v>0</v>
      </c>
    </row>
    <row r="23" spans="1:8" s="1" customFormat="1" ht="13.5" thickBot="1" x14ac:dyDescent="0.25">
      <c r="A23" s="11" t="s">
        <v>21</v>
      </c>
      <c r="B23" s="20">
        <f t="shared" ref="B23:G23" si="2">SUM(B20:B22)</f>
        <v>0</v>
      </c>
      <c r="C23" s="20">
        <f t="shared" si="2"/>
        <v>0</v>
      </c>
      <c r="D23" s="20">
        <f t="shared" si="2"/>
        <v>0</v>
      </c>
      <c r="E23" s="20">
        <f t="shared" si="2"/>
        <v>0</v>
      </c>
      <c r="F23" s="20">
        <f t="shared" si="2"/>
        <v>0</v>
      </c>
      <c r="G23" s="20">
        <f t="shared" si="2"/>
        <v>0</v>
      </c>
      <c r="H23" s="20"/>
    </row>
    <row r="24" spans="1:8" s="1" customFormat="1" ht="13.5" thickBot="1" x14ac:dyDescent="0.25">
      <c r="A24" s="14" t="s">
        <v>4</v>
      </c>
      <c r="B24" s="41"/>
      <c r="C24" s="21"/>
      <c r="D24" s="21"/>
      <c r="E24" s="40"/>
      <c r="F24" s="20"/>
      <c r="G24" s="20"/>
      <c r="H24" s="20"/>
    </row>
    <row r="25" spans="1:8" s="1" customFormat="1" x14ac:dyDescent="0.2">
      <c r="A25" s="2"/>
      <c r="B25" s="21">
        <v>223133.74</v>
      </c>
      <c r="C25" s="21">
        <f>$B$25/4</f>
        <v>55783.434999999998</v>
      </c>
      <c r="D25" s="21">
        <f>$B$25/4</f>
        <v>55783.434999999998</v>
      </c>
      <c r="E25" s="21">
        <f>$B$25/4</f>
        <v>55783.434999999998</v>
      </c>
      <c r="F25" s="21">
        <f>$B$25/4</f>
        <v>55783.434999999998</v>
      </c>
      <c r="G25" s="22">
        <f>SUM(C25:F25)</f>
        <v>223133.74</v>
      </c>
      <c r="H25" s="20"/>
    </row>
    <row r="26" spans="1:8" s="1" customFormat="1" x14ac:dyDescent="0.2">
      <c r="A26" s="11" t="s">
        <v>21</v>
      </c>
      <c r="B26" s="20">
        <f>SUM(B24:B25)</f>
        <v>223133.74</v>
      </c>
      <c r="C26" s="20">
        <f>SUM(C24:C25)</f>
        <v>55783.434999999998</v>
      </c>
      <c r="D26" s="20">
        <f>SUM(D24:D25)</f>
        <v>55783.434999999998</v>
      </c>
      <c r="E26" s="20">
        <f>SUM(E24:E25)</f>
        <v>55783.434999999998</v>
      </c>
      <c r="F26" s="20">
        <f>SUM(F24:F25)</f>
        <v>55783.434999999998</v>
      </c>
      <c r="G26" s="20">
        <f>SUM(C26:F26)</f>
        <v>223133.74</v>
      </c>
      <c r="H26" s="20"/>
    </row>
    <row r="27" spans="1:8" s="1" customFormat="1" x14ac:dyDescent="0.2">
      <c r="A27" s="13" t="s">
        <v>3</v>
      </c>
      <c r="B27" s="35"/>
      <c r="C27" s="42"/>
      <c r="D27" s="21"/>
      <c r="E27" s="40"/>
      <c r="F27" s="20"/>
      <c r="G27" s="20"/>
      <c r="H27" s="20"/>
    </row>
    <row r="28" spans="1:8" x14ac:dyDescent="0.2">
      <c r="B28" s="37"/>
      <c r="C28" s="22"/>
      <c r="D28" s="22"/>
    </row>
    <row r="29" spans="1:8" x14ac:dyDescent="0.2">
      <c r="A29" s="11" t="s">
        <v>21</v>
      </c>
      <c r="B29" s="39"/>
      <c r="C29" s="22">
        <f>SUM(C27:C28)</f>
        <v>0</v>
      </c>
      <c r="D29" s="22">
        <f>SUM(D27:D28)</f>
        <v>0</v>
      </c>
      <c r="E29" s="22">
        <f>SUM(E27:E28)</f>
        <v>0</v>
      </c>
      <c r="F29" s="22">
        <f>SUM(F27:F28)</f>
        <v>0</v>
      </c>
      <c r="G29" s="22">
        <f>SUM(C29:F29)</f>
        <v>0</v>
      </c>
    </row>
    <row r="30" spans="1:8" ht="13.5" thickBot="1" x14ac:dyDescent="0.25">
      <c r="A30" s="11"/>
      <c r="B30" s="39"/>
      <c r="C30" s="22"/>
      <c r="D30" s="22"/>
      <c r="E30" s="22"/>
    </row>
    <row r="31" spans="1:8" s="1" customFormat="1" ht="16.5" thickBot="1" x14ac:dyDescent="0.3">
      <c r="A31" s="6" t="s">
        <v>22</v>
      </c>
      <c r="B31" s="34">
        <f t="shared" ref="B31:G31" si="3">B29+B26+B23+B17+B12</f>
        <v>1020039.96</v>
      </c>
      <c r="C31" s="34">
        <f t="shared" si="3"/>
        <v>255009.99</v>
      </c>
      <c r="D31" s="34">
        <f t="shared" si="3"/>
        <v>255009.99</v>
      </c>
      <c r="E31" s="34">
        <f t="shared" si="3"/>
        <v>255009.99</v>
      </c>
      <c r="F31" s="34">
        <f t="shared" si="3"/>
        <v>255009.99</v>
      </c>
      <c r="G31" s="34">
        <f t="shared" si="3"/>
        <v>1020039.96</v>
      </c>
      <c r="H31" s="20">
        <f>SUM(C31:F31)</f>
        <v>1020039.96</v>
      </c>
    </row>
    <row r="32" spans="1:8" ht="13.5" thickBot="1" x14ac:dyDescent="0.25">
      <c r="A32" s="11"/>
      <c r="B32" s="39"/>
      <c r="C32" s="22"/>
      <c r="D32" s="22"/>
      <c r="E32" s="22"/>
    </row>
    <row r="33" spans="1:8" ht="16.5" thickBot="1" x14ac:dyDescent="0.3">
      <c r="A33" s="6" t="s">
        <v>5</v>
      </c>
      <c r="B33" s="33"/>
      <c r="C33" s="22"/>
      <c r="D33" s="22"/>
      <c r="E33" s="22"/>
    </row>
    <row r="34" spans="1:8" ht="16.5" thickBot="1" x14ac:dyDescent="0.3">
      <c r="A34" s="16"/>
      <c r="B34" s="33"/>
      <c r="C34" s="42"/>
    </row>
    <row r="35" spans="1:8" ht="13.5" thickBot="1" x14ac:dyDescent="0.25">
      <c r="A35" s="14" t="s">
        <v>7</v>
      </c>
      <c r="B35" s="41"/>
    </row>
    <row r="36" spans="1:8" x14ac:dyDescent="0.2">
      <c r="A36" s="15" t="s">
        <v>20</v>
      </c>
      <c r="B36" s="41"/>
    </row>
    <row r="37" spans="1:8" x14ac:dyDescent="0.2">
      <c r="C37" s="47">
        <f>$B$37/4</f>
        <v>0</v>
      </c>
      <c r="D37" s="47">
        <f>$B$37/4</f>
        <v>0</v>
      </c>
      <c r="E37" s="47">
        <f>$B$37/4</f>
        <v>0</v>
      </c>
      <c r="F37" s="47">
        <f>$B$37/4</f>
        <v>0</v>
      </c>
      <c r="G37" s="22">
        <f t="shared" ref="G37:G42" si="4">SUM(C37:F37)</f>
        <v>0</v>
      </c>
    </row>
    <row r="38" spans="1:8" x14ac:dyDescent="0.2">
      <c r="G38" s="22">
        <f t="shared" si="4"/>
        <v>0</v>
      </c>
    </row>
    <row r="39" spans="1:8" x14ac:dyDescent="0.2">
      <c r="G39" s="22">
        <f t="shared" si="4"/>
        <v>0</v>
      </c>
    </row>
    <row r="40" spans="1:8" x14ac:dyDescent="0.2">
      <c r="G40" s="22">
        <f t="shared" si="4"/>
        <v>0</v>
      </c>
    </row>
    <row r="41" spans="1:8" x14ac:dyDescent="0.2">
      <c r="A41" s="11"/>
      <c r="B41" s="40"/>
      <c r="C41" s="42"/>
      <c r="G41" s="22">
        <f t="shared" si="4"/>
        <v>0</v>
      </c>
    </row>
    <row r="42" spans="1:8" x14ac:dyDescent="0.2">
      <c r="A42" s="11"/>
      <c r="B42" s="40"/>
      <c r="C42" s="43"/>
      <c r="G42" s="22">
        <f t="shared" si="4"/>
        <v>0</v>
      </c>
    </row>
    <row r="43" spans="1:8" ht="13.5" thickBot="1" x14ac:dyDescent="0.25">
      <c r="A43" s="11" t="s">
        <v>21</v>
      </c>
      <c r="B43" s="20">
        <f t="shared" ref="B43:G43" si="5">SUM(B37:B42)</f>
        <v>0</v>
      </c>
      <c r="C43" s="22">
        <f t="shared" si="5"/>
        <v>0</v>
      </c>
      <c r="D43" s="22">
        <f t="shared" si="5"/>
        <v>0</v>
      </c>
      <c r="E43" s="22">
        <f t="shared" si="5"/>
        <v>0</v>
      </c>
      <c r="F43" s="22">
        <f t="shared" si="5"/>
        <v>0</v>
      </c>
      <c r="G43" s="22">
        <f t="shared" si="5"/>
        <v>0</v>
      </c>
      <c r="H43" s="22">
        <f>SUM(C43:F43)</f>
        <v>0</v>
      </c>
    </row>
    <row r="44" spans="1:8" ht="13.5" thickBot="1" x14ac:dyDescent="0.25">
      <c r="A44" s="14" t="s">
        <v>9</v>
      </c>
      <c r="B44" s="41"/>
    </row>
    <row r="45" spans="1:8" x14ac:dyDescent="0.2">
      <c r="A45" s="15" t="s">
        <v>20</v>
      </c>
      <c r="B45" s="41"/>
      <c r="G45" s="22">
        <f>SUM(C45:F45)</f>
        <v>0</v>
      </c>
    </row>
    <row r="46" spans="1:8" x14ac:dyDescent="0.2">
      <c r="A46" s="11"/>
      <c r="B46" s="21">
        <v>775396.59</v>
      </c>
      <c r="C46" s="21">
        <f>$B$46/4</f>
        <v>193849.14749999999</v>
      </c>
      <c r="D46" s="21">
        <f>$B$46/4</f>
        <v>193849.14749999999</v>
      </c>
      <c r="E46" s="21">
        <f>$B$46/4</f>
        <v>193849.14749999999</v>
      </c>
      <c r="F46" s="21">
        <f>$B$46/4</f>
        <v>193849.14749999999</v>
      </c>
      <c r="G46" s="22">
        <f>SUM(C46:F46)</f>
        <v>775396.59</v>
      </c>
    </row>
    <row r="47" spans="1:8" x14ac:dyDescent="0.2">
      <c r="A47" s="11"/>
      <c r="B47" s="40"/>
      <c r="C47" s="40"/>
      <c r="G47" s="22">
        <f>SUM(C47:F47)</f>
        <v>0</v>
      </c>
    </row>
    <row r="48" spans="1:8" ht="13.5" thickBot="1" x14ac:dyDescent="0.25">
      <c r="A48" s="11" t="s">
        <v>21</v>
      </c>
      <c r="B48" s="20">
        <f t="shared" ref="B48:G48" si="6">SUM(B45:B47)</f>
        <v>775396.59</v>
      </c>
      <c r="C48" s="22">
        <f t="shared" si="6"/>
        <v>193849.14749999999</v>
      </c>
      <c r="D48" s="22">
        <f t="shared" si="6"/>
        <v>193849.14749999999</v>
      </c>
      <c r="E48" s="22">
        <f t="shared" si="6"/>
        <v>193849.14749999999</v>
      </c>
      <c r="F48" s="22">
        <f t="shared" si="6"/>
        <v>193849.14749999999</v>
      </c>
      <c r="G48" s="22">
        <f t="shared" si="6"/>
        <v>775396.59</v>
      </c>
      <c r="H48" s="22">
        <f>SUM(C48:F48)</f>
        <v>775396.59</v>
      </c>
    </row>
    <row r="49" spans="1:7" ht="13.5" thickBot="1" x14ac:dyDescent="0.25">
      <c r="A49" s="14" t="s">
        <v>8</v>
      </c>
      <c r="B49" s="41"/>
    </row>
    <row r="50" spans="1:7" x14ac:dyDescent="0.2">
      <c r="A50" s="15" t="s">
        <v>20</v>
      </c>
      <c r="B50" s="41"/>
      <c r="G50" s="22">
        <f t="shared" ref="G50:G61" si="7">SUM(C50:F50)</f>
        <v>0</v>
      </c>
    </row>
    <row r="51" spans="1:7" x14ac:dyDescent="0.2">
      <c r="A51" s="11"/>
      <c r="B51" s="40"/>
      <c r="G51" s="22">
        <f t="shared" si="7"/>
        <v>0</v>
      </c>
    </row>
    <row r="52" spans="1:7" x14ac:dyDescent="0.2">
      <c r="A52" s="11"/>
      <c r="B52" s="21"/>
      <c r="C52" s="21">
        <f>$B$52/4</f>
        <v>0</v>
      </c>
      <c r="D52" s="21">
        <f>$B$52/4</f>
        <v>0</v>
      </c>
      <c r="E52" s="21">
        <f>$B$52/4</f>
        <v>0</v>
      </c>
      <c r="F52" s="21">
        <f>$B$52/4</f>
        <v>0</v>
      </c>
      <c r="G52" s="22">
        <f t="shared" si="7"/>
        <v>0</v>
      </c>
    </row>
    <row r="53" spans="1:7" x14ac:dyDescent="0.2">
      <c r="A53" s="11"/>
      <c r="B53" s="40"/>
      <c r="G53" s="22">
        <f t="shared" si="7"/>
        <v>0</v>
      </c>
    </row>
    <row r="54" spans="1:7" x14ac:dyDescent="0.2">
      <c r="A54" s="11"/>
      <c r="B54" s="40"/>
      <c r="G54" s="22">
        <f t="shared" si="7"/>
        <v>0</v>
      </c>
    </row>
    <row r="55" spans="1:7" x14ac:dyDescent="0.2">
      <c r="A55" s="11"/>
      <c r="B55" s="40"/>
      <c r="G55" s="22">
        <f t="shared" si="7"/>
        <v>0</v>
      </c>
    </row>
    <row r="56" spans="1:7" x14ac:dyDescent="0.2">
      <c r="A56" s="11"/>
      <c r="B56" s="40"/>
      <c r="G56" s="22">
        <f t="shared" si="7"/>
        <v>0</v>
      </c>
    </row>
    <row r="57" spans="1:7" x14ac:dyDescent="0.2">
      <c r="A57" s="11"/>
      <c r="B57" s="40"/>
      <c r="G57" s="22">
        <f t="shared" si="7"/>
        <v>0</v>
      </c>
    </row>
    <row r="58" spans="1:7" x14ac:dyDescent="0.2">
      <c r="A58" s="11"/>
      <c r="B58" s="40"/>
      <c r="G58" s="22">
        <f t="shared" si="7"/>
        <v>0</v>
      </c>
    </row>
    <row r="59" spans="1:7" x14ac:dyDescent="0.2">
      <c r="A59" s="11"/>
      <c r="B59" s="40"/>
      <c r="G59" s="22">
        <f t="shared" si="7"/>
        <v>0</v>
      </c>
    </row>
    <row r="60" spans="1:7" x14ac:dyDescent="0.2">
      <c r="A60" s="11"/>
      <c r="B60" s="40"/>
      <c r="G60" s="22">
        <f t="shared" si="7"/>
        <v>0</v>
      </c>
    </row>
    <row r="61" spans="1:7" x14ac:dyDescent="0.2">
      <c r="A61" s="11"/>
      <c r="B61" s="40"/>
      <c r="C61" s="40"/>
      <c r="G61" s="22">
        <f t="shared" si="7"/>
        <v>0</v>
      </c>
    </row>
    <row r="62" spans="1:7" s="20" customFormat="1" ht="13.5" thickBot="1" x14ac:dyDescent="0.25">
      <c r="A62" s="11" t="s">
        <v>21</v>
      </c>
      <c r="B62" s="20">
        <f t="shared" ref="B62:G62" si="8">SUM(B50:B61)</f>
        <v>0</v>
      </c>
      <c r="C62" s="20">
        <f t="shared" si="8"/>
        <v>0</v>
      </c>
      <c r="D62" s="20">
        <f t="shared" si="8"/>
        <v>0</v>
      </c>
      <c r="E62" s="20">
        <f t="shared" si="8"/>
        <v>0</v>
      </c>
      <c r="F62" s="20">
        <f t="shared" si="8"/>
        <v>0</v>
      </c>
      <c r="G62" s="20">
        <f t="shared" si="8"/>
        <v>0</v>
      </c>
    </row>
    <row r="63" spans="1:7" ht="13.5" thickBot="1" x14ac:dyDescent="0.25">
      <c r="A63" s="14" t="s">
        <v>10</v>
      </c>
      <c r="B63" s="41"/>
    </row>
    <row r="64" spans="1:7" x14ac:dyDescent="0.2">
      <c r="A64" s="15" t="s">
        <v>20</v>
      </c>
      <c r="B64" s="41"/>
    </row>
    <row r="65" spans="1:8" x14ac:dyDescent="0.2">
      <c r="A65" s="15"/>
      <c r="B65" s="41"/>
      <c r="C65" s="21">
        <f>$B$65/4</f>
        <v>0</v>
      </c>
      <c r="D65" s="21">
        <f>$B$65/4</f>
        <v>0</v>
      </c>
      <c r="E65" s="21">
        <f>$B$65/4</f>
        <v>0</v>
      </c>
      <c r="F65" s="21">
        <f>$B$65/4</f>
        <v>0</v>
      </c>
      <c r="G65" s="22">
        <f>SUM(C65:F65)</f>
        <v>0</v>
      </c>
    </row>
    <row r="66" spans="1:8" x14ac:dyDescent="0.2">
      <c r="A66" s="15"/>
      <c r="B66" s="41"/>
      <c r="G66" s="22">
        <f t="shared" ref="G66:G73" si="9">SUM(C66:F66)</f>
        <v>0</v>
      </c>
    </row>
    <row r="67" spans="1:8" x14ac:dyDescent="0.2">
      <c r="A67" s="15"/>
      <c r="B67" s="41"/>
      <c r="G67" s="22">
        <f t="shared" si="9"/>
        <v>0</v>
      </c>
    </row>
    <row r="68" spans="1:8" x14ac:dyDescent="0.2">
      <c r="A68" s="15"/>
      <c r="B68" s="41"/>
      <c r="G68" s="22">
        <f t="shared" si="9"/>
        <v>0</v>
      </c>
    </row>
    <row r="69" spans="1:8" x14ac:dyDescent="0.2">
      <c r="A69" s="15"/>
      <c r="B69" s="41"/>
      <c r="G69" s="22">
        <f t="shared" si="9"/>
        <v>0</v>
      </c>
    </row>
    <row r="70" spans="1:8" x14ac:dyDescent="0.2">
      <c r="A70" s="15"/>
      <c r="B70" s="41"/>
      <c r="G70" s="22">
        <f t="shared" si="9"/>
        <v>0</v>
      </c>
    </row>
    <row r="71" spans="1:8" x14ac:dyDescent="0.2">
      <c r="A71" s="15"/>
      <c r="B71" s="41"/>
      <c r="G71" s="22">
        <f t="shared" si="9"/>
        <v>0</v>
      </c>
    </row>
    <row r="72" spans="1:8" x14ac:dyDescent="0.2">
      <c r="A72" s="11"/>
      <c r="B72" s="40"/>
      <c r="G72" s="22">
        <f t="shared" si="9"/>
        <v>0</v>
      </c>
    </row>
    <row r="73" spans="1:8" x14ac:dyDescent="0.2">
      <c r="G73" s="22">
        <f t="shared" si="9"/>
        <v>0</v>
      </c>
    </row>
    <row r="74" spans="1:8" ht="13.5" thickBot="1" x14ac:dyDescent="0.25">
      <c r="A74" s="11" t="s">
        <v>21</v>
      </c>
      <c r="B74" s="20">
        <f t="shared" ref="B74:G74" si="10">SUM(B65:B73)</f>
        <v>0</v>
      </c>
      <c r="C74" s="22">
        <f t="shared" si="10"/>
        <v>0</v>
      </c>
      <c r="D74" s="22">
        <f t="shared" si="10"/>
        <v>0</v>
      </c>
      <c r="E74" s="22">
        <f t="shared" si="10"/>
        <v>0</v>
      </c>
      <c r="F74" s="22">
        <f t="shared" si="10"/>
        <v>0</v>
      </c>
      <c r="G74" s="22">
        <f t="shared" si="10"/>
        <v>0</v>
      </c>
      <c r="H74" s="22">
        <f>SUM(C74:F74)</f>
        <v>0</v>
      </c>
    </row>
    <row r="75" spans="1:8" ht="13.5" thickBot="1" x14ac:dyDescent="0.25">
      <c r="A75" s="14" t="s">
        <v>11</v>
      </c>
      <c r="B75" s="41"/>
    </row>
    <row r="76" spans="1:8" x14ac:dyDescent="0.2">
      <c r="A76" s="15" t="s">
        <v>20</v>
      </c>
      <c r="B76" s="41"/>
    </row>
    <row r="77" spans="1:8" x14ac:dyDescent="0.2">
      <c r="A77" s="15"/>
      <c r="B77" s="41"/>
      <c r="F77" s="21"/>
      <c r="G77" s="22">
        <f>SUM(C77:F77)</f>
        <v>0</v>
      </c>
    </row>
    <row r="78" spans="1:8" x14ac:dyDescent="0.2">
      <c r="A78" s="15"/>
      <c r="B78" s="41"/>
      <c r="G78" s="22">
        <f t="shared" ref="G78:G108" si="11">SUM(C78:F78)</f>
        <v>0</v>
      </c>
    </row>
    <row r="79" spans="1:8" ht="25.5" x14ac:dyDescent="0.2">
      <c r="A79" s="51" t="s">
        <v>45</v>
      </c>
      <c r="B79" s="41">
        <v>265000</v>
      </c>
      <c r="C79" s="21">
        <f>$B$79/4</f>
        <v>66250</v>
      </c>
      <c r="D79" s="21">
        <f t="shared" ref="D79:F79" si="12">$B$79/4</f>
        <v>66250</v>
      </c>
      <c r="E79" s="21">
        <f t="shared" si="12"/>
        <v>66250</v>
      </c>
      <c r="F79" s="21">
        <f t="shared" si="12"/>
        <v>66250</v>
      </c>
      <c r="G79" s="22">
        <f>SUM(C79:F79)</f>
        <v>265000</v>
      </c>
    </row>
    <row r="80" spans="1:8" ht="38.25" x14ac:dyDescent="0.2">
      <c r="A80" s="51" t="s">
        <v>46</v>
      </c>
      <c r="B80" s="41">
        <v>500000</v>
      </c>
      <c r="C80" s="21">
        <f>$B$80/4</f>
        <v>125000</v>
      </c>
      <c r="D80" s="21">
        <f t="shared" ref="D80:F80" si="13">$B$80/4</f>
        <v>125000</v>
      </c>
      <c r="E80" s="21">
        <f t="shared" si="13"/>
        <v>125000</v>
      </c>
      <c r="F80" s="21">
        <f t="shared" si="13"/>
        <v>125000</v>
      </c>
      <c r="G80" s="22">
        <f>SUM(C80:F80)</f>
        <v>500000</v>
      </c>
    </row>
    <row r="81" spans="1:7" x14ac:dyDescent="0.2">
      <c r="A81" s="15"/>
      <c r="B81" s="41"/>
      <c r="G81" s="22">
        <f t="shared" si="11"/>
        <v>0</v>
      </c>
    </row>
    <row r="82" spans="1:7" x14ac:dyDescent="0.2">
      <c r="A82" s="15"/>
      <c r="B82" s="41"/>
      <c r="G82" s="22">
        <f t="shared" si="11"/>
        <v>0</v>
      </c>
    </row>
    <row r="83" spans="1:7" x14ac:dyDescent="0.2">
      <c r="A83" s="15"/>
      <c r="B83" s="41"/>
      <c r="G83" s="22">
        <f t="shared" si="11"/>
        <v>0</v>
      </c>
    </row>
    <row r="84" spans="1:7" x14ac:dyDescent="0.2">
      <c r="A84" s="15"/>
      <c r="B84" s="41"/>
      <c r="G84" s="22">
        <f t="shared" si="11"/>
        <v>0</v>
      </c>
    </row>
    <row r="85" spans="1:7" x14ac:dyDescent="0.2">
      <c r="A85" s="15"/>
      <c r="B85" s="41"/>
      <c r="G85" s="22">
        <f t="shared" si="11"/>
        <v>0</v>
      </c>
    </row>
    <row r="86" spans="1:7" x14ac:dyDescent="0.2">
      <c r="A86" s="15"/>
      <c r="B86" s="41"/>
      <c r="G86" s="22">
        <f t="shared" si="11"/>
        <v>0</v>
      </c>
    </row>
    <row r="87" spans="1:7" x14ac:dyDescent="0.2">
      <c r="A87" s="15"/>
      <c r="B87" s="41"/>
      <c r="G87" s="22">
        <f t="shared" si="11"/>
        <v>0</v>
      </c>
    </row>
    <row r="88" spans="1:7" x14ac:dyDescent="0.2">
      <c r="A88" s="15"/>
      <c r="B88" s="41"/>
      <c r="G88" s="22">
        <f t="shared" si="11"/>
        <v>0</v>
      </c>
    </row>
    <row r="89" spans="1:7" x14ac:dyDescent="0.2">
      <c r="A89" s="15"/>
      <c r="B89" s="41"/>
      <c r="G89" s="22">
        <f t="shared" si="11"/>
        <v>0</v>
      </c>
    </row>
    <row r="90" spans="1:7" x14ac:dyDescent="0.2">
      <c r="A90" s="15"/>
      <c r="B90" s="41"/>
      <c r="G90" s="22">
        <f t="shared" si="11"/>
        <v>0</v>
      </c>
    </row>
    <row r="91" spans="1:7" x14ac:dyDescent="0.2">
      <c r="A91" s="15"/>
      <c r="B91" s="41"/>
      <c r="G91" s="22">
        <f t="shared" si="11"/>
        <v>0</v>
      </c>
    </row>
    <row r="92" spans="1:7" x14ac:dyDescent="0.2">
      <c r="A92" s="15"/>
      <c r="B92" s="41"/>
      <c r="G92" s="22">
        <f t="shared" si="11"/>
        <v>0</v>
      </c>
    </row>
    <row r="93" spans="1:7" x14ac:dyDescent="0.2">
      <c r="A93" s="15"/>
      <c r="B93" s="41"/>
      <c r="G93" s="22">
        <f t="shared" si="11"/>
        <v>0</v>
      </c>
    </row>
    <row r="94" spans="1:7" x14ac:dyDescent="0.2">
      <c r="A94" s="15"/>
      <c r="B94" s="41"/>
      <c r="G94" s="22">
        <f t="shared" si="11"/>
        <v>0</v>
      </c>
    </row>
    <row r="95" spans="1:7" x14ac:dyDescent="0.2">
      <c r="A95" s="15"/>
      <c r="B95" s="41"/>
      <c r="G95" s="22">
        <f t="shared" si="11"/>
        <v>0</v>
      </c>
    </row>
    <row r="96" spans="1:7" x14ac:dyDescent="0.2">
      <c r="A96" s="15"/>
      <c r="B96" s="41"/>
      <c r="G96" s="22">
        <f t="shared" si="11"/>
        <v>0</v>
      </c>
    </row>
    <row r="97" spans="1:8" x14ac:dyDescent="0.2">
      <c r="A97" s="15"/>
      <c r="B97" s="41"/>
      <c r="G97" s="22">
        <f t="shared" si="11"/>
        <v>0</v>
      </c>
    </row>
    <row r="98" spans="1:8" x14ac:dyDescent="0.2">
      <c r="A98" s="15"/>
      <c r="B98" s="41"/>
      <c r="G98" s="22">
        <f t="shared" si="11"/>
        <v>0</v>
      </c>
    </row>
    <row r="99" spans="1:8" x14ac:dyDescent="0.2">
      <c r="A99" s="15"/>
      <c r="B99" s="41"/>
      <c r="G99" s="22">
        <f t="shared" si="11"/>
        <v>0</v>
      </c>
    </row>
    <row r="100" spans="1:8" x14ac:dyDescent="0.2">
      <c r="A100" s="15"/>
      <c r="B100" s="41"/>
      <c r="G100" s="22">
        <f t="shared" si="11"/>
        <v>0</v>
      </c>
    </row>
    <row r="101" spans="1:8" x14ac:dyDescent="0.2">
      <c r="A101" s="15"/>
      <c r="B101" s="41"/>
      <c r="G101" s="22">
        <f t="shared" si="11"/>
        <v>0</v>
      </c>
    </row>
    <row r="102" spans="1:8" x14ac:dyDescent="0.2">
      <c r="A102" s="15"/>
      <c r="B102" s="41"/>
      <c r="G102" s="22">
        <f t="shared" si="11"/>
        <v>0</v>
      </c>
    </row>
    <row r="103" spans="1:8" x14ac:dyDescent="0.2">
      <c r="A103" s="15"/>
      <c r="B103" s="41"/>
      <c r="G103" s="22">
        <f t="shared" si="11"/>
        <v>0</v>
      </c>
    </row>
    <row r="104" spans="1:8" x14ac:dyDescent="0.2">
      <c r="A104" s="15"/>
      <c r="B104" s="41"/>
      <c r="G104" s="22">
        <f t="shared" si="11"/>
        <v>0</v>
      </c>
    </row>
    <row r="105" spans="1:8" x14ac:dyDescent="0.2">
      <c r="A105" s="15"/>
      <c r="B105" s="41"/>
      <c r="G105" s="22">
        <f t="shared" si="11"/>
        <v>0</v>
      </c>
    </row>
    <row r="106" spans="1:8" x14ac:dyDescent="0.2">
      <c r="A106" s="15"/>
      <c r="B106" s="41"/>
      <c r="G106" s="22">
        <f t="shared" si="11"/>
        <v>0</v>
      </c>
    </row>
    <row r="107" spans="1:8" x14ac:dyDescent="0.2">
      <c r="A107" s="11"/>
      <c r="B107" s="40"/>
      <c r="G107" s="22">
        <f t="shared" si="11"/>
        <v>0</v>
      </c>
    </row>
    <row r="108" spans="1:8" x14ac:dyDescent="0.2">
      <c r="A108" s="11" t="s">
        <v>14</v>
      </c>
      <c r="B108" s="40"/>
      <c r="C108" s="43"/>
      <c r="G108" s="22">
        <f t="shared" si="11"/>
        <v>0</v>
      </c>
    </row>
    <row r="109" spans="1:8" x14ac:dyDescent="0.2">
      <c r="A109" s="11" t="s">
        <v>21</v>
      </c>
      <c r="B109" s="20">
        <f t="shared" ref="B109:G109" si="14">SUM(B77:B108)</f>
        <v>765000</v>
      </c>
      <c r="C109" s="20">
        <f t="shared" si="14"/>
        <v>191250</v>
      </c>
      <c r="D109" s="20">
        <f t="shared" si="14"/>
        <v>191250</v>
      </c>
      <c r="E109" s="20">
        <f t="shared" si="14"/>
        <v>191250</v>
      </c>
      <c r="F109" s="20">
        <f t="shared" si="14"/>
        <v>191250</v>
      </c>
      <c r="G109" s="20">
        <f t="shared" si="14"/>
        <v>765000</v>
      </c>
      <c r="H109" s="22">
        <f>SUM(C109:F109)</f>
        <v>765000</v>
      </c>
    </row>
    <row r="110" spans="1:8" x14ac:dyDescent="0.2">
      <c r="A110" s="13" t="s">
        <v>12</v>
      </c>
      <c r="B110" s="35"/>
      <c r="C110" s="43"/>
    </row>
    <row r="111" spans="1:8" x14ac:dyDescent="0.2">
      <c r="A111" s="15"/>
      <c r="B111" s="41"/>
    </row>
    <row r="112" spans="1:8" x14ac:dyDescent="0.2">
      <c r="A112" s="11"/>
      <c r="B112" s="21"/>
      <c r="C112" s="21">
        <f>$B$112/4</f>
        <v>0</v>
      </c>
      <c r="D112" s="21">
        <f>$B$112/4</f>
        <v>0</v>
      </c>
      <c r="E112" s="21">
        <f>$B$112/4</f>
        <v>0</v>
      </c>
      <c r="F112" s="21">
        <f>$B$112/4</f>
        <v>0</v>
      </c>
      <c r="G112" s="22">
        <f>SUM(C112:F112)</f>
        <v>0</v>
      </c>
    </row>
    <row r="113" spans="1:8" x14ac:dyDescent="0.2">
      <c r="A113" s="11"/>
      <c r="B113" s="40"/>
      <c r="G113" s="22">
        <f>SUM(C113:F113)</f>
        <v>0</v>
      </c>
    </row>
    <row r="114" spans="1:8" x14ac:dyDescent="0.2">
      <c r="A114" s="11"/>
      <c r="B114" s="40"/>
      <c r="G114" s="22">
        <f>SUM(C114:F114)</f>
        <v>0</v>
      </c>
    </row>
    <row r="115" spans="1:8" x14ac:dyDescent="0.2">
      <c r="A115" s="11"/>
      <c r="B115" s="40"/>
      <c r="G115" s="22">
        <f>SUM(C115:F115)</f>
        <v>0</v>
      </c>
    </row>
    <row r="116" spans="1:8" x14ac:dyDescent="0.2">
      <c r="A116" s="11"/>
      <c r="B116" s="40"/>
      <c r="C116" s="40"/>
      <c r="G116" s="22">
        <f>SUM(C116:F116)</f>
        <v>0</v>
      </c>
    </row>
    <row r="117" spans="1:8" x14ac:dyDescent="0.2">
      <c r="A117" s="11" t="s">
        <v>21</v>
      </c>
      <c r="B117" s="20">
        <f t="shared" ref="B117:G117" si="15">SUM(B112:B116)</f>
        <v>0</v>
      </c>
      <c r="C117" s="20">
        <f t="shared" si="15"/>
        <v>0</v>
      </c>
      <c r="D117" s="20">
        <f t="shared" si="15"/>
        <v>0</v>
      </c>
      <c r="E117" s="20">
        <f t="shared" si="15"/>
        <v>0</v>
      </c>
      <c r="F117" s="20">
        <f t="shared" si="15"/>
        <v>0</v>
      </c>
      <c r="G117" s="20">
        <f t="shared" si="15"/>
        <v>0</v>
      </c>
      <c r="H117" s="22">
        <f>SUM(C117:F117)</f>
        <v>0</v>
      </c>
    </row>
    <row r="118" spans="1:8" x14ac:dyDescent="0.2">
      <c r="A118" s="17" t="s">
        <v>13</v>
      </c>
      <c r="B118" s="41"/>
      <c r="D118" s="40"/>
      <c r="E118" s="40"/>
    </row>
    <row r="119" spans="1:8" x14ac:dyDescent="0.2">
      <c r="A119" s="15" t="s">
        <v>20</v>
      </c>
      <c r="B119" s="41"/>
    </row>
    <row r="120" spans="1:8" s="10" customFormat="1" x14ac:dyDescent="0.2">
      <c r="A120" s="53" t="s">
        <v>52</v>
      </c>
      <c r="B120" s="37">
        <v>75000</v>
      </c>
      <c r="C120" s="47">
        <f>$B$120/4</f>
        <v>18750</v>
      </c>
      <c r="D120" s="47">
        <f>$B$120/4</f>
        <v>18750</v>
      </c>
      <c r="E120" s="47">
        <f>$B$120/4</f>
        <v>18750</v>
      </c>
      <c r="F120" s="47">
        <f>$B$120/4</f>
        <v>18750</v>
      </c>
      <c r="G120" s="37">
        <f>SUM(C120:F120)</f>
        <v>75000</v>
      </c>
      <c r="H120" s="37"/>
    </row>
    <row r="121" spans="1:8" s="10" customFormat="1" x14ac:dyDescent="0.2">
      <c r="B121" s="37"/>
      <c r="C121" s="38"/>
      <c r="D121" s="38"/>
      <c r="E121" s="38"/>
      <c r="F121" s="37"/>
      <c r="G121" s="37">
        <f t="shared" ref="G121:G132" si="16">SUM(C121:F121)</f>
        <v>0</v>
      </c>
      <c r="H121" s="37"/>
    </row>
    <row r="122" spans="1:8" s="10" customFormat="1" x14ac:dyDescent="0.2">
      <c r="B122" s="37"/>
      <c r="C122" s="38"/>
      <c r="D122" s="38"/>
      <c r="E122" s="38"/>
      <c r="F122" s="37"/>
      <c r="G122" s="37">
        <f t="shared" si="16"/>
        <v>0</v>
      </c>
      <c r="H122" s="37"/>
    </row>
    <row r="123" spans="1:8" s="10" customFormat="1" x14ac:dyDescent="0.2">
      <c r="B123" s="37"/>
      <c r="C123" s="38"/>
      <c r="D123" s="38"/>
      <c r="E123" s="38"/>
      <c r="F123" s="37"/>
      <c r="G123" s="37">
        <f t="shared" si="16"/>
        <v>0</v>
      </c>
      <c r="H123" s="37"/>
    </row>
    <row r="124" spans="1:8" s="10" customFormat="1" x14ac:dyDescent="0.2">
      <c r="B124" s="37"/>
      <c r="C124" s="38"/>
      <c r="D124" s="38"/>
      <c r="E124" s="38"/>
      <c r="F124" s="37"/>
      <c r="G124" s="37">
        <f t="shared" si="16"/>
        <v>0</v>
      </c>
      <c r="H124" s="37"/>
    </row>
    <row r="125" spans="1:8" s="10" customFormat="1" x14ac:dyDescent="0.2">
      <c r="B125" s="37"/>
      <c r="C125" s="38"/>
      <c r="D125" s="38"/>
      <c r="E125" s="38"/>
      <c r="F125" s="37"/>
      <c r="G125" s="37">
        <f t="shared" si="16"/>
        <v>0</v>
      </c>
      <c r="H125" s="37"/>
    </row>
    <row r="126" spans="1:8" s="10" customFormat="1" x14ac:dyDescent="0.2">
      <c r="B126" s="37"/>
      <c r="C126" s="38"/>
      <c r="D126" s="38"/>
      <c r="E126" s="38"/>
      <c r="F126" s="37"/>
      <c r="G126" s="37">
        <f t="shared" si="16"/>
        <v>0</v>
      </c>
      <c r="H126" s="37"/>
    </row>
    <row r="127" spans="1:8" s="10" customFormat="1" x14ac:dyDescent="0.2">
      <c r="B127" s="37"/>
      <c r="C127" s="38"/>
      <c r="D127" s="38"/>
      <c r="E127" s="38"/>
      <c r="F127" s="37"/>
      <c r="G127" s="37">
        <f t="shared" si="16"/>
        <v>0</v>
      </c>
      <c r="H127" s="37"/>
    </row>
    <row r="128" spans="1:8" s="10" customFormat="1" x14ac:dyDescent="0.2">
      <c r="B128" s="37"/>
      <c r="C128" s="38"/>
      <c r="D128" s="38"/>
      <c r="E128" s="38"/>
      <c r="F128" s="37"/>
      <c r="G128" s="37">
        <f t="shared" si="16"/>
        <v>0</v>
      </c>
      <c r="H128" s="37"/>
    </row>
    <row r="129" spans="1:8" s="10" customFormat="1" x14ac:dyDescent="0.2">
      <c r="B129" s="37"/>
      <c r="C129" s="38"/>
      <c r="D129" s="38"/>
      <c r="E129" s="38"/>
      <c r="F129" s="37"/>
      <c r="G129" s="37">
        <f t="shared" si="16"/>
        <v>0</v>
      </c>
      <c r="H129" s="37"/>
    </row>
    <row r="130" spans="1:8" s="10" customFormat="1" x14ac:dyDescent="0.2">
      <c r="A130" s="12"/>
      <c r="B130" s="39"/>
      <c r="C130" s="44"/>
      <c r="D130" s="38"/>
      <c r="E130" s="38"/>
      <c r="F130" s="37"/>
      <c r="G130" s="37">
        <f t="shared" si="16"/>
        <v>0</v>
      </c>
      <c r="H130" s="37"/>
    </row>
    <row r="131" spans="1:8" s="10" customFormat="1" x14ac:dyDescent="0.2">
      <c r="A131" s="12"/>
      <c r="B131" s="39"/>
      <c r="C131" s="34"/>
      <c r="D131" s="38"/>
      <c r="E131" s="38"/>
      <c r="F131" s="37"/>
      <c r="G131" s="37">
        <f t="shared" si="16"/>
        <v>0</v>
      </c>
      <c r="H131" s="37"/>
    </row>
    <row r="132" spans="1:8" s="10" customFormat="1" x14ac:dyDescent="0.2">
      <c r="A132" s="12"/>
      <c r="B132" s="39"/>
      <c r="C132" s="34"/>
      <c r="D132" s="38"/>
      <c r="E132" s="38"/>
      <c r="F132" s="37"/>
      <c r="G132" s="37">
        <f t="shared" si="16"/>
        <v>0</v>
      </c>
      <c r="H132" s="37"/>
    </row>
    <row r="133" spans="1:8" s="1" customFormat="1" x14ac:dyDescent="0.2">
      <c r="A133" s="11" t="s">
        <v>21</v>
      </c>
      <c r="B133" s="20">
        <f t="shared" ref="B133:G133" si="17">SUM(B120:B132)</f>
        <v>75000</v>
      </c>
      <c r="C133" s="20">
        <f t="shared" si="17"/>
        <v>18750</v>
      </c>
      <c r="D133" s="20">
        <f t="shared" si="17"/>
        <v>18750</v>
      </c>
      <c r="E133" s="20">
        <f t="shared" si="17"/>
        <v>18750</v>
      </c>
      <c r="F133" s="20">
        <f t="shared" si="17"/>
        <v>18750</v>
      </c>
      <c r="G133" s="20">
        <f t="shared" si="17"/>
        <v>75000</v>
      </c>
      <c r="H133" s="20">
        <f>SUM(C133:F133)</f>
        <v>75000</v>
      </c>
    </row>
    <row r="134" spans="1:8" s="1" customFormat="1" ht="13.5" thickBot="1" x14ac:dyDescent="0.25">
      <c r="A134" s="11"/>
      <c r="B134" s="40"/>
      <c r="C134" s="20"/>
      <c r="D134" s="20"/>
      <c r="E134" s="20"/>
      <c r="F134" s="20"/>
      <c r="G134" s="20"/>
      <c r="H134" s="20"/>
    </row>
    <row r="135" spans="1:8" ht="16.5" thickBot="1" x14ac:dyDescent="0.3">
      <c r="A135" s="6" t="s">
        <v>23</v>
      </c>
      <c r="B135" s="34">
        <f t="shared" ref="B135:G135" si="18">B133+B117+B109+B74+B62+B48+B43</f>
        <v>1615396.5899999999</v>
      </c>
      <c r="C135" s="34">
        <f t="shared" si="18"/>
        <v>403849.14749999996</v>
      </c>
      <c r="D135" s="34">
        <f t="shared" si="18"/>
        <v>403849.14749999996</v>
      </c>
      <c r="E135" s="34">
        <f t="shared" si="18"/>
        <v>403849.14749999996</v>
      </c>
      <c r="F135" s="34">
        <f t="shared" si="18"/>
        <v>403849.14749999996</v>
      </c>
      <c r="G135" s="34">
        <f t="shared" si="18"/>
        <v>1615396.5899999999</v>
      </c>
    </row>
    <row r="136" spans="1:8" s="1" customFormat="1" x14ac:dyDescent="0.2">
      <c r="A136" s="11"/>
      <c r="B136" s="40"/>
      <c r="C136" s="20"/>
      <c r="D136" s="20"/>
      <c r="E136" s="20"/>
      <c r="F136" s="20"/>
      <c r="G136" s="20"/>
      <c r="H136" s="20"/>
    </row>
    <row r="137" spans="1:8" ht="18" x14ac:dyDescent="0.25">
      <c r="A137" s="18" t="s">
        <v>26</v>
      </c>
      <c r="B137" s="45">
        <f t="shared" ref="B137:G137" si="19">B135+B31</f>
        <v>2635436.5499999998</v>
      </c>
      <c r="C137" s="45">
        <f t="shared" si="19"/>
        <v>658859.13749999995</v>
      </c>
      <c r="D137" s="45">
        <f t="shared" si="19"/>
        <v>658859.13749999995</v>
      </c>
      <c r="E137" s="45">
        <f t="shared" si="19"/>
        <v>658859.13749999995</v>
      </c>
      <c r="F137" s="45">
        <f t="shared" si="19"/>
        <v>658859.13749999995</v>
      </c>
      <c r="G137" s="46">
        <f t="shared" si="19"/>
        <v>2635436.5499999998</v>
      </c>
    </row>
    <row r="141" spans="1:8" x14ac:dyDescent="0.2">
      <c r="A141" s="11"/>
      <c r="B141" s="40"/>
    </row>
  </sheetData>
  <printOptions horizontalCentered="1" gridLines="1"/>
  <pageMargins left="0.27" right="0.25" top="0.6" bottom="0.56000000000000005" header="0.27" footer="0.21"/>
  <pageSetup scale="90" orientation="landscape" r:id="rId1"/>
  <headerFooter alignWithMargins="0">
    <oddFooter>&amp;L&amp;F&amp;RPage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1"/>
  <sheetViews>
    <sheetView zoomScaleNormal="100" workbookViewId="0">
      <pane xSplit="1" ySplit="4" topLeftCell="B50" activePane="bottomRight" state="frozen"/>
      <selection activeCell="A118" sqref="A118"/>
      <selection pane="topRight" activeCell="A118" sqref="A118"/>
      <selection pane="bottomLeft" activeCell="A118" sqref="A118"/>
      <selection pane="bottomRight" activeCell="A78" sqref="A78"/>
    </sheetView>
  </sheetViews>
  <sheetFormatPr defaultRowHeight="12.75" x14ac:dyDescent="0.2"/>
  <cols>
    <col min="1" max="1" width="62.85546875" style="2" bestFit="1" customWidth="1"/>
    <col min="2" max="2" width="20.7109375" style="22" bestFit="1" customWidth="1"/>
    <col min="3" max="5" width="15.7109375" style="21" customWidth="1"/>
    <col min="6" max="6" width="15.7109375" style="22" customWidth="1"/>
    <col min="7" max="7" width="17.7109375" style="22" customWidth="1"/>
    <col min="8" max="8" width="12.140625" style="22" customWidth="1"/>
    <col min="9" max="16384" width="9.140625" style="2"/>
  </cols>
  <sheetData>
    <row r="1" spans="1:8" x14ac:dyDescent="0.2">
      <c r="A1" s="1" t="s">
        <v>24</v>
      </c>
      <c r="B1" s="20"/>
    </row>
    <row r="2" spans="1:8" x14ac:dyDescent="0.2">
      <c r="A2" s="1"/>
      <c r="B2" s="20"/>
    </row>
    <row r="3" spans="1:8" s="4" customFormat="1" ht="20.25" customHeight="1" thickBot="1" x14ac:dyDescent="0.35">
      <c r="A3" s="3" t="s">
        <v>33</v>
      </c>
      <c r="B3" s="23"/>
      <c r="C3" s="24"/>
      <c r="D3" s="24"/>
      <c r="E3" s="24"/>
      <c r="F3" s="25"/>
      <c r="G3" s="25"/>
      <c r="H3" s="25"/>
    </row>
    <row r="4" spans="1:8" s="5" customFormat="1" ht="26.25" thickBot="1" x14ac:dyDescent="0.25">
      <c r="B4" s="26" t="s">
        <v>25</v>
      </c>
      <c r="C4" s="27" t="s">
        <v>15</v>
      </c>
      <c r="D4" s="28" t="s">
        <v>16</v>
      </c>
      <c r="E4" s="28" t="s">
        <v>17</v>
      </c>
      <c r="F4" s="29" t="s">
        <v>18</v>
      </c>
      <c r="G4" s="29" t="s">
        <v>19</v>
      </c>
      <c r="H4" s="30"/>
    </row>
    <row r="5" spans="1:8" s="5" customFormat="1" ht="13.5" thickBot="1" x14ac:dyDescent="0.25">
      <c r="B5" s="31"/>
      <c r="C5" s="32"/>
      <c r="D5" s="32"/>
      <c r="E5" s="32"/>
      <c r="F5" s="32"/>
      <c r="G5" s="32"/>
      <c r="H5" s="30"/>
    </row>
    <row r="6" spans="1:8" s="5" customFormat="1" ht="16.5" thickBot="1" x14ac:dyDescent="0.3">
      <c r="A6" s="6" t="s">
        <v>6</v>
      </c>
      <c r="B6" s="33"/>
      <c r="C6" s="34"/>
      <c r="D6" s="34"/>
      <c r="E6" s="34"/>
      <c r="F6" s="30"/>
      <c r="G6" s="30"/>
      <c r="H6" s="30"/>
    </row>
    <row r="7" spans="1:8" s="5" customFormat="1" ht="16.5" thickBot="1" x14ac:dyDescent="0.3">
      <c r="A7" s="7"/>
      <c r="B7" s="30"/>
      <c r="C7" s="30"/>
      <c r="D7" s="30"/>
      <c r="E7" s="30"/>
      <c r="F7" s="30"/>
      <c r="G7" s="30"/>
      <c r="H7" s="30"/>
    </row>
    <row r="8" spans="1:8" s="9" customFormat="1" ht="13.5" thickBot="1" x14ac:dyDescent="0.25">
      <c r="A8" s="8" t="s">
        <v>0</v>
      </c>
      <c r="B8" s="35"/>
      <c r="C8" s="21"/>
      <c r="D8" s="21"/>
      <c r="E8" s="21"/>
      <c r="F8" s="36"/>
      <c r="G8" s="36"/>
      <c r="H8" s="36"/>
    </row>
    <row r="9" spans="1:8" x14ac:dyDescent="0.2">
      <c r="B9" s="21">
        <v>567202.30000000005</v>
      </c>
      <c r="C9" s="21">
        <f>$B$9/4</f>
        <v>141800.57500000001</v>
      </c>
      <c r="D9" s="21">
        <f>$B$9/4</f>
        <v>141800.57500000001</v>
      </c>
      <c r="E9" s="21">
        <f>$B$9/4</f>
        <v>141800.57500000001</v>
      </c>
      <c r="F9" s="21">
        <f>$B$9/4</f>
        <v>141800.57500000001</v>
      </c>
      <c r="G9" s="22">
        <f>SUM(C9:F9)</f>
        <v>567202.30000000005</v>
      </c>
    </row>
    <row r="10" spans="1:8" x14ac:dyDescent="0.2">
      <c r="B10" s="37"/>
      <c r="D10" s="38"/>
      <c r="G10" s="22">
        <f>SUM(C10:F10)</f>
        <v>0</v>
      </c>
    </row>
    <row r="11" spans="1:8" x14ac:dyDescent="0.2">
      <c r="A11" s="11"/>
      <c r="B11" s="39"/>
      <c r="C11" s="40"/>
      <c r="D11" s="39"/>
      <c r="G11" s="22">
        <f>SUM(C11:F11)</f>
        <v>0</v>
      </c>
    </row>
    <row r="12" spans="1:8" s="1" customFormat="1" x14ac:dyDescent="0.2">
      <c r="A12" s="11" t="s">
        <v>21</v>
      </c>
      <c r="B12" s="20">
        <f t="shared" ref="B12:G12" si="0">SUM(B9:B11)</f>
        <v>567202.30000000005</v>
      </c>
      <c r="C12" s="20">
        <f t="shared" si="0"/>
        <v>141800.57500000001</v>
      </c>
      <c r="D12" s="20">
        <f t="shared" si="0"/>
        <v>141800.57500000001</v>
      </c>
      <c r="E12" s="20">
        <f t="shared" si="0"/>
        <v>141800.57500000001</v>
      </c>
      <c r="F12" s="20">
        <f t="shared" si="0"/>
        <v>141800.57500000001</v>
      </c>
      <c r="G12" s="20">
        <f t="shared" si="0"/>
        <v>567202.30000000005</v>
      </c>
      <c r="H12" s="20"/>
    </row>
    <row r="13" spans="1:8" x14ac:dyDescent="0.2">
      <c r="A13" s="13" t="s">
        <v>1</v>
      </c>
      <c r="B13" s="35"/>
      <c r="D13" s="38"/>
    </row>
    <row r="14" spans="1:8" x14ac:dyDescent="0.2">
      <c r="B14" s="21">
        <v>36534.870000000003</v>
      </c>
      <c r="C14" s="21">
        <f>$B$14/4</f>
        <v>9133.7175000000007</v>
      </c>
      <c r="D14" s="21">
        <f>$B$14/4</f>
        <v>9133.7175000000007</v>
      </c>
      <c r="E14" s="21">
        <f>$B$14/4</f>
        <v>9133.7175000000007</v>
      </c>
      <c r="F14" s="21">
        <f>$B$14/4</f>
        <v>9133.7175000000007</v>
      </c>
      <c r="G14" s="22">
        <f>SUM(C14:F14)</f>
        <v>36534.870000000003</v>
      </c>
    </row>
    <row r="15" spans="1:8" x14ac:dyDescent="0.2">
      <c r="A15" s="11"/>
      <c r="B15" s="39"/>
      <c r="C15" s="40"/>
      <c r="D15" s="38"/>
      <c r="G15" s="22">
        <f>SUM(C15:F15)</f>
        <v>0</v>
      </c>
    </row>
    <row r="16" spans="1:8" x14ac:dyDescent="0.2">
      <c r="B16" s="37"/>
      <c r="D16" s="38"/>
      <c r="G16" s="22">
        <f>SUM(C16:F16)</f>
        <v>0</v>
      </c>
    </row>
    <row r="17" spans="1:8" s="1" customFormat="1" x14ac:dyDescent="0.2">
      <c r="A17" s="11" t="s">
        <v>21</v>
      </c>
      <c r="B17" s="39">
        <f t="shared" ref="B17:G17" si="1">SUM(B14:B16)</f>
        <v>36534.870000000003</v>
      </c>
      <c r="C17" s="39">
        <f t="shared" si="1"/>
        <v>9133.7175000000007</v>
      </c>
      <c r="D17" s="39">
        <f t="shared" si="1"/>
        <v>9133.7175000000007</v>
      </c>
      <c r="E17" s="39">
        <f t="shared" si="1"/>
        <v>9133.7175000000007</v>
      </c>
      <c r="F17" s="39">
        <f t="shared" si="1"/>
        <v>9133.7175000000007</v>
      </c>
      <c r="G17" s="20">
        <f t="shared" si="1"/>
        <v>36534.870000000003</v>
      </c>
      <c r="H17" s="20"/>
    </row>
    <row r="18" spans="1:8" x14ac:dyDescent="0.2">
      <c r="A18" s="13" t="s">
        <v>2</v>
      </c>
      <c r="B18" s="35"/>
      <c r="D18" s="38"/>
    </row>
    <row r="19" spans="1:8" x14ac:dyDescent="0.2">
      <c r="B19" s="37"/>
      <c r="F19" s="21"/>
      <c r="G19" s="22">
        <f>SUM(C19:F19)</f>
        <v>0</v>
      </c>
    </row>
    <row r="20" spans="1:8" x14ac:dyDescent="0.2">
      <c r="A20" s="11"/>
      <c r="B20" s="37"/>
      <c r="C20" s="47">
        <f>$B$20/4</f>
        <v>0</v>
      </c>
      <c r="D20" s="47">
        <f>$B$20/4</f>
        <v>0</v>
      </c>
      <c r="E20" s="47">
        <f>$B$20/4</f>
        <v>0</v>
      </c>
      <c r="F20" s="47">
        <f>$B$20/4</f>
        <v>0</v>
      </c>
      <c r="G20" s="22">
        <f>SUM(C20:F20)</f>
        <v>0</v>
      </c>
    </row>
    <row r="21" spans="1:8" x14ac:dyDescent="0.2">
      <c r="B21" s="37"/>
      <c r="D21" s="38"/>
      <c r="G21" s="22">
        <f>SUM(C21:F21)</f>
        <v>0</v>
      </c>
    </row>
    <row r="22" spans="1:8" x14ac:dyDescent="0.2">
      <c r="A22" s="11"/>
      <c r="B22" s="39"/>
      <c r="C22" s="34"/>
      <c r="D22" s="38"/>
      <c r="G22" s="22">
        <f>SUM(C22:F22)</f>
        <v>0</v>
      </c>
    </row>
    <row r="23" spans="1:8" s="1" customFormat="1" ht="13.5" thickBot="1" x14ac:dyDescent="0.25">
      <c r="A23" s="11" t="s">
        <v>21</v>
      </c>
      <c r="B23" s="20">
        <f t="shared" ref="B23:G23" si="2">SUM(B20:B22)</f>
        <v>0</v>
      </c>
      <c r="C23" s="20">
        <f t="shared" si="2"/>
        <v>0</v>
      </c>
      <c r="D23" s="20">
        <f t="shared" si="2"/>
        <v>0</v>
      </c>
      <c r="E23" s="20">
        <f t="shared" si="2"/>
        <v>0</v>
      </c>
      <c r="F23" s="20">
        <f t="shared" si="2"/>
        <v>0</v>
      </c>
      <c r="G23" s="20">
        <f t="shared" si="2"/>
        <v>0</v>
      </c>
      <c r="H23" s="20"/>
    </row>
    <row r="24" spans="1:8" s="1" customFormat="1" ht="13.5" thickBot="1" x14ac:dyDescent="0.25">
      <c r="A24" s="14" t="s">
        <v>4</v>
      </c>
      <c r="B24" s="41"/>
      <c r="C24" s="21"/>
      <c r="D24" s="21"/>
      <c r="E24" s="40"/>
      <c r="F24" s="20"/>
      <c r="G24" s="20"/>
      <c r="H24" s="20"/>
    </row>
    <row r="25" spans="1:8" s="1" customFormat="1" x14ac:dyDescent="0.2">
      <c r="A25" s="2"/>
      <c r="B25" s="21">
        <v>169046.42</v>
      </c>
      <c r="C25" s="21">
        <f>$B$25/4</f>
        <v>42261.605000000003</v>
      </c>
      <c r="D25" s="21">
        <f>$B$25/4</f>
        <v>42261.605000000003</v>
      </c>
      <c r="E25" s="21">
        <f>$B$25/4</f>
        <v>42261.605000000003</v>
      </c>
      <c r="F25" s="21">
        <f>$B$25/4</f>
        <v>42261.605000000003</v>
      </c>
      <c r="G25" s="22">
        <f>SUM(C25:F25)</f>
        <v>169046.42</v>
      </c>
      <c r="H25" s="20"/>
    </row>
    <row r="26" spans="1:8" s="1" customFormat="1" x14ac:dyDescent="0.2">
      <c r="A26" s="11" t="s">
        <v>21</v>
      </c>
      <c r="B26" s="20">
        <f>SUM(B24:B25)</f>
        <v>169046.42</v>
      </c>
      <c r="C26" s="20">
        <f>SUM(C24:C25)</f>
        <v>42261.605000000003</v>
      </c>
      <c r="D26" s="20">
        <f>SUM(D24:D25)</f>
        <v>42261.605000000003</v>
      </c>
      <c r="E26" s="20">
        <f>SUM(E24:E25)</f>
        <v>42261.605000000003</v>
      </c>
      <c r="F26" s="20">
        <f>SUM(F24:F25)</f>
        <v>42261.605000000003</v>
      </c>
      <c r="G26" s="20">
        <f>SUM(C26:F26)</f>
        <v>169046.42</v>
      </c>
      <c r="H26" s="20"/>
    </row>
    <row r="27" spans="1:8" s="1" customFormat="1" x14ac:dyDescent="0.2">
      <c r="A27" s="13" t="s">
        <v>3</v>
      </c>
      <c r="B27" s="35"/>
      <c r="C27" s="42"/>
      <c r="D27" s="21"/>
      <c r="E27" s="40"/>
      <c r="F27" s="20"/>
      <c r="G27" s="20"/>
      <c r="H27" s="20"/>
    </row>
    <row r="28" spans="1:8" x14ac:dyDescent="0.2">
      <c r="B28" s="37"/>
      <c r="C28" s="22"/>
      <c r="D28" s="22"/>
    </row>
    <row r="29" spans="1:8" x14ac:dyDescent="0.2">
      <c r="A29" s="11" t="s">
        <v>21</v>
      </c>
      <c r="B29" s="39"/>
      <c r="C29" s="22">
        <f>SUM(C27:C28)</f>
        <v>0</v>
      </c>
      <c r="D29" s="22">
        <f>SUM(D27:D28)</f>
        <v>0</v>
      </c>
      <c r="E29" s="22">
        <f>SUM(E27:E28)</f>
        <v>0</v>
      </c>
      <c r="F29" s="22">
        <f>SUM(F27:F28)</f>
        <v>0</v>
      </c>
      <c r="G29" s="22">
        <f>SUM(C29:F29)</f>
        <v>0</v>
      </c>
    </row>
    <row r="30" spans="1:8" ht="13.5" thickBot="1" x14ac:dyDescent="0.25">
      <c r="A30" s="11"/>
      <c r="B30" s="39"/>
      <c r="C30" s="22"/>
      <c r="D30" s="22"/>
      <c r="E30" s="22"/>
    </row>
    <row r="31" spans="1:8" s="1" customFormat="1" ht="16.5" thickBot="1" x14ac:dyDescent="0.3">
      <c r="A31" s="6" t="s">
        <v>22</v>
      </c>
      <c r="B31" s="34">
        <f t="shared" ref="B31:G31" si="3">B29+B26+B23+B17+B12</f>
        <v>772783.59000000008</v>
      </c>
      <c r="C31" s="34">
        <f t="shared" si="3"/>
        <v>193195.89750000002</v>
      </c>
      <c r="D31" s="34">
        <f t="shared" si="3"/>
        <v>193195.89750000002</v>
      </c>
      <c r="E31" s="34">
        <f t="shared" si="3"/>
        <v>193195.89750000002</v>
      </c>
      <c r="F31" s="34">
        <f t="shared" si="3"/>
        <v>193195.89750000002</v>
      </c>
      <c r="G31" s="34">
        <f t="shared" si="3"/>
        <v>772783.59000000008</v>
      </c>
      <c r="H31" s="20">
        <f>SUM(C31:F31)</f>
        <v>772783.59000000008</v>
      </c>
    </row>
    <row r="32" spans="1:8" ht="13.5" thickBot="1" x14ac:dyDescent="0.25">
      <c r="A32" s="11"/>
      <c r="B32" s="39"/>
      <c r="C32" s="22"/>
      <c r="D32" s="22"/>
      <c r="E32" s="22"/>
    </row>
    <row r="33" spans="1:8" ht="16.5" thickBot="1" x14ac:dyDescent="0.3">
      <c r="A33" s="6" t="s">
        <v>5</v>
      </c>
      <c r="B33" s="33"/>
      <c r="C33" s="22"/>
      <c r="D33" s="22"/>
      <c r="E33" s="22"/>
    </row>
    <row r="34" spans="1:8" ht="16.5" thickBot="1" x14ac:dyDescent="0.3">
      <c r="A34" s="16"/>
      <c r="B34" s="33"/>
      <c r="C34" s="42"/>
    </row>
    <row r="35" spans="1:8" ht="13.5" thickBot="1" x14ac:dyDescent="0.25">
      <c r="A35" s="14" t="s">
        <v>7</v>
      </c>
      <c r="B35" s="41"/>
    </row>
    <row r="36" spans="1:8" x14ac:dyDescent="0.2">
      <c r="A36" s="15" t="s">
        <v>20</v>
      </c>
      <c r="B36" s="41"/>
    </row>
    <row r="37" spans="1:8" x14ac:dyDescent="0.2">
      <c r="B37" s="22">
        <v>20000</v>
      </c>
      <c r="C37" s="47">
        <f>$B$37/4</f>
        <v>5000</v>
      </c>
      <c r="D37" s="47">
        <f>$B$37/4</f>
        <v>5000</v>
      </c>
      <c r="E37" s="47">
        <f>$B$37/4</f>
        <v>5000</v>
      </c>
      <c r="F37" s="47">
        <f>$B$37/4</f>
        <v>5000</v>
      </c>
      <c r="G37" s="22">
        <f t="shared" ref="G37:G42" si="4">SUM(C37:F37)</f>
        <v>20000</v>
      </c>
    </row>
    <row r="38" spans="1:8" x14ac:dyDescent="0.2">
      <c r="G38" s="22">
        <f t="shared" si="4"/>
        <v>0</v>
      </c>
    </row>
    <row r="39" spans="1:8" x14ac:dyDescent="0.2">
      <c r="G39" s="22">
        <f t="shared" si="4"/>
        <v>0</v>
      </c>
    </row>
    <row r="40" spans="1:8" x14ac:dyDescent="0.2">
      <c r="G40" s="22">
        <f t="shared" si="4"/>
        <v>0</v>
      </c>
    </row>
    <row r="41" spans="1:8" x14ac:dyDescent="0.2">
      <c r="A41" s="11"/>
      <c r="B41" s="40"/>
      <c r="C41" s="42"/>
      <c r="G41" s="22">
        <f t="shared" si="4"/>
        <v>0</v>
      </c>
    </row>
    <row r="42" spans="1:8" x14ac:dyDescent="0.2">
      <c r="A42" s="11"/>
      <c r="B42" s="40"/>
      <c r="C42" s="43"/>
      <c r="G42" s="22">
        <f t="shared" si="4"/>
        <v>0</v>
      </c>
    </row>
    <row r="43" spans="1:8" ht="13.5" thickBot="1" x14ac:dyDescent="0.25">
      <c r="A43" s="11" t="s">
        <v>21</v>
      </c>
      <c r="B43" s="20">
        <f t="shared" ref="B43:G43" si="5">SUM(B37:B42)</f>
        <v>20000</v>
      </c>
      <c r="C43" s="22">
        <f t="shared" si="5"/>
        <v>5000</v>
      </c>
      <c r="D43" s="22">
        <f t="shared" si="5"/>
        <v>5000</v>
      </c>
      <c r="E43" s="22">
        <f t="shared" si="5"/>
        <v>5000</v>
      </c>
      <c r="F43" s="22">
        <f t="shared" si="5"/>
        <v>5000</v>
      </c>
      <c r="G43" s="22">
        <f t="shared" si="5"/>
        <v>20000</v>
      </c>
      <c r="H43" s="22">
        <f>SUM(C43:F43)</f>
        <v>20000</v>
      </c>
    </row>
    <row r="44" spans="1:8" ht="13.5" thickBot="1" x14ac:dyDescent="0.25">
      <c r="A44" s="14" t="s">
        <v>9</v>
      </c>
      <c r="B44" s="41"/>
    </row>
    <row r="45" spans="1:8" x14ac:dyDescent="0.2">
      <c r="A45" s="15" t="s">
        <v>20</v>
      </c>
      <c r="B45" s="41"/>
      <c r="G45" s="22">
        <f>SUM(C45:F45)</f>
        <v>0</v>
      </c>
    </row>
    <row r="46" spans="1:8" x14ac:dyDescent="0.2">
      <c r="A46" s="11"/>
      <c r="B46" s="21"/>
      <c r="C46" s="21">
        <f>$B$46/4</f>
        <v>0</v>
      </c>
      <c r="D46" s="21">
        <f>$B$46/4</f>
        <v>0</v>
      </c>
      <c r="E46" s="21">
        <f>$B$46/4</f>
        <v>0</v>
      </c>
      <c r="F46" s="21">
        <f>$B$46/4</f>
        <v>0</v>
      </c>
      <c r="G46" s="22">
        <f>SUM(C46:F46)</f>
        <v>0</v>
      </c>
    </row>
    <row r="47" spans="1:8" x14ac:dyDescent="0.2">
      <c r="A47" s="11"/>
      <c r="B47" s="40"/>
      <c r="C47" s="40"/>
      <c r="G47" s="22">
        <f>SUM(C47:F47)</f>
        <v>0</v>
      </c>
    </row>
    <row r="48" spans="1:8" ht="13.5" thickBot="1" x14ac:dyDescent="0.25">
      <c r="A48" s="11" t="s">
        <v>21</v>
      </c>
      <c r="B48" s="20">
        <f t="shared" ref="B48:G48" si="6">SUM(B45:B47)</f>
        <v>0</v>
      </c>
      <c r="C48" s="22">
        <f t="shared" si="6"/>
        <v>0</v>
      </c>
      <c r="D48" s="22">
        <f t="shared" si="6"/>
        <v>0</v>
      </c>
      <c r="E48" s="22">
        <f t="shared" si="6"/>
        <v>0</v>
      </c>
      <c r="F48" s="22">
        <f t="shared" si="6"/>
        <v>0</v>
      </c>
      <c r="G48" s="22">
        <f t="shared" si="6"/>
        <v>0</v>
      </c>
      <c r="H48" s="22">
        <f>SUM(C48:F48)</f>
        <v>0</v>
      </c>
    </row>
    <row r="49" spans="1:7" ht="13.5" thickBot="1" x14ac:dyDescent="0.25">
      <c r="A49" s="14" t="s">
        <v>8</v>
      </c>
      <c r="B49" s="41"/>
    </row>
    <row r="50" spans="1:7" x14ac:dyDescent="0.2">
      <c r="A50" s="15" t="s">
        <v>20</v>
      </c>
      <c r="B50" s="41"/>
      <c r="G50" s="22">
        <f t="shared" ref="G50:G61" si="7">SUM(C50:F50)</f>
        <v>0</v>
      </c>
    </row>
    <row r="51" spans="1:7" x14ac:dyDescent="0.2">
      <c r="A51" s="11"/>
      <c r="B51" s="40"/>
      <c r="G51" s="22">
        <f t="shared" si="7"/>
        <v>0</v>
      </c>
    </row>
    <row r="52" spans="1:7" x14ac:dyDescent="0.2">
      <c r="A52" s="11"/>
      <c r="B52" s="21"/>
      <c r="C52" s="21">
        <f>$B$52/4</f>
        <v>0</v>
      </c>
      <c r="D52" s="21">
        <f>$B$52/4</f>
        <v>0</v>
      </c>
      <c r="E52" s="21">
        <f>$B$52/4</f>
        <v>0</v>
      </c>
      <c r="F52" s="21">
        <f>$B$52/4</f>
        <v>0</v>
      </c>
      <c r="G52" s="22">
        <f t="shared" si="7"/>
        <v>0</v>
      </c>
    </row>
    <row r="53" spans="1:7" x14ac:dyDescent="0.2">
      <c r="A53" s="11"/>
      <c r="B53" s="40"/>
      <c r="G53" s="22">
        <f t="shared" si="7"/>
        <v>0</v>
      </c>
    </row>
    <row r="54" spans="1:7" x14ac:dyDescent="0.2">
      <c r="A54" s="11"/>
      <c r="B54" s="40"/>
      <c r="G54" s="22">
        <f t="shared" si="7"/>
        <v>0</v>
      </c>
    </row>
    <row r="55" spans="1:7" x14ac:dyDescent="0.2">
      <c r="A55" s="11"/>
      <c r="B55" s="40"/>
      <c r="G55" s="22">
        <f t="shared" si="7"/>
        <v>0</v>
      </c>
    </row>
    <row r="56" spans="1:7" x14ac:dyDescent="0.2">
      <c r="A56" s="11"/>
      <c r="B56" s="40"/>
      <c r="G56" s="22">
        <f t="shared" si="7"/>
        <v>0</v>
      </c>
    </row>
    <row r="57" spans="1:7" x14ac:dyDescent="0.2">
      <c r="A57" s="11"/>
      <c r="B57" s="40"/>
      <c r="G57" s="22">
        <f t="shared" si="7"/>
        <v>0</v>
      </c>
    </row>
    <row r="58" spans="1:7" x14ac:dyDescent="0.2">
      <c r="A58" s="11"/>
      <c r="B58" s="40"/>
      <c r="G58" s="22">
        <f t="shared" si="7"/>
        <v>0</v>
      </c>
    </row>
    <row r="59" spans="1:7" x14ac:dyDescent="0.2">
      <c r="A59" s="11"/>
      <c r="B59" s="40"/>
      <c r="G59" s="22">
        <f t="shared" si="7"/>
        <v>0</v>
      </c>
    </row>
    <row r="60" spans="1:7" x14ac:dyDescent="0.2">
      <c r="A60" s="11"/>
      <c r="B60" s="40"/>
      <c r="G60" s="22">
        <f t="shared" si="7"/>
        <v>0</v>
      </c>
    </row>
    <row r="61" spans="1:7" x14ac:dyDescent="0.2">
      <c r="A61" s="11"/>
      <c r="B61" s="40"/>
      <c r="C61" s="40"/>
      <c r="G61" s="22">
        <f t="shared" si="7"/>
        <v>0</v>
      </c>
    </row>
    <row r="62" spans="1:7" s="20" customFormat="1" ht="13.5" thickBot="1" x14ac:dyDescent="0.25">
      <c r="A62" s="11" t="s">
        <v>21</v>
      </c>
      <c r="B62" s="20">
        <f t="shared" ref="B62:G62" si="8">SUM(B50:B61)</f>
        <v>0</v>
      </c>
      <c r="C62" s="20">
        <f t="shared" si="8"/>
        <v>0</v>
      </c>
      <c r="D62" s="20">
        <f t="shared" si="8"/>
        <v>0</v>
      </c>
      <c r="E62" s="20">
        <f t="shared" si="8"/>
        <v>0</v>
      </c>
      <c r="F62" s="20">
        <f t="shared" si="8"/>
        <v>0</v>
      </c>
      <c r="G62" s="20">
        <f t="shared" si="8"/>
        <v>0</v>
      </c>
    </row>
    <row r="63" spans="1:7" ht="13.5" thickBot="1" x14ac:dyDescent="0.25">
      <c r="A63" s="14" t="s">
        <v>10</v>
      </c>
      <c r="B63" s="41"/>
    </row>
    <row r="64" spans="1:7" x14ac:dyDescent="0.2">
      <c r="A64" s="15" t="s">
        <v>20</v>
      </c>
      <c r="B64" s="41"/>
    </row>
    <row r="65" spans="1:8" x14ac:dyDescent="0.2">
      <c r="A65" s="15"/>
      <c r="B65" s="41"/>
      <c r="C65" s="21">
        <f>$B$65/4</f>
        <v>0</v>
      </c>
      <c r="D65" s="21">
        <f>$B$65/4</f>
        <v>0</v>
      </c>
      <c r="E65" s="21">
        <f>$B$65/4</f>
        <v>0</v>
      </c>
      <c r="F65" s="21">
        <f>$B$65/4</f>
        <v>0</v>
      </c>
      <c r="G65" s="22">
        <f>SUM(C65:F65)</f>
        <v>0</v>
      </c>
    </row>
    <row r="66" spans="1:8" x14ac:dyDescent="0.2">
      <c r="A66" s="15"/>
      <c r="B66" s="41"/>
      <c r="G66" s="22">
        <f t="shared" ref="G66:G73" si="9">SUM(C66:F66)</f>
        <v>0</v>
      </c>
    </row>
    <row r="67" spans="1:8" x14ac:dyDescent="0.2">
      <c r="A67" s="15"/>
      <c r="B67" s="41"/>
      <c r="G67" s="22">
        <f t="shared" si="9"/>
        <v>0</v>
      </c>
    </row>
    <row r="68" spans="1:8" x14ac:dyDescent="0.2">
      <c r="A68" s="15"/>
      <c r="B68" s="41"/>
      <c r="G68" s="22">
        <f t="shared" si="9"/>
        <v>0</v>
      </c>
    </row>
    <row r="69" spans="1:8" x14ac:dyDescent="0.2">
      <c r="A69" s="15"/>
      <c r="B69" s="41"/>
      <c r="G69" s="22">
        <f t="shared" si="9"/>
        <v>0</v>
      </c>
    </row>
    <row r="70" spans="1:8" x14ac:dyDescent="0.2">
      <c r="A70" s="15"/>
      <c r="B70" s="41"/>
      <c r="G70" s="22">
        <f t="shared" si="9"/>
        <v>0</v>
      </c>
    </row>
    <row r="71" spans="1:8" x14ac:dyDescent="0.2">
      <c r="A71" s="15"/>
      <c r="B71" s="41"/>
      <c r="G71" s="22">
        <f t="shared" si="9"/>
        <v>0</v>
      </c>
    </row>
    <row r="72" spans="1:8" x14ac:dyDescent="0.2">
      <c r="A72" s="11"/>
      <c r="B72" s="40"/>
      <c r="G72" s="22">
        <f t="shared" si="9"/>
        <v>0</v>
      </c>
    </row>
    <row r="73" spans="1:8" x14ac:dyDescent="0.2">
      <c r="G73" s="22">
        <f t="shared" si="9"/>
        <v>0</v>
      </c>
    </row>
    <row r="74" spans="1:8" ht="13.5" thickBot="1" x14ac:dyDescent="0.25">
      <c r="A74" s="11" t="s">
        <v>21</v>
      </c>
      <c r="B74" s="20">
        <f t="shared" ref="B74:G74" si="10">SUM(B65:B73)</f>
        <v>0</v>
      </c>
      <c r="C74" s="22">
        <f t="shared" si="10"/>
        <v>0</v>
      </c>
      <c r="D74" s="22">
        <f t="shared" si="10"/>
        <v>0</v>
      </c>
      <c r="E74" s="22">
        <f t="shared" si="10"/>
        <v>0</v>
      </c>
      <c r="F74" s="22">
        <f t="shared" si="10"/>
        <v>0</v>
      </c>
      <c r="G74" s="22">
        <f t="shared" si="10"/>
        <v>0</v>
      </c>
      <c r="H74" s="22">
        <f>SUM(C74:F74)</f>
        <v>0</v>
      </c>
    </row>
    <row r="75" spans="1:8" ht="13.5" thickBot="1" x14ac:dyDescent="0.25">
      <c r="A75" s="14" t="s">
        <v>11</v>
      </c>
      <c r="B75" s="41"/>
    </row>
    <row r="76" spans="1:8" x14ac:dyDescent="0.2">
      <c r="A76" s="15" t="s">
        <v>20</v>
      </c>
      <c r="B76" s="41"/>
    </row>
    <row r="77" spans="1:8" x14ac:dyDescent="0.2">
      <c r="A77" s="50" t="s">
        <v>47</v>
      </c>
      <c r="B77" s="41">
        <v>105000</v>
      </c>
      <c r="C77" s="21">
        <f>$B$77/4</f>
        <v>26250</v>
      </c>
      <c r="D77" s="21">
        <f>$B$77/4</f>
        <v>26250</v>
      </c>
      <c r="E77" s="21">
        <f>$B$77/4</f>
        <v>26250</v>
      </c>
      <c r="F77" s="21">
        <f>$B$77/4</f>
        <v>26250</v>
      </c>
      <c r="G77" s="22">
        <f>SUM(C77:F77)</f>
        <v>105000</v>
      </c>
    </row>
    <row r="78" spans="1:8" x14ac:dyDescent="0.2">
      <c r="A78" s="15"/>
      <c r="B78" s="41"/>
      <c r="G78" s="22">
        <f t="shared" ref="G78:G108" si="11">SUM(C78:F78)</f>
        <v>0</v>
      </c>
    </row>
    <row r="79" spans="1:8" x14ac:dyDescent="0.2">
      <c r="A79" s="15"/>
      <c r="B79" s="41"/>
      <c r="G79" s="22">
        <f t="shared" si="11"/>
        <v>0</v>
      </c>
    </row>
    <row r="80" spans="1:8" x14ac:dyDescent="0.2">
      <c r="A80" s="15"/>
      <c r="B80" s="41"/>
      <c r="G80" s="22">
        <f t="shared" si="11"/>
        <v>0</v>
      </c>
    </row>
    <row r="81" spans="1:7" x14ac:dyDescent="0.2">
      <c r="A81" s="15"/>
      <c r="B81" s="41"/>
      <c r="G81" s="22">
        <f t="shared" si="11"/>
        <v>0</v>
      </c>
    </row>
    <row r="82" spans="1:7" x14ac:dyDescent="0.2">
      <c r="A82" s="15"/>
      <c r="B82" s="41"/>
      <c r="G82" s="22">
        <f t="shared" si="11"/>
        <v>0</v>
      </c>
    </row>
    <row r="83" spans="1:7" x14ac:dyDescent="0.2">
      <c r="A83" s="15"/>
      <c r="B83" s="41"/>
      <c r="G83" s="22">
        <f t="shared" si="11"/>
        <v>0</v>
      </c>
    </row>
    <row r="84" spans="1:7" x14ac:dyDescent="0.2">
      <c r="A84" s="15"/>
      <c r="B84" s="41"/>
      <c r="G84" s="22">
        <f t="shared" si="11"/>
        <v>0</v>
      </c>
    </row>
    <row r="85" spans="1:7" x14ac:dyDescent="0.2">
      <c r="A85" s="15"/>
      <c r="B85" s="41"/>
      <c r="G85" s="22">
        <f t="shared" si="11"/>
        <v>0</v>
      </c>
    </row>
    <row r="86" spans="1:7" x14ac:dyDescent="0.2">
      <c r="A86" s="15"/>
      <c r="B86" s="41"/>
      <c r="G86" s="22">
        <f t="shared" si="11"/>
        <v>0</v>
      </c>
    </row>
    <row r="87" spans="1:7" x14ac:dyDescent="0.2">
      <c r="A87" s="15"/>
      <c r="B87" s="41"/>
      <c r="G87" s="22">
        <f t="shared" si="11"/>
        <v>0</v>
      </c>
    </row>
    <row r="88" spans="1:7" x14ac:dyDescent="0.2">
      <c r="A88" s="15"/>
      <c r="B88" s="41"/>
      <c r="G88" s="22">
        <f t="shared" si="11"/>
        <v>0</v>
      </c>
    </row>
    <row r="89" spans="1:7" x14ac:dyDescent="0.2">
      <c r="A89" s="15"/>
      <c r="B89" s="41"/>
      <c r="G89" s="22">
        <f t="shared" si="11"/>
        <v>0</v>
      </c>
    </row>
    <row r="90" spans="1:7" x14ac:dyDescent="0.2">
      <c r="A90" s="15"/>
      <c r="B90" s="41"/>
      <c r="G90" s="22">
        <f t="shared" si="11"/>
        <v>0</v>
      </c>
    </row>
    <row r="91" spans="1:7" x14ac:dyDescent="0.2">
      <c r="A91" s="15"/>
      <c r="B91" s="41"/>
      <c r="G91" s="22">
        <f t="shared" si="11"/>
        <v>0</v>
      </c>
    </row>
    <row r="92" spans="1:7" x14ac:dyDescent="0.2">
      <c r="A92" s="15"/>
      <c r="B92" s="41"/>
      <c r="G92" s="22">
        <f t="shared" si="11"/>
        <v>0</v>
      </c>
    </row>
    <row r="93" spans="1:7" x14ac:dyDescent="0.2">
      <c r="A93" s="15"/>
      <c r="B93" s="41"/>
      <c r="G93" s="22">
        <f t="shared" si="11"/>
        <v>0</v>
      </c>
    </row>
    <row r="94" spans="1:7" x14ac:dyDescent="0.2">
      <c r="A94" s="15"/>
      <c r="B94" s="41"/>
      <c r="G94" s="22">
        <f t="shared" si="11"/>
        <v>0</v>
      </c>
    </row>
    <row r="95" spans="1:7" x14ac:dyDescent="0.2">
      <c r="A95" s="15"/>
      <c r="B95" s="41"/>
      <c r="G95" s="22">
        <f t="shared" si="11"/>
        <v>0</v>
      </c>
    </row>
    <row r="96" spans="1:7" x14ac:dyDescent="0.2">
      <c r="A96" s="15"/>
      <c r="B96" s="41"/>
      <c r="G96" s="22">
        <f t="shared" si="11"/>
        <v>0</v>
      </c>
    </row>
    <row r="97" spans="1:8" x14ac:dyDescent="0.2">
      <c r="A97" s="15"/>
      <c r="B97" s="41"/>
      <c r="G97" s="22">
        <f t="shared" si="11"/>
        <v>0</v>
      </c>
    </row>
    <row r="98" spans="1:8" x14ac:dyDescent="0.2">
      <c r="A98" s="15"/>
      <c r="B98" s="41"/>
      <c r="G98" s="22">
        <f t="shared" si="11"/>
        <v>0</v>
      </c>
    </row>
    <row r="99" spans="1:8" x14ac:dyDescent="0.2">
      <c r="A99" s="15"/>
      <c r="B99" s="41"/>
      <c r="G99" s="22">
        <f t="shared" si="11"/>
        <v>0</v>
      </c>
    </row>
    <row r="100" spans="1:8" x14ac:dyDescent="0.2">
      <c r="A100" s="15"/>
      <c r="B100" s="41"/>
      <c r="G100" s="22">
        <f t="shared" si="11"/>
        <v>0</v>
      </c>
    </row>
    <row r="101" spans="1:8" x14ac:dyDescent="0.2">
      <c r="A101" s="15"/>
      <c r="B101" s="41"/>
      <c r="G101" s="22">
        <f t="shared" si="11"/>
        <v>0</v>
      </c>
    </row>
    <row r="102" spans="1:8" x14ac:dyDescent="0.2">
      <c r="A102" s="15"/>
      <c r="B102" s="41"/>
      <c r="G102" s="22">
        <f t="shared" si="11"/>
        <v>0</v>
      </c>
    </row>
    <row r="103" spans="1:8" x14ac:dyDescent="0.2">
      <c r="A103" s="15"/>
      <c r="B103" s="41"/>
      <c r="G103" s="22">
        <f t="shared" si="11"/>
        <v>0</v>
      </c>
    </row>
    <row r="104" spans="1:8" x14ac:dyDescent="0.2">
      <c r="A104" s="15"/>
      <c r="B104" s="41"/>
      <c r="G104" s="22">
        <f t="shared" si="11"/>
        <v>0</v>
      </c>
    </row>
    <row r="105" spans="1:8" x14ac:dyDescent="0.2">
      <c r="A105" s="15"/>
      <c r="B105" s="41"/>
      <c r="G105" s="22">
        <f t="shared" si="11"/>
        <v>0</v>
      </c>
    </row>
    <row r="106" spans="1:8" x14ac:dyDescent="0.2">
      <c r="A106" s="15"/>
      <c r="B106" s="41"/>
      <c r="G106" s="22">
        <f t="shared" si="11"/>
        <v>0</v>
      </c>
    </row>
    <row r="107" spans="1:8" x14ac:dyDescent="0.2">
      <c r="A107" s="11"/>
      <c r="B107" s="40"/>
      <c r="G107" s="22">
        <f t="shared" si="11"/>
        <v>0</v>
      </c>
    </row>
    <row r="108" spans="1:8" x14ac:dyDescent="0.2">
      <c r="A108" s="11" t="s">
        <v>14</v>
      </c>
      <c r="B108" s="40"/>
      <c r="C108" s="43"/>
      <c r="G108" s="22">
        <f t="shared" si="11"/>
        <v>0</v>
      </c>
    </row>
    <row r="109" spans="1:8" x14ac:dyDescent="0.2">
      <c r="A109" s="11" t="s">
        <v>21</v>
      </c>
      <c r="B109" s="20">
        <f t="shared" ref="B109:G109" si="12">SUM(B77:B108)</f>
        <v>105000</v>
      </c>
      <c r="C109" s="20">
        <f t="shared" si="12"/>
        <v>26250</v>
      </c>
      <c r="D109" s="20">
        <f t="shared" si="12"/>
        <v>26250</v>
      </c>
      <c r="E109" s="20">
        <f t="shared" si="12"/>
        <v>26250</v>
      </c>
      <c r="F109" s="20">
        <f t="shared" si="12"/>
        <v>26250</v>
      </c>
      <c r="G109" s="20">
        <f t="shared" si="12"/>
        <v>105000</v>
      </c>
      <c r="H109" s="22">
        <f>SUM(C109:F109)</f>
        <v>105000</v>
      </c>
    </row>
    <row r="110" spans="1:8" x14ac:dyDescent="0.2">
      <c r="A110" s="13" t="s">
        <v>12</v>
      </c>
      <c r="B110" s="35"/>
      <c r="C110" s="43"/>
    </row>
    <row r="111" spans="1:8" x14ac:dyDescent="0.2">
      <c r="A111" s="15"/>
      <c r="B111" s="41"/>
    </row>
    <row r="112" spans="1:8" x14ac:dyDescent="0.2">
      <c r="A112" s="11"/>
      <c r="B112" s="21"/>
      <c r="C112" s="21">
        <f>$B$112/4</f>
        <v>0</v>
      </c>
      <c r="D112" s="21">
        <f>$B$112/4</f>
        <v>0</v>
      </c>
      <c r="E112" s="21">
        <f>$B$112/4</f>
        <v>0</v>
      </c>
      <c r="F112" s="21">
        <f>$B$112/4</f>
        <v>0</v>
      </c>
      <c r="G112" s="22">
        <f>SUM(C112:F112)</f>
        <v>0</v>
      </c>
    </row>
    <row r="113" spans="1:8" x14ac:dyDescent="0.2">
      <c r="A113" s="11"/>
      <c r="B113" s="40"/>
      <c r="G113" s="22">
        <f>SUM(C113:F113)</f>
        <v>0</v>
      </c>
    </row>
    <row r="114" spans="1:8" x14ac:dyDescent="0.2">
      <c r="A114" s="11"/>
      <c r="B114" s="40"/>
      <c r="G114" s="22">
        <f>SUM(C114:F114)</f>
        <v>0</v>
      </c>
    </row>
    <row r="115" spans="1:8" x14ac:dyDescent="0.2">
      <c r="A115" s="11"/>
      <c r="B115" s="40"/>
      <c r="G115" s="22">
        <f>SUM(C115:F115)</f>
        <v>0</v>
      </c>
    </row>
    <row r="116" spans="1:8" x14ac:dyDescent="0.2">
      <c r="A116" s="11"/>
      <c r="B116" s="40"/>
      <c r="C116" s="40"/>
      <c r="G116" s="22">
        <f>SUM(C116:F116)</f>
        <v>0</v>
      </c>
    </row>
    <row r="117" spans="1:8" x14ac:dyDescent="0.2">
      <c r="A117" s="11" t="s">
        <v>21</v>
      </c>
      <c r="B117" s="20">
        <f t="shared" ref="B117:G117" si="13">SUM(B112:B116)</f>
        <v>0</v>
      </c>
      <c r="C117" s="20">
        <f t="shared" si="13"/>
        <v>0</v>
      </c>
      <c r="D117" s="20">
        <f t="shared" si="13"/>
        <v>0</v>
      </c>
      <c r="E117" s="20">
        <f t="shared" si="13"/>
        <v>0</v>
      </c>
      <c r="F117" s="20">
        <f t="shared" si="13"/>
        <v>0</v>
      </c>
      <c r="G117" s="20">
        <f t="shared" si="13"/>
        <v>0</v>
      </c>
      <c r="H117" s="22">
        <f>SUM(C117:F117)</f>
        <v>0</v>
      </c>
    </row>
    <row r="118" spans="1:8" x14ac:dyDescent="0.2">
      <c r="A118" s="17" t="s">
        <v>13</v>
      </c>
      <c r="B118" s="41"/>
      <c r="D118" s="40"/>
      <c r="E118" s="40"/>
    </row>
    <row r="119" spans="1:8" x14ac:dyDescent="0.2">
      <c r="A119" s="15" t="s">
        <v>20</v>
      </c>
      <c r="B119" s="41"/>
    </row>
    <row r="120" spans="1:8" s="10" customFormat="1" x14ac:dyDescent="0.2">
      <c r="B120" s="37"/>
      <c r="C120" s="47">
        <f>$B$120/4</f>
        <v>0</v>
      </c>
      <c r="D120" s="47">
        <f>$B$120/4</f>
        <v>0</v>
      </c>
      <c r="E120" s="47">
        <f>$B$120/4</f>
        <v>0</v>
      </c>
      <c r="F120" s="47">
        <f>$B$120/4</f>
        <v>0</v>
      </c>
      <c r="G120" s="37">
        <f>SUM(C120:F120)</f>
        <v>0</v>
      </c>
      <c r="H120" s="37"/>
    </row>
    <row r="121" spans="1:8" s="10" customFormat="1" x14ac:dyDescent="0.2">
      <c r="B121" s="37"/>
      <c r="C121" s="38"/>
      <c r="D121" s="38"/>
      <c r="E121" s="38"/>
      <c r="F121" s="37"/>
      <c r="G121" s="37">
        <f t="shared" ref="G121:G132" si="14">SUM(C121:F121)</f>
        <v>0</v>
      </c>
      <c r="H121" s="37"/>
    </row>
    <row r="122" spans="1:8" s="10" customFormat="1" x14ac:dyDescent="0.2">
      <c r="B122" s="37"/>
      <c r="C122" s="38"/>
      <c r="D122" s="38"/>
      <c r="E122" s="38"/>
      <c r="F122" s="37"/>
      <c r="G122" s="37">
        <f t="shared" si="14"/>
        <v>0</v>
      </c>
      <c r="H122" s="37"/>
    </row>
    <row r="123" spans="1:8" s="10" customFormat="1" x14ac:dyDescent="0.2">
      <c r="B123" s="37"/>
      <c r="C123" s="38"/>
      <c r="D123" s="38"/>
      <c r="E123" s="38"/>
      <c r="F123" s="37"/>
      <c r="G123" s="37">
        <f t="shared" si="14"/>
        <v>0</v>
      </c>
      <c r="H123" s="37"/>
    </row>
    <row r="124" spans="1:8" s="10" customFormat="1" x14ac:dyDescent="0.2">
      <c r="B124" s="37"/>
      <c r="C124" s="38"/>
      <c r="D124" s="38"/>
      <c r="E124" s="38"/>
      <c r="F124" s="37"/>
      <c r="G124" s="37">
        <f t="shared" si="14"/>
        <v>0</v>
      </c>
      <c r="H124" s="37"/>
    </row>
    <row r="125" spans="1:8" s="10" customFormat="1" x14ac:dyDescent="0.2">
      <c r="B125" s="37"/>
      <c r="C125" s="38"/>
      <c r="D125" s="38"/>
      <c r="E125" s="38"/>
      <c r="F125" s="37"/>
      <c r="G125" s="37">
        <f t="shared" si="14"/>
        <v>0</v>
      </c>
      <c r="H125" s="37"/>
    </row>
    <row r="126" spans="1:8" s="10" customFormat="1" x14ac:dyDescent="0.2">
      <c r="B126" s="37"/>
      <c r="C126" s="38"/>
      <c r="D126" s="38"/>
      <c r="E126" s="38"/>
      <c r="F126" s="37"/>
      <c r="G126" s="37">
        <f t="shared" si="14"/>
        <v>0</v>
      </c>
      <c r="H126" s="37"/>
    </row>
    <row r="127" spans="1:8" s="10" customFormat="1" x14ac:dyDescent="0.2">
      <c r="B127" s="37"/>
      <c r="C127" s="38"/>
      <c r="D127" s="38"/>
      <c r="E127" s="38"/>
      <c r="F127" s="37"/>
      <c r="G127" s="37">
        <f t="shared" si="14"/>
        <v>0</v>
      </c>
      <c r="H127" s="37"/>
    </row>
    <row r="128" spans="1:8" s="10" customFormat="1" x14ac:dyDescent="0.2">
      <c r="B128" s="37"/>
      <c r="C128" s="38"/>
      <c r="D128" s="38"/>
      <c r="E128" s="38"/>
      <c r="F128" s="37"/>
      <c r="G128" s="37">
        <f t="shared" si="14"/>
        <v>0</v>
      </c>
      <c r="H128" s="37"/>
    </row>
    <row r="129" spans="1:8" s="10" customFormat="1" x14ac:dyDescent="0.2">
      <c r="B129" s="37"/>
      <c r="C129" s="38"/>
      <c r="D129" s="38"/>
      <c r="E129" s="38"/>
      <c r="F129" s="37"/>
      <c r="G129" s="37">
        <f t="shared" si="14"/>
        <v>0</v>
      </c>
      <c r="H129" s="37"/>
    </row>
    <row r="130" spans="1:8" s="10" customFormat="1" x14ac:dyDescent="0.2">
      <c r="A130" s="12"/>
      <c r="B130" s="39"/>
      <c r="C130" s="44"/>
      <c r="D130" s="38"/>
      <c r="E130" s="38"/>
      <c r="F130" s="37"/>
      <c r="G130" s="37">
        <f t="shared" si="14"/>
        <v>0</v>
      </c>
      <c r="H130" s="37"/>
    </row>
    <row r="131" spans="1:8" s="10" customFormat="1" x14ac:dyDescent="0.2">
      <c r="A131" s="12"/>
      <c r="B131" s="39"/>
      <c r="C131" s="34"/>
      <c r="D131" s="38"/>
      <c r="E131" s="38"/>
      <c r="F131" s="37"/>
      <c r="G131" s="37">
        <f t="shared" si="14"/>
        <v>0</v>
      </c>
      <c r="H131" s="37"/>
    </row>
    <row r="132" spans="1:8" s="10" customFormat="1" x14ac:dyDescent="0.2">
      <c r="A132" s="12"/>
      <c r="B132" s="39"/>
      <c r="C132" s="34"/>
      <c r="D132" s="38"/>
      <c r="E132" s="38"/>
      <c r="F132" s="37"/>
      <c r="G132" s="37">
        <f t="shared" si="14"/>
        <v>0</v>
      </c>
      <c r="H132" s="37"/>
    </row>
    <row r="133" spans="1:8" s="1" customFormat="1" x14ac:dyDescent="0.2">
      <c r="A133" s="11" t="s">
        <v>21</v>
      </c>
      <c r="B133" s="20">
        <f t="shared" ref="B133:G133" si="15">SUM(B120:B132)</f>
        <v>0</v>
      </c>
      <c r="C133" s="20">
        <f t="shared" si="15"/>
        <v>0</v>
      </c>
      <c r="D133" s="20">
        <f t="shared" si="15"/>
        <v>0</v>
      </c>
      <c r="E133" s="20">
        <f t="shared" si="15"/>
        <v>0</v>
      </c>
      <c r="F133" s="20">
        <f t="shared" si="15"/>
        <v>0</v>
      </c>
      <c r="G133" s="20">
        <f t="shared" si="15"/>
        <v>0</v>
      </c>
      <c r="H133" s="20">
        <f>SUM(C133:F133)</f>
        <v>0</v>
      </c>
    </row>
    <row r="134" spans="1:8" s="1" customFormat="1" ht="13.5" thickBot="1" x14ac:dyDescent="0.25">
      <c r="A134" s="11"/>
      <c r="B134" s="40"/>
      <c r="C134" s="20"/>
      <c r="D134" s="20"/>
      <c r="E134" s="20"/>
      <c r="F134" s="20"/>
      <c r="G134" s="20"/>
      <c r="H134" s="20"/>
    </row>
    <row r="135" spans="1:8" ht="16.5" thickBot="1" x14ac:dyDescent="0.3">
      <c r="A135" s="6" t="s">
        <v>23</v>
      </c>
      <c r="B135" s="34">
        <f t="shared" ref="B135:G135" si="16">B133+B117+B109+B74+B62+B48+B43</f>
        <v>125000</v>
      </c>
      <c r="C135" s="34">
        <f t="shared" si="16"/>
        <v>31250</v>
      </c>
      <c r="D135" s="34">
        <f t="shared" si="16"/>
        <v>31250</v>
      </c>
      <c r="E135" s="34">
        <f t="shared" si="16"/>
        <v>31250</v>
      </c>
      <c r="F135" s="34">
        <f t="shared" si="16"/>
        <v>31250</v>
      </c>
      <c r="G135" s="34">
        <f t="shared" si="16"/>
        <v>125000</v>
      </c>
    </row>
    <row r="136" spans="1:8" s="1" customFormat="1" x14ac:dyDescent="0.2">
      <c r="A136" s="11"/>
      <c r="B136" s="40"/>
      <c r="C136" s="20"/>
      <c r="D136" s="20"/>
      <c r="E136" s="20"/>
      <c r="F136" s="20"/>
      <c r="G136" s="20"/>
      <c r="H136" s="20"/>
    </row>
    <row r="137" spans="1:8" ht="18" x14ac:dyDescent="0.25">
      <c r="A137" s="18" t="s">
        <v>26</v>
      </c>
      <c r="B137" s="45">
        <f t="shared" ref="B137:G137" si="17">B135+B31</f>
        <v>897783.59000000008</v>
      </c>
      <c r="C137" s="45">
        <f t="shared" si="17"/>
        <v>224445.89750000002</v>
      </c>
      <c r="D137" s="45">
        <f t="shared" si="17"/>
        <v>224445.89750000002</v>
      </c>
      <c r="E137" s="45">
        <f t="shared" si="17"/>
        <v>224445.89750000002</v>
      </c>
      <c r="F137" s="45">
        <f t="shared" si="17"/>
        <v>224445.89750000002</v>
      </c>
      <c r="G137" s="46">
        <f t="shared" si="17"/>
        <v>897783.59000000008</v>
      </c>
    </row>
    <row r="141" spans="1:8" x14ac:dyDescent="0.2">
      <c r="A141" s="11"/>
      <c r="B141" s="40"/>
    </row>
  </sheetData>
  <printOptions horizontalCentered="1" gridLines="1"/>
  <pageMargins left="0.27" right="0.25" top="0.6" bottom="0.56000000000000005" header="0.27" footer="0.21"/>
  <pageSetup scale="90" orientation="landscape" r:id="rId1"/>
  <headerFooter alignWithMargins="0">
    <oddFooter>&amp;L&amp;F&amp;RPage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1"/>
  <sheetViews>
    <sheetView zoomScaleNormal="100" workbookViewId="0">
      <pane xSplit="1" ySplit="4" topLeftCell="B68" activePane="bottomRight" state="frozen"/>
      <selection activeCell="A118" sqref="A118"/>
      <selection pane="topRight" activeCell="A118" sqref="A118"/>
      <selection pane="bottomLeft" activeCell="A118" sqref="A118"/>
      <selection pane="bottomRight" activeCell="A118" sqref="A118"/>
    </sheetView>
  </sheetViews>
  <sheetFormatPr defaultRowHeight="12.75" x14ac:dyDescent="0.2"/>
  <cols>
    <col min="1" max="1" width="62.85546875" style="2" bestFit="1" customWidth="1"/>
    <col min="2" max="2" width="20.7109375" style="22" bestFit="1" customWidth="1"/>
    <col min="3" max="5" width="15.7109375" style="21" customWidth="1"/>
    <col min="6" max="6" width="15.7109375" style="22" customWidth="1"/>
    <col min="7" max="7" width="17.7109375" style="22" customWidth="1"/>
    <col min="8" max="8" width="12.140625" style="22" customWidth="1"/>
    <col min="9" max="16384" width="9.140625" style="2"/>
  </cols>
  <sheetData>
    <row r="1" spans="1:8" x14ac:dyDescent="0.2">
      <c r="A1" s="1" t="s">
        <v>24</v>
      </c>
      <c r="B1" s="20"/>
    </row>
    <row r="2" spans="1:8" x14ac:dyDescent="0.2">
      <c r="A2" s="1"/>
      <c r="B2" s="20"/>
    </row>
    <row r="3" spans="1:8" s="4" customFormat="1" ht="20.25" customHeight="1" thickBot="1" x14ac:dyDescent="0.35">
      <c r="A3" s="3" t="s">
        <v>34</v>
      </c>
      <c r="B3" s="23"/>
      <c r="C3" s="24"/>
      <c r="D3" s="24"/>
      <c r="E3" s="24"/>
      <c r="F3" s="25"/>
      <c r="G3" s="25"/>
      <c r="H3" s="25"/>
    </row>
    <row r="4" spans="1:8" s="5" customFormat="1" ht="26.25" thickBot="1" x14ac:dyDescent="0.25">
      <c r="B4" s="26" t="s">
        <v>25</v>
      </c>
      <c r="C4" s="27" t="s">
        <v>15</v>
      </c>
      <c r="D4" s="28" t="s">
        <v>16</v>
      </c>
      <c r="E4" s="28" t="s">
        <v>17</v>
      </c>
      <c r="F4" s="29" t="s">
        <v>18</v>
      </c>
      <c r="G4" s="29" t="s">
        <v>19</v>
      </c>
      <c r="H4" s="30"/>
    </row>
    <row r="5" spans="1:8" s="5" customFormat="1" ht="13.5" thickBot="1" x14ac:dyDescent="0.25">
      <c r="B5" s="31"/>
      <c r="C5" s="32"/>
      <c r="D5" s="32"/>
      <c r="E5" s="32"/>
      <c r="F5" s="32"/>
      <c r="G5" s="32"/>
      <c r="H5" s="30"/>
    </row>
    <row r="6" spans="1:8" s="5" customFormat="1" ht="16.5" thickBot="1" x14ac:dyDescent="0.3">
      <c r="A6" s="6" t="s">
        <v>6</v>
      </c>
      <c r="B6" s="33"/>
      <c r="C6" s="34"/>
      <c r="D6" s="34"/>
      <c r="E6" s="34"/>
      <c r="F6" s="30"/>
      <c r="G6" s="30"/>
      <c r="H6" s="30"/>
    </row>
    <row r="7" spans="1:8" s="5" customFormat="1" ht="16.5" thickBot="1" x14ac:dyDescent="0.3">
      <c r="A7" s="7"/>
      <c r="B7" s="30"/>
      <c r="C7" s="30"/>
      <c r="D7" s="30"/>
      <c r="E7" s="30"/>
      <c r="F7" s="30"/>
      <c r="G7" s="30"/>
      <c r="H7" s="30"/>
    </row>
    <row r="8" spans="1:8" s="9" customFormat="1" ht="13.5" thickBot="1" x14ac:dyDescent="0.25">
      <c r="A8" s="8" t="s">
        <v>0</v>
      </c>
      <c r="B8" s="35"/>
      <c r="C8" s="21"/>
      <c r="D8" s="21"/>
      <c r="E8" s="21"/>
      <c r="F8" s="36"/>
      <c r="G8" s="36"/>
      <c r="H8" s="36"/>
    </row>
    <row r="9" spans="1:8" x14ac:dyDescent="0.2">
      <c r="B9" s="21">
        <v>280229.92</v>
      </c>
      <c r="C9" s="21">
        <f>$B$9/4</f>
        <v>70057.48</v>
      </c>
      <c r="D9" s="21">
        <f>$B$9/4</f>
        <v>70057.48</v>
      </c>
      <c r="E9" s="21">
        <f>$B$9/4</f>
        <v>70057.48</v>
      </c>
      <c r="F9" s="21">
        <f>$B$9/4</f>
        <v>70057.48</v>
      </c>
      <c r="G9" s="22">
        <f>SUM(C9:F9)</f>
        <v>280229.92</v>
      </c>
    </row>
    <row r="10" spans="1:8" x14ac:dyDescent="0.2">
      <c r="B10" s="37"/>
      <c r="D10" s="38"/>
      <c r="G10" s="22">
        <f>SUM(C10:F10)</f>
        <v>0</v>
      </c>
    </row>
    <row r="11" spans="1:8" x14ac:dyDescent="0.2">
      <c r="A11" s="11"/>
      <c r="B11" s="39"/>
      <c r="C11" s="40"/>
      <c r="D11" s="39"/>
      <c r="G11" s="22">
        <f>SUM(C11:F11)</f>
        <v>0</v>
      </c>
    </row>
    <row r="12" spans="1:8" s="1" customFormat="1" x14ac:dyDescent="0.2">
      <c r="A12" s="11" t="s">
        <v>21</v>
      </c>
      <c r="B12" s="20">
        <f t="shared" ref="B12:G12" si="0">SUM(B9:B11)</f>
        <v>280229.92</v>
      </c>
      <c r="C12" s="20">
        <f t="shared" si="0"/>
        <v>70057.48</v>
      </c>
      <c r="D12" s="20">
        <f t="shared" si="0"/>
        <v>70057.48</v>
      </c>
      <c r="E12" s="20">
        <f t="shared" si="0"/>
        <v>70057.48</v>
      </c>
      <c r="F12" s="20">
        <f t="shared" si="0"/>
        <v>70057.48</v>
      </c>
      <c r="G12" s="20">
        <f t="shared" si="0"/>
        <v>280229.92</v>
      </c>
      <c r="H12" s="20"/>
    </row>
    <row r="13" spans="1:8" x14ac:dyDescent="0.2">
      <c r="A13" s="13" t="s">
        <v>1</v>
      </c>
      <c r="B13" s="35"/>
      <c r="D13" s="38"/>
    </row>
    <row r="14" spans="1:8" x14ac:dyDescent="0.2">
      <c r="B14" s="21"/>
      <c r="C14" s="21">
        <f>$B$14/4</f>
        <v>0</v>
      </c>
      <c r="D14" s="21">
        <f>$B$14/4</f>
        <v>0</v>
      </c>
      <c r="E14" s="21">
        <f>$B$14/4</f>
        <v>0</v>
      </c>
      <c r="F14" s="21">
        <f>$B$14/4</f>
        <v>0</v>
      </c>
      <c r="G14" s="22">
        <f>SUM(C14:F14)</f>
        <v>0</v>
      </c>
    </row>
    <row r="15" spans="1:8" x14ac:dyDescent="0.2">
      <c r="A15" s="11"/>
      <c r="B15" s="39"/>
      <c r="C15" s="40"/>
      <c r="D15" s="38"/>
      <c r="G15" s="22">
        <f>SUM(C15:F15)</f>
        <v>0</v>
      </c>
    </row>
    <row r="16" spans="1:8" x14ac:dyDescent="0.2">
      <c r="B16" s="37"/>
      <c r="D16" s="38"/>
      <c r="G16" s="22">
        <f>SUM(C16:F16)</f>
        <v>0</v>
      </c>
    </row>
    <row r="17" spans="1:8" s="1" customFormat="1" x14ac:dyDescent="0.2">
      <c r="A17" s="11" t="s">
        <v>21</v>
      </c>
      <c r="B17" s="39">
        <f t="shared" ref="B17:G17" si="1">SUM(B14:B16)</f>
        <v>0</v>
      </c>
      <c r="C17" s="39">
        <f t="shared" si="1"/>
        <v>0</v>
      </c>
      <c r="D17" s="39">
        <f t="shared" si="1"/>
        <v>0</v>
      </c>
      <c r="E17" s="39">
        <f t="shared" si="1"/>
        <v>0</v>
      </c>
      <c r="F17" s="39">
        <f t="shared" si="1"/>
        <v>0</v>
      </c>
      <c r="G17" s="20">
        <f t="shared" si="1"/>
        <v>0</v>
      </c>
      <c r="H17" s="20"/>
    </row>
    <row r="18" spans="1:8" x14ac:dyDescent="0.2">
      <c r="A18" s="13" t="s">
        <v>2</v>
      </c>
      <c r="B18" s="35"/>
      <c r="D18" s="38"/>
    </row>
    <row r="19" spans="1:8" x14ac:dyDescent="0.2">
      <c r="B19" s="37"/>
      <c r="F19" s="21"/>
      <c r="G19" s="22">
        <f>SUM(C19:F19)</f>
        <v>0</v>
      </c>
    </row>
    <row r="20" spans="1:8" x14ac:dyDescent="0.2">
      <c r="A20" s="11"/>
      <c r="B20" s="37"/>
      <c r="C20" s="47">
        <f>$B$20/4</f>
        <v>0</v>
      </c>
      <c r="D20" s="47">
        <f>$B$20/4</f>
        <v>0</v>
      </c>
      <c r="E20" s="47">
        <f>$B$20/4</f>
        <v>0</v>
      </c>
      <c r="F20" s="47">
        <f>$B$20/4</f>
        <v>0</v>
      </c>
      <c r="G20" s="22">
        <f>SUM(C20:F20)</f>
        <v>0</v>
      </c>
    </row>
    <row r="21" spans="1:8" x14ac:dyDescent="0.2">
      <c r="B21" s="37"/>
      <c r="D21" s="38"/>
      <c r="G21" s="22">
        <f>SUM(C21:F21)</f>
        <v>0</v>
      </c>
    </row>
    <row r="22" spans="1:8" x14ac:dyDescent="0.2">
      <c r="A22" s="11"/>
      <c r="B22" s="39"/>
      <c r="C22" s="34"/>
      <c r="D22" s="38"/>
      <c r="G22" s="22">
        <f>SUM(C22:F22)</f>
        <v>0</v>
      </c>
    </row>
    <row r="23" spans="1:8" s="1" customFormat="1" ht="13.5" thickBot="1" x14ac:dyDescent="0.25">
      <c r="A23" s="11" t="s">
        <v>21</v>
      </c>
      <c r="B23" s="20">
        <f t="shared" ref="B23:G23" si="2">SUM(B20:B22)</f>
        <v>0</v>
      </c>
      <c r="C23" s="20">
        <f t="shared" si="2"/>
        <v>0</v>
      </c>
      <c r="D23" s="20">
        <f t="shared" si="2"/>
        <v>0</v>
      </c>
      <c r="E23" s="20">
        <f t="shared" si="2"/>
        <v>0</v>
      </c>
      <c r="F23" s="20">
        <f t="shared" si="2"/>
        <v>0</v>
      </c>
      <c r="G23" s="20">
        <f t="shared" si="2"/>
        <v>0</v>
      </c>
      <c r="H23" s="20"/>
    </row>
    <row r="24" spans="1:8" s="1" customFormat="1" ht="13.5" thickBot="1" x14ac:dyDescent="0.25">
      <c r="A24" s="14" t="s">
        <v>4</v>
      </c>
      <c r="B24" s="41"/>
      <c r="C24" s="21"/>
      <c r="D24" s="21"/>
      <c r="E24" s="40"/>
      <c r="F24" s="20"/>
      <c r="G24" s="20"/>
      <c r="H24" s="20"/>
    </row>
    <row r="25" spans="1:8" s="1" customFormat="1" x14ac:dyDescent="0.2">
      <c r="A25" s="2"/>
      <c r="B25" s="21">
        <v>78464.38</v>
      </c>
      <c r="C25" s="21">
        <f>$B$25/4</f>
        <v>19616.095000000001</v>
      </c>
      <c r="D25" s="21">
        <f>$B$25/4</f>
        <v>19616.095000000001</v>
      </c>
      <c r="E25" s="21">
        <f>$B$25/4</f>
        <v>19616.095000000001</v>
      </c>
      <c r="F25" s="21">
        <f>$B$25/4</f>
        <v>19616.095000000001</v>
      </c>
      <c r="G25" s="22">
        <f>SUM(C25:F25)</f>
        <v>78464.38</v>
      </c>
      <c r="H25" s="20"/>
    </row>
    <row r="26" spans="1:8" s="1" customFormat="1" x14ac:dyDescent="0.2">
      <c r="A26" s="11" t="s">
        <v>21</v>
      </c>
      <c r="B26" s="20">
        <f>SUM(B24:B25)</f>
        <v>78464.38</v>
      </c>
      <c r="C26" s="20">
        <f>SUM(C24:C25)</f>
        <v>19616.095000000001</v>
      </c>
      <c r="D26" s="20">
        <f>SUM(D24:D25)</f>
        <v>19616.095000000001</v>
      </c>
      <c r="E26" s="20">
        <f>SUM(E24:E25)</f>
        <v>19616.095000000001</v>
      </c>
      <c r="F26" s="20">
        <f>SUM(F24:F25)</f>
        <v>19616.095000000001</v>
      </c>
      <c r="G26" s="20">
        <f>SUM(C26:F26)</f>
        <v>78464.38</v>
      </c>
      <c r="H26" s="20"/>
    </row>
    <row r="27" spans="1:8" s="1" customFormat="1" x14ac:dyDescent="0.2">
      <c r="A27" s="13" t="s">
        <v>3</v>
      </c>
      <c r="B27" s="35"/>
      <c r="C27" s="42"/>
      <c r="D27" s="21"/>
      <c r="E27" s="40"/>
      <c r="F27" s="20"/>
      <c r="G27" s="20"/>
      <c r="H27" s="20"/>
    </row>
    <row r="28" spans="1:8" x14ac:dyDescent="0.2">
      <c r="B28" s="37"/>
      <c r="C28" s="22"/>
      <c r="D28" s="22"/>
    </row>
    <row r="29" spans="1:8" x14ac:dyDescent="0.2">
      <c r="A29" s="11" t="s">
        <v>21</v>
      </c>
      <c r="B29" s="39"/>
      <c r="C29" s="22">
        <f>SUM(C27:C28)</f>
        <v>0</v>
      </c>
      <c r="D29" s="22">
        <f>SUM(D27:D28)</f>
        <v>0</v>
      </c>
      <c r="E29" s="22">
        <f>SUM(E27:E28)</f>
        <v>0</v>
      </c>
      <c r="F29" s="22">
        <f>SUM(F27:F28)</f>
        <v>0</v>
      </c>
      <c r="G29" s="22">
        <f>SUM(C29:F29)</f>
        <v>0</v>
      </c>
    </row>
    <row r="30" spans="1:8" ht="13.5" thickBot="1" x14ac:dyDescent="0.25">
      <c r="A30" s="11"/>
      <c r="B30" s="39"/>
      <c r="C30" s="22"/>
      <c r="D30" s="22"/>
      <c r="E30" s="22"/>
    </row>
    <row r="31" spans="1:8" s="1" customFormat="1" ht="16.5" thickBot="1" x14ac:dyDescent="0.3">
      <c r="A31" s="6" t="s">
        <v>22</v>
      </c>
      <c r="B31" s="34">
        <f t="shared" ref="B31:G31" si="3">B29+B26+B23+B17+B12</f>
        <v>358694.3</v>
      </c>
      <c r="C31" s="34">
        <f t="shared" si="3"/>
        <v>89673.574999999997</v>
      </c>
      <c r="D31" s="34">
        <f t="shared" si="3"/>
        <v>89673.574999999997</v>
      </c>
      <c r="E31" s="34">
        <f t="shared" si="3"/>
        <v>89673.574999999997</v>
      </c>
      <c r="F31" s="34">
        <f t="shared" si="3"/>
        <v>89673.574999999997</v>
      </c>
      <c r="G31" s="34">
        <f t="shared" si="3"/>
        <v>358694.3</v>
      </c>
      <c r="H31" s="20">
        <f>SUM(C31:F31)</f>
        <v>358694.3</v>
      </c>
    </row>
    <row r="32" spans="1:8" ht="13.5" thickBot="1" x14ac:dyDescent="0.25">
      <c r="A32" s="11"/>
      <c r="B32" s="39"/>
      <c r="C32" s="22"/>
      <c r="D32" s="22"/>
      <c r="E32" s="22"/>
    </row>
    <row r="33" spans="1:8" ht="16.5" thickBot="1" x14ac:dyDescent="0.3">
      <c r="A33" s="6" t="s">
        <v>5</v>
      </c>
      <c r="B33" s="33"/>
      <c r="C33" s="22"/>
      <c r="D33" s="22"/>
      <c r="E33" s="22"/>
    </row>
    <row r="34" spans="1:8" ht="16.5" thickBot="1" x14ac:dyDescent="0.3">
      <c r="A34" s="16"/>
      <c r="B34" s="33"/>
      <c r="C34" s="42"/>
    </row>
    <row r="35" spans="1:8" ht="13.5" thickBot="1" x14ac:dyDescent="0.25">
      <c r="A35" s="14" t="s">
        <v>7</v>
      </c>
      <c r="B35" s="41"/>
    </row>
    <row r="36" spans="1:8" x14ac:dyDescent="0.2">
      <c r="A36" s="15" t="s">
        <v>20</v>
      </c>
      <c r="B36" s="41"/>
    </row>
    <row r="37" spans="1:8" x14ac:dyDescent="0.2">
      <c r="B37" s="22">
        <v>10000</v>
      </c>
      <c r="C37" s="47">
        <f>$B$37/4</f>
        <v>2500</v>
      </c>
      <c r="D37" s="47">
        <f>$B$37/4</f>
        <v>2500</v>
      </c>
      <c r="E37" s="47">
        <f>$B$37/4</f>
        <v>2500</v>
      </c>
      <c r="F37" s="47">
        <f>$B$37/4</f>
        <v>2500</v>
      </c>
      <c r="G37" s="22">
        <f t="shared" ref="G37:G42" si="4">SUM(C37:F37)</f>
        <v>10000</v>
      </c>
    </row>
    <row r="38" spans="1:8" x14ac:dyDescent="0.2">
      <c r="G38" s="22">
        <f t="shared" si="4"/>
        <v>0</v>
      </c>
    </row>
    <row r="39" spans="1:8" x14ac:dyDescent="0.2">
      <c r="G39" s="22">
        <f t="shared" si="4"/>
        <v>0</v>
      </c>
    </row>
    <row r="40" spans="1:8" x14ac:dyDescent="0.2">
      <c r="G40" s="22">
        <f t="shared" si="4"/>
        <v>0</v>
      </c>
    </row>
    <row r="41" spans="1:8" x14ac:dyDescent="0.2">
      <c r="A41" s="11"/>
      <c r="B41" s="40"/>
      <c r="C41" s="42"/>
      <c r="G41" s="22">
        <f t="shared" si="4"/>
        <v>0</v>
      </c>
    </row>
    <row r="42" spans="1:8" x14ac:dyDescent="0.2">
      <c r="A42" s="11"/>
      <c r="B42" s="40"/>
      <c r="C42" s="43"/>
      <c r="G42" s="22">
        <f t="shared" si="4"/>
        <v>0</v>
      </c>
    </row>
    <row r="43" spans="1:8" ht="13.5" thickBot="1" x14ac:dyDescent="0.25">
      <c r="A43" s="11" t="s">
        <v>21</v>
      </c>
      <c r="B43" s="20">
        <f t="shared" ref="B43:G43" si="5">SUM(B37:B42)</f>
        <v>10000</v>
      </c>
      <c r="C43" s="22">
        <f t="shared" si="5"/>
        <v>2500</v>
      </c>
      <c r="D43" s="22">
        <f t="shared" si="5"/>
        <v>2500</v>
      </c>
      <c r="E43" s="22">
        <f t="shared" si="5"/>
        <v>2500</v>
      </c>
      <c r="F43" s="22">
        <f t="shared" si="5"/>
        <v>2500</v>
      </c>
      <c r="G43" s="22">
        <f t="shared" si="5"/>
        <v>10000</v>
      </c>
      <c r="H43" s="22">
        <f>SUM(C43:F43)</f>
        <v>10000</v>
      </c>
    </row>
    <row r="44" spans="1:8" ht="13.5" thickBot="1" x14ac:dyDescent="0.25">
      <c r="A44" s="14" t="s">
        <v>9</v>
      </c>
      <c r="B44" s="41"/>
    </row>
    <row r="45" spans="1:8" x14ac:dyDescent="0.2">
      <c r="A45" s="15" t="s">
        <v>20</v>
      </c>
      <c r="B45" s="41"/>
      <c r="G45" s="22">
        <f>SUM(C45:F45)</f>
        <v>0</v>
      </c>
    </row>
    <row r="46" spans="1:8" x14ac:dyDescent="0.2">
      <c r="A46" s="11"/>
      <c r="B46" s="21"/>
      <c r="C46" s="21">
        <f>$B$46/4</f>
        <v>0</v>
      </c>
      <c r="D46" s="21">
        <f>$B$46/4</f>
        <v>0</v>
      </c>
      <c r="E46" s="21">
        <f>$B$46/4</f>
        <v>0</v>
      </c>
      <c r="F46" s="21">
        <f>$B$46/4</f>
        <v>0</v>
      </c>
      <c r="G46" s="22">
        <f>SUM(C46:F46)</f>
        <v>0</v>
      </c>
    </row>
    <row r="47" spans="1:8" x14ac:dyDescent="0.2">
      <c r="A47" s="11"/>
      <c r="B47" s="40"/>
      <c r="C47" s="40"/>
      <c r="G47" s="22">
        <f>SUM(C47:F47)</f>
        <v>0</v>
      </c>
    </row>
    <row r="48" spans="1:8" ht="13.5" thickBot="1" x14ac:dyDescent="0.25">
      <c r="A48" s="11" t="s">
        <v>21</v>
      </c>
      <c r="B48" s="20">
        <f t="shared" ref="B48:G48" si="6">SUM(B45:B47)</f>
        <v>0</v>
      </c>
      <c r="C48" s="22">
        <f t="shared" si="6"/>
        <v>0</v>
      </c>
      <c r="D48" s="22">
        <f t="shared" si="6"/>
        <v>0</v>
      </c>
      <c r="E48" s="22">
        <f t="shared" si="6"/>
        <v>0</v>
      </c>
      <c r="F48" s="22">
        <f t="shared" si="6"/>
        <v>0</v>
      </c>
      <c r="G48" s="22">
        <f t="shared" si="6"/>
        <v>0</v>
      </c>
      <c r="H48" s="22">
        <f>SUM(C48:F48)</f>
        <v>0</v>
      </c>
    </row>
    <row r="49" spans="1:7" ht="13.5" thickBot="1" x14ac:dyDescent="0.25">
      <c r="A49" s="14" t="s">
        <v>8</v>
      </c>
      <c r="B49" s="41"/>
    </row>
    <row r="50" spans="1:7" x14ac:dyDescent="0.2">
      <c r="A50" s="15" t="s">
        <v>20</v>
      </c>
      <c r="B50" s="41"/>
      <c r="G50" s="22">
        <f t="shared" ref="G50:G61" si="7">SUM(C50:F50)</f>
        <v>0</v>
      </c>
    </row>
    <row r="51" spans="1:7" x14ac:dyDescent="0.2">
      <c r="A51" s="11"/>
      <c r="B51" s="40"/>
      <c r="G51" s="22">
        <f t="shared" si="7"/>
        <v>0</v>
      </c>
    </row>
    <row r="52" spans="1:7" x14ac:dyDescent="0.2">
      <c r="A52" s="11"/>
      <c r="B52" s="21"/>
      <c r="C52" s="21">
        <f>$B$52/4</f>
        <v>0</v>
      </c>
      <c r="D52" s="21">
        <f>$B$52/4</f>
        <v>0</v>
      </c>
      <c r="E52" s="21">
        <f>$B$52/4</f>
        <v>0</v>
      </c>
      <c r="F52" s="21">
        <f>$B$52/4</f>
        <v>0</v>
      </c>
      <c r="G52" s="22">
        <f t="shared" si="7"/>
        <v>0</v>
      </c>
    </row>
    <row r="53" spans="1:7" x14ac:dyDescent="0.2">
      <c r="A53" s="11"/>
      <c r="B53" s="40"/>
      <c r="G53" s="22">
        <f t="shared" si="7"/>
        <v>0</v>
      </c>
    </row>
    <row r="54" spans="1:7" x14ac:dyDescent="0.2">
      <c r="A54" s="11"/>
      <c r="B54" s="40"/>
      <c r="G54" s="22">
        <f t="shared" si="7"/>
        <v>0</v>
      </c>
    </row>
    <row r="55" spans="1:7" x14ac:dyDescent="0.2">
      <c r="A55" s="11"/>
      <c r="B55" s="40"/>
      <c r="G55" s="22">
        <f t="shared" si="7"/>
        <v>0</v>
      </c>
    </row>
    <row r="56" spans="1:7" x14ac:dyDescent="0.2">
      <c r="A56" s="11"/>
      <c r="B56" s="40"/>
      <c r="G56" s="22">
        <f t="shared" si="7"/>
        <v>0</v>
      </c>
    </row>
    <row r="57" spans="1:7" x14ac:dyDescent="0.2">
      <c r="A57" s="11"/>
      <c r="B57" s="40"/>
      <c r="G57" s="22">
        <f t="shared" si="7"/>
        <v>0</v>
      </c>
    </row>
    <row r="58" spans="1:7" x14ac:dyDescent="0.2">
      <c r="A58" s="11"/>
      <c r="B58" s="40"/>
      <c r="G58" s="22">
        <f t="shared" si="7"/>
        <v>0</v>
      </c>
    </row>
    <row r="59" spans="1:7" x14ac:dyDescent="0.2">
      <c r="A59" s="11"/>
      <c r="B59" s="40"/>
      <c r="G59" s="22">
        <f t="shared" si="7"/>
        <v>0</v>
      </c>
    </row>
    <row r="60" spans="1:7" x14ac:dyDescent="0.2">
      <c r="A60" s="11"/>
      <c r="B60" s="40"/>
      <c r="G60" s="22">
        <f t="shared" si="7"/>
        <v>0</v>
      </c>
    </row>
    <row r="61" spans="1:7" x14ac:dyDescent="0.2">
      <c r="A61" s="11"/>
      <c r="B61" s="40"/>
      <c r="C61" s="40"/>
      <c r="G61" s="22">
        <f t="shared" si="7"/>
        <v>0</v>
      </c>
    </row>
    <row r="62" spans="1:7" s="20" customFormat="1" ht="13.5" thickBot="1" x14ac:dyDescent="0.25">
      <c r="A62" s="11" t="s">
        <v>21</v>
      </c>
      <c r="B62" s="20">
        <f t="shared" ref="B62:G62" si="8">SUM(B50:B61)</f>
        <v>0</v>
      </c>
      <c r="C62" s="20">
        <f t="shared" si="8"/>
        <v>0</v>
      </c>
      <c r="D62" s="20">
        <f t="shared" si="8"/>
        <v>0</v>
      </c>
      <c r="E62" s="20">
        <f t="shared" si="8"/>
        <v>0</v>
      </c>
      <c r="F62" s="20">
        <f t="shared" si="8"/>
        <v>0</v>
      </c>
      <c r="G62" s="20">
        <f t="shared" si="8"/>
        <v>0</v>
      </c>
    </row>
    <row r="63" spans="1:7" ht="13.5" thickBot="1" x14ac:dyDescent="0.25">
      <c r="A63" s="14" t="s">
        <v>10</v>
      </c>
      <c r="B63" s="41"/>
    </row>
    <row r="64" spans="1:7" x14ac:dyDescent="0.2">
      <c r="A64" s="15" t="s">
        <v>20</v>
      </c>
      <c r="B64" s="41"/>
    </row>
    <row r="65" spans="1:8" x14ac:dyDescent="0.2">
      <c r="A65" s="15"/>
      <c r="B65" s="41"/>
      <c r="C65" s="21">
        <f>$B$65/4</f>
        <v>0</v>
      </c>
      <c r="D65" s="21">
        <f>$B$65/4</f>
        <v>0</v>
      </c>
      <c r="E65" s="21">
        <f>$B$65/4</f>
        <v>0</v>
      </c>
      <c r="F65" s="21">
        <f>$B$65/4</f>
        <v>0</v>
      </c>
      <c r="G65" s="22">
        <f>SUM(C65:F65)</f>
        <v>0</v>
      </c>
    </row>
    <row r="66" spans="1:8" x14ac:dyDescent="0.2">
      <c r="A66" s="15"/>
      <c r="B66" s="41"/>
      <c r="G66" s="22">
        <f t="shared" ref="G66:G73" si="9">SUM(C66:F66)</f>
        <v>0</v>
      </c>
    </row>
    <row r="67" spans="1:8" x14ac:dyDescent="0.2">
      <c r="A67" s="15"/>
      <c r="B67" s="41"/>
      <c r="G67" s="22">
        <f t="shared" si="9"/>
        <v>0</v>
      </c>
    </row>
    <row r="68" spans="1:8" x14ac:dyDescent="0.2">
      <c r="A68" s="15"/>
      <c r="B68" s="41"/>
      <c r="G68" s="22">
        <f t="shared" si="9"/>
        <v>0</v>
      </c>
    </row>
    <row r="69" spans="1:8" x14ac:dyDescent="0.2">
      <c r="A69" s="15"/>
      <c r="B69" s="41"/>
      <c r="G69" s="22">
        <f t="shared" si="9"/>
        <v>0</v>
      </c>
    </row>
    <row r="70" spans="1:8" x14ac:dyDescent="0.2">
      <c r="A70" s="15"/>
      <c r="B70" s="41"/>
      <c r="G70" s="22">
        <f t="shared" si="9"/>
        <v>0</v>
      </c>
    </row>
    <row r="71" spans="1:8" x14ac:dyDescent="0.2">
      <c r="A71" s="15"/>
      <c r="B71" s="41"/>
      <c r="G71" s="22">
        <f t="shared" si="9"/>
        <v>0</v>
      </c>
    </row>
    <row r="72" spans="1:8" x14ac:dyDescent="0.2">
      <c r="A72" s="11"/>
      <c r="B72" s="40"/>
      <c r="G72" s="22">
        <f t="shared" si="9"/>
        <v>0</v>
      </c>
    </row>
    <row r="73" spans="1:8" x14ac:dyDescent="0.2">
      <c r="G73" s="22">
        <f t="shared" si="9"/>
        <v>0</v>
      </c>
    </row>
    <row r="74" spans="1:8" ht="13.5" thickBot="1" x14ac:dyDescent="0.25">
      <c r="A74" s="11" t="s">
        <v>21</v>
      </c>
      <c r="B74" s="20">
        <f t="shared" ref="B74:G74" si="10">SUM(B65:B73)</f>
        <v>0</v>
      </c>
      <c r="C74" s="22">
        <f t="shared" si="10"/>
        <v>0</v>
      </c>
      <c r="D74" s="22">
        <f t="shared" si="10"/>
        <v>0</v>
      </c>
      <c r="E74" s="22">
        <f t="shared" si="10"/>
        <v>0</v>
      </c>
      <c r="F74" s="22">
        <f t="shared" si="10"/>
        <v>0</v>
      </c>
      <c r="G74" s="22">
        <f t="shared" si="10"/>
        <v>0</v>
      </c>
      <c r="H74" s="22">
        <f>SUM(C74:F74)</f>
        <v>0</v>
      </c>
    </row>
    <row r="75" spans="1:8" ht="13.5" thickBot="1" x14ac:dyDescent="0.25">
      <c r="A75" s="14" t="s">
        <v>11</v>
      </c>
      <c r="B75" s="41"/>
    </row>
    <row r="76" spans="1:8" x14ac:dyDescent="0.2">
      <c r="A76" s="15" t="s">
        <v>20</v>
      </c>
      <c r="B76" s="41"/>
    </row>
    <row r="77" spans="1:8" x14ac:dyDescent="0.2">
      <c r="A77" s="15"/>
      <c r="B77" s="41"/>
      <c r="C77" s="21">
        <f>$B$77/4</f>
        <v>0</v>
      </c>
      <c r="D77" s="21">
        <f>$B$77/4</f>
        <v>0</v>
      </c>
      <c r="E77" s="21">
        <f>$B$77/4</f>
        <v>0</v>
      </c>
      <c r="F77" s="21">
        <f>$B$77/4</f>
        <v>0</v>
      </c>
      <c r="G77" s="22">
        <f>SUM(C77:F77)</f>
        <v>0</v>
      </c>
    </row>
    <row r="78" spans="1:8" x14ac:dyDescent="0.2">
      <c r="A78" s="15"/>
      <c r="B78" s="41"/>
      <c r="G78" s="22">
        <f t="shared" ref="G78:G108" si="11">SUM(C78:F78)</f>
        <v>0</v>
      </c>
    </row>
    <row r="79" spans="1:8" x14ac:dyDescent="0.2">
      <c r="A79" s="15"/>
      <c r="B79" s="41"/>
      <c r="G79" s="22">
        <f t="shared" si="11"/>
        <v>0</v>
      </c>
    </row>
    <row r="80" spans="1:8" x14ac:dyDescent="0.2">
      <c r="A80" s="15"/>
      <c r="B80" s="41"/>
      <c r="G80" s="22">
        <f t="shared" si="11"/>
        <v>0</v>
      </c>
    </row>
    <row r="81" spans="1:7" x14ac:dyDescent="0.2">
      <c r="A81" s="15"/>
      <c r="B81" s="41"/>
      <c r="G81" s="22">
        <f t="shared" si="11"/>
        <v>0</v>
      </c>
    </row>
    <row r="82" spans="1:7" x14ac:dyDescent="0.2">
      <c r="A82" s="15"/>
      <c r="B82" s="41"/>
      <c r="G82" s="22">
        <f t="shared" si="11"/>
        <v>0</v>
      </c>
    </row>
    <row r="83" spans="1:7" x14ac:dyDescent="0.2">
      <c r="A83" s="15"/>
      <c r="B83" s="41"/>
      <c r="G83" s="22">
        <f t="shared" si="11"/>
        <v>0</v>
      </c>
    </row>
    <row r="84" spans="1:7" x14ac:dyDescent="0.2">
      <c r="A84" s="15"/>
      <c r="B84" s="41"/>
      <c r="G84" s="22">
        <f t="shared" si="11"/>
        <v>0</v>
      </c>
    </row>
    <row r="85" spans="1:7" x14ac:dyDescent="0.2">
      <c r="A85" s="15"/>
      <c r="B85" s="41"/>
      <c r="G85" s="22">
        <f t="shared" si="11"/>
        <v>0</v>
      </c>
    </row>
    <row r="86" spans="1:7" x14ac:dyDescent="0.2">
      <c r="A86" s="15"/>
      <c r="B86" s="41"/>
      <c r="G86" s="22">
        <f t="shared" si="11"/>
        <v>0</v>
      </c>
    </row>
    <row r="87" spans="1:7" x14ac:dyDescent="0.2">
      <c r="A87" s="15"/>
      <c r="B87" s="41"/>
      <c r="G87" s="22">
        <f t="shared" si="11"/>
        <v>0</v>
      </c>
    </row>
    <row r="88" spans="1:7" x14ac:dyDescent="0.2">
      <c r="A88" s="15"/>
      <c r="B88" s="41"/>
      <c r="G88" s="22">
        <f t="shared" si="11"/>
        <v>0</v>
      </c>
    </row>
    <row r="89" spans="1:7" x14ac:dyDescent="0.2">
      <c r="A89" s="15"/>
      <c r="B89" s="41"/>
      <c r="G89" s="22">
        <f t="shared" si="11"/>
        <v>0</v>
      </c>
    </row>
    <row r="90" spans="1:7" x14ac:dyDescent="0.2">
      <c r="A90" s="15"/>
      <c r="B90" s="41"/>
      <c r="G90" s="22">
        <f t="shared" si="11"/>
        <v>0</v>
      </c>
    </row>
    <row r="91" spans="1:7" x14ac:dyDescent="0.2">
      <c r="A91" s="15"/>
      <c r="B91" s="41"/>
      <c r="G91" s="22">
        <f t="shared" si="11"/>
        <v>0</v>
      </c>
    </row>
    <row r="92" spans="1:7" x14ac:dyDescent="0.2">
      <c r="A92" s="15"/>
      <c r="B92" s="41"/>
      <c r="G92" s="22">
        <f t="shared" si="11"/>
        <v>0</v>
      </c>
    </row>
    <row r="93" spans="1:7" x14ac:dyDescent="0.2">
      <c r="A93" s="15"/>
      <c r="B93" s="41"/>
      <c r="G93" s="22">
        <f t="shared" si="11"/>
        <v>0</v>
      </c>
    </row>
    <row r="94" spans="1:7" x14ac:dyDescent="0.2">
      <c r="A94" s="15"/>
      <c r="B94" s="41"/>
      <c r="G94" s="22">
        <f t="shared" si="11"/>
        <v>0</v>
      </c>
    </row>
    <row r="95" spans="1:7" x14ac:dyDescent="0.2">
      <c r="A95" s="15"/>
      <c r="B95" s="41"/>
      <c r="G95" s="22">
        <f t="shared" si="11"/>
        <v>0</v>
      </c>
    </row>
    <row r="96" spans="1:7" x14ac:dyDescent="0.2">
      <c r="A96" s="15"/>
      <c r="B96" s="41"/>
      <c r="G96" s="22">
        <f t="shared" si="11"/>
        <v>0</v>
      </c>
    </row>
    <row r="97" spans="1:8" x14ac:dyDescent="0.2">
      <c r="A97" s="15"/>
      <c r="B97" s="41"/>
      <c r="G97" s="22">
        <f t="shared" si="11"/>
        <v>0</v>
      </c>
    </row>
    <row r="98" spans="1:8" x14ac:dyDescent="0.2">
      <c r="A98" s="15"/>
      <c r="B98" s="41"/>
      <c r="G98" s="22">
        <f t="shared" si="11"/>
        <v>0</v>
      </c>
    </row>
    <row r="99" spans="1:8" x14ac:dyDescent="0.2">
      <c r="A99" s="15"/>
      <c r="B99" s="41"/>
      <c r="G99" s="22">
        <f t="shared" si="11"/>
        <v>0</v>
      </c>
    </row>
    <row r="100" spans="1:8" x14ac:dyDescent="0.2">
      <c r="A100" s="15"/>
      <c r="B100" s="41"/>
      <c r="G100" s="22">
        <f t="shared" si="11"/>
        <v>0</v>
      </c>
    </row>
    <row r="101" spans="1:8" x14ac:dyDescent="0.2">
      <c r="A101" s="15"/>
      <c r="B101" s="41"/>
      <c r="G101" s="22">
        <f t="shared" si="11"/>
        <v>0</v>
      </c>
    </row>
    <row r="102" spans="1:8" x14ac:dyDescent="0.2">
      <c r="A102" s="15"/>
      <c r="B102" s="41"/>
      <c r="G102" s="22">
        <f t="shared" si="11"/>
        <v>0</v>
      </c>
    </row>
    <row r="103" spans="1:8" x14ac:dyDescent="0.2">
      <c r="A103" s="15"/>
      <c r="B103" s="41"/>
      <c r="G103" s="22">
        <f t="shared" si="11"/>
        <v>0</v>
      </c>
    </row>
    <row r="104" spans="1:8" x14ac:dyDescent="0.2">
      <c r="A104" s="15"/>
      <c r="B104" s="41"/>
      <c r="G104" s="22">
        <f t="shared" si="11"/>
        <v>0</v>
      </c>
    </row>
    <row r="105" spans="1:8" x14ac:dyDescent="0.2">
      <c r="A105" s="15"/>
      <c r="B105" s="41"/>
      <c r="G105" s="22">
        <f t="shared" si="11"/>
        <v>0</v>
      </c>
    </row>
    <row r="106" spans="1:8" x14ac:dyDescent="0.2">
      <c r="A106" s="15"/>
      <c r="B106" s="41"/>
      <c r="G106" s="22">
        <f t="shared" si="11"/>
        <v>0</v>
      </c>
    </row>
    <row r="107" spans="1:8" x14ac:dyDescent="0.2">
      <c r="A107" s="11"/>
      <c r="B107" s="40"/>
      <c r="G107" s="22">
        <f t="shared" si="11"/>
        <v>0</v>
      </c>
    </row>
    <row r="108" spans="1:8" x14ac:dyDescent="0.2">
      <c r="A108" s="11" t="s">
        <v>14</v>
      </c>
      <c r="B108" s="40"/>
      <c r="C108" s="43"/>
      <c r="G108" s="22">
        <f t="shared" si="11"/>
        <v>0</v>
      </c>
    </row>
    <row r="109" spans="1:8" x14ac:dyDescent="0.2">
      <c r="A109" s="11" t="s">
        <v>21</v>
      </c>
      <c r="B109" s="20">
        <f t="shared" ref="B109:G109" si="12">SUM(B77:B108)</f>
        <v>0</v>
      </c>
      <c r="C109" s="20">
        <f t="shared" si="12"/>
        <v>0</v>
      </c>
      <c r="D109" s="20">
        <f t="shared" si="12"/>
        <v>0</v>
      </c>
      <c r="E109" s="20">
        <f t="shared" si="12"/>
        <v>0</v>
      </c>
      <c r="F109" s="20">
        <f t="shared" si="12"/>
        <v>0</v>
      </c>
      <c r="G109" s="20">
        <f t="shared" si="12"/>
        <v>0</v>
      </c>
      <c r="H109" s="22">
        <f>SUM(C109:F109)</f>
        <v>0</v>
      </c>
    </row>
    <row r="110" spans="1:8" x14ac:dyDescent="0.2">
      <c r="A110" s="13" t="s">
        <v>12</v>
      </c>
      <c r="B110" s="35"/>
      <c r="C110" s="43"/>
    </row>
    <row r="111" spans="1:8" x14ac:dyDescent="0.2">
      <c r="A111" s="15"/>
      <c r="B111" s="41"/>
    </row>
    <row r="112" spans="1:8" x14ac:dyDescent="0.2">
      <c r="A112" s="11"/>
      <c r="B112" s="21"/>
      <c r="C112" s="21">
        <f>$B$112/4</f>
        <v>0</v>
      </c>
      <c r="D112" s="21">
        <f>$B$112/4</f>
        <v>0</v>
      </c>
      <c r="E112" s="21">
        <f>$B$112/4</f>
        <v>0</v>
      </c>
      <c r="F112" s="21">
        <f>$B$112/4</f>
        <v>0</v>
      </c>
      <c r="G112" s="22">
        <f>SUM(C112:F112)</f>
        <v>0</v>
      </c>
    </row>
    <row r="113" spans="1:8" x14ac:dyDescent="0.2">
      <c r="A113" s="11"/>
      <c r="B113" s="40"/>
      <c r="G113" s="22">
        <f>SUM(C113:F113)</f>
        <v>0</v>
      </c>
    </row>
    <row r="114" spans="1:8" x14ac:dyDescent="0.2">
      <c r="A114" s="11"/>
      <c r="B114" s="40"/>
      <c r="G114" s="22">
        <f>SUM(C114:F114)</f>
        <v>0</v>
      </c>
    </row>
    <row r="115" spans="1:8" x14ac:dyDescent="0.2">
      <c r="A115" s="11"/>
      <c r="B115" s="40"/>
      <c r="G115" s="22">
        <f>SUM(C115:F115)</f>
        <v>0</v>
      </c>
    </row>
    <row r="116" spans="1:8" x14ac:dyDescent="0.2">
      <c r="A116" s="11"/>
      <c r="B116" s="40"/>
      <c r="C116" s="40"/>
      <c r="G116" s="22">
        <f>SUM(C116:F116)</f>
        <v>0</v>
      </c>
    </row>
    <row r="117" spans="1:8" x14ac:dyDescent="0.2">
      <c r="A117" s="11" t="s">
        <v>21</v>
      </c>
      <c r="B117" s="20">
        <f t="shared" ref="B117:G117" si="13">SUM(B112:B116)</f>
        <v>0</v>
      </c>
      <c r="C117" s="20">
        <f t="shared" si="13"/>
        <v>0</v>
      </c>
      <c r="D117" s="20">
        <f t="shared" si="13"/>
        <v>0</v>
      </c>
      <c r="E117" s="20">
        <f t="shared" si="13"/>
        <v>0</v>
      </c>
      <c r="F117" s="20">
        <f t="shared" si="13"/>
        <v>0</v>
      </c>
      <c r="G117" s="20">
        <f t="shared" si="13"/>
        <v>0</v>
      </c>
      <c r="H117" s="22">
        <f>SUM(C117:F117)</f>
        <v>0</v>
      </c>
    </row>
    <row r="118" spans="1:8" x14ac:dyDescent="0.2">
      <c r="A118" s="17" t="s">
        <v>13</v>
      </c>
      <c r="B118" s="41"/>
      <c r="D118" s="40"/>
      <c r="E118" s="40"/>
    </row>
    <row r="119" spans="1:8" x14ac:dyDescent="0.2">
      <c r="A119" s="15" t="s">
        <v>20</v>
      </c>
      <c r="B119" s="41"/>
    </row>
    <row r="120" spans="1:8" s="10" customFormat="1" x14ac:dyDescent="0.2">
      <c r="B120" s="37"/>
      <c r="C120" s="47">
        <f>$B$120/4</f>
        <v>0</v>
      </c>
      <c r="D120" s="47">
        <f>$B$120/4</f>
        <v>0</v>
      </c>
      <c r="E120" s="47">
        <f>$B$120/4</f>
        <v>0</v>
      </c>
      <c r="F120" s="47">
        <f>$B$120/4</f>
        <v>0</v>
      </c>
      <c r="G120" s="37">
        <f>SUM(C120:F120)</f>
        <v>0</v>
      </c>
      <c r="H120" s="37"/>
    </row>
    <row r="121" spans="1:8" s="10" customFormat="1" x14ac:dyDescent="0.2">
      <c r="B121" s="37"/>
      <c r="C121" s="38"/>
      <c r="D121" s="38"/>
      <c r="E121" s="38"/>
      <c r="F121" s="37"/>
      <c r="G121" s="37">
        <f t="shared" ref="G121:G132" si="14">SUM(C121:F121)</f>
        <v>0</v>
      </c>
      <c r="H121" s="37"/>
    </row>
    <row r="122" spans="1:8" s="10" customFormat="1" x14ac:dyDescent="0.2">
      <c r="B122" s="37"/>
      <c r="C122" s="38"/>
      <c r="D122" s="38"/>
      <c r="E122" s="38"/>
      <c r="F122" s="37"/>
      <c r="G122" s="37">
        <f t="shared" si="14"/>
        <v>0</v>
      </c>
      <c r="H122" s="37"/>
    </row>
    <row r="123" spans="1:8" s="10" customFormat="1" x14ac:dyDescent="0.2">
      <c r="B123" s="37"/>
      <c r="C123" s="38"/>
      <c r="D123" s="38"/>
      <c r="E123" s="38"/>
      <c r="F123" s="37"/>
      <c r="G123" s="37">
        <f t="shared" si="14"/>
        <v>0</v>
      </c>
      <c r="H123" s="37"/>
    </row>
    <row r="124" spans="1:8" s="10" customFormat="1" x14ac:dyDescent="0.2">
      <c r="B124" s="37"/>
      <c r="C124" s="38"/>
      <c r="D124" s="38"/>
      <c r="E124" s="38"/>
      <c r="F124" s="37"/>
      <c r="G124" s="37">
        <f t="shared" si="14"/>
        <v>0</v>
      </c>
      <c r="H124" s="37"/>
    </row>
    <row r="125" spans="1:8" s="10" customFormat="1" x14ac:dyDescent="0.2">
      <c r="B125" s="37"/>
      <c r="C125" s="38"/>
      <c r="D125" s="38"/>
      <c r="E125" s="38"/>
      <c r="F125" s="37"/>
      <c r="G125" s="37">
        <f t="shared" si="14"/>
        <v>0</v>
      </c>
      <c r="H125" s="37"/>
    </row>
    <row r="126" spans="1:8" s="10" customFormat="1" x14ac:dyDescent="0.2">
      <c r="B126" s="37"/>
      <c r="C126" s="38"/>
      <c r="D126" s="38"/>
      <c r="E126" s="38"/>
      <c r="F126" s="37"/>
      <c r="G126" s="37">
        <f t="shared" si="14"/>
        <v>0</v>
      </c>
      <c r="H126" s="37"/>
    </row>
    <row r="127" spans="1:8" s="10" customFormat="1" x14ac:dyDescent="0.2">
      <c r="B127" s="37"/>
      <c r="C127" s="38"/>
      <c r="D127" s="38"/>
      <c r="E127" s="38"/>
      <c r="F127" s="37"/>
      <c r="G127" s="37">
        <f t="shared" si="14"/>
        <v>0</v>
      </c>
      <c r="H127" s="37"/>
    </row>
    <row r="128" spans="1:8" s="10" customFormat="1" x14ac:dyDescent="0.2">
      <c r="B128" s="37"/>
      <c r="C128" s="38"/>
      <c r="D128" s="38"/>
      <c r="E128" s="38"/>
      <c r="F128" s="37"/>
      <c r="G128" s="37">
        <f t="shared" si="14"/>
        <v>0</v>
      </c>
      <c r="H128" s="37"/>
    </row>
    <row r="129" spans="1:8" s="10" customFormat="1" x14ac:dyDescent="0.2">
      <c r="B129" s="37"/>
      <c r="C129" s="38"/>
      <c r="D129" s="38"/>
      <c r="E129" s="38"/>
      <c r="F129" s="37"/>
      <c r="G129" s="37">
        <f t="shared" si="14"/>
        <v>0</v>
      </c>
      <c r="H129" s="37"/>
    </row>
    <row r="130" spans="1:8" s="10" customFormat="1" x14ac:dyDescent="0.2">
      <c r="A130" s="12"/>
      <c r="B130" s="39"/>
      <c r="C130" s="44"/>
      <c r="D130" s="38"/>
      <c r="E130" s="38"/>
      <c r="F130" s="37"/>
      <c r="G130" s="37">
        <f t="shared" si="14"/>
        <v>0</v>
      </c>
      <c r="H130" s="37"/>
    </row>
    <row r="131" spans="1:8" s="10" customFormat="1" x14ac:dyDescent="0.2">
      <c r="A131" s="12"/>
      <c r="B131" s="39"/>
      <c r="C131" s="34"/>
      <c r="D131" s="38"/>
      <c r="E131" s="38"/>
      <c r="F131" s="37"/>
      <c r="G131" s="37">
        <f t="shared" si="14"/>
        <v>0</v>
      </c>
      <c r="H131" s="37"/>
    </row>
    <row r="132" spans="1:8" s="10" customFormat="1" x14ac:dyDescent="0.2">
      <c r="A132" s="12"/>
      <c r="B132" s="39"/>
      <c r="C132" s="34"/>
      <c r="D132" s="38"/>
      <c r="E132" s="38"/>
      <c r="F132" s="37"/>
      <c r="G132" s="37">
        <f t="shared" si="14"/>
        <v>0</v>
      </c>
      <c r="H132" s="37"/>
    </row>
    <row r="133" spans="1:8" s="1" customFormat="1" x14ac:dyDescent="0.2">
      <c r="A133" s="11" t="s">
        <v>21</v>
      </c>
      <c r="B133" s="20">
        <f t="shared" ref="B133:G133" si="15">SUM(B120:B132)</f>
        <v>0</v>
      </c>
      <c r="C133" s="20">
        <f t="shared" si="15"/>
        <v>0</v>
      </c>
      <c r="D133" s="20">
        <f t="shared" si="15"/>
        <v>0</v>
      </c>
      <c r="E133" s="20">
        <f t="shared" si="15"/>
        <v>0</v>
      </c>
      <c r="F133" s="20">
        <f t="shared" si="15"/>
        <v>0</v>
      </c>
      <c r="G133" s="20">
        <f t="shared" si="15"/>
        <v>0</v>
      </c>
      <c r="H133" s="20">
        <f>SUM(C133:F133)</f>
        <v>0</v>
      </c>
    </row>
    <row r="134" spans="1:8" s="1" customFormat="1" ht="13.5" thickBot="1" x14ac:dyDescent="0.25">
      <c r="A134" s="11"/>
      <c r="B134" s="40"/>
      <c r="C134" s="20"/>
      <c r="D134" s="20"/>
      <c r="E134" s="20"/>
      <c r="F134" s="20"/>
      <c r="G134" s="20"/>
      <c r="H134" s="20"/>
    </row>
    <row r="135" spans="1:8" ht="16.5" thickBot="1" x14ac:dyDescent="0.3">
      <c r="A135" s="6" t="s">
        <v>23</v>
      </c>
      <c r="B135" s="34">
        <f t="shared" ref="B135:G135" si="16">B133+B117+B109+B74+B62+B48+B43</f>
        <v>10000</v>
      </c>
      <c r="C135" s="34">
        <f t="shared" si="16"/>
        <v>2500</v>
      </c>
      <c r="D135" s="34">
        <f t="shared" si="16"/>
        <v>2500</v>
      </c>
      <c r="E135" s="34">
        <f t="shared" si="16"/>
        <v>2500</v>
      </c>
      <c r="F135" s="34">
        <f t="shared" si="16"/>
        <v>2500</v>
      </c>
      <c r="G135" s="34">
        <f t="shared" si="16"/>
        <v>10000</v>
      </c>
    </row>
    <row r="136" spans="1:8" s="1" customFormat="1" x14ac:dyDescent="0.2">
      <c r="A136" s="11"/>
      <c r="B136" s="40"/>
      <c r="C136" s="20"/>
      <c r="D136" s="20"/>
      <c r="E136" s="20"/>
      <c r="F136" s="20"/>
      <c r="G136" s="20"/>
      <c r="H136" s="20"/>
    </row>
    <row r="137" spans="1:8" ht="18" x14ac:dyDescent="0.25">
      <c r="A137" s="18" t="s">
        <v>26</v>
      </c>
      <c r="B137" s="45">
        <f t="shared" ref="B137:G137" si="17">B135+B31</f>
        <v>368694.3</v>
      </c>
      <c r="C137" s="45">
        <f t="shared" si="17"/>
        <v>92173.574999999997</v>
      </c>
      <c r="D137" s="45">
        <f t="shared" si="17"/>
        <v>92173.574999999997</v>
      </c>
      <c r="E137" s="45">
        <f t="shared" si="17"/>
        <v>92173.574999999997</v>
      </c>
      <c r="F137" s="45">
        <f t="shared" si="17"/>
        <v>92173.574999999997</v>
      </c>
      <c r="G137" s="46">
        <f t="shared" si="17"/>
        <v>368694.3</v>
      </c>
    </row>
    <row r="141" spans="1:8" x14ac:dyDescent="0.2">
      <c r="A141" s="11"/>
      <c r="B141" s="40"/>
    </row>
  </sheetData>
  <printOptions horizontalCentered="1" gridLines="1"/>
  <pageMargins left="0.27" right="0.25" top="0.6" bottom="0.56000000000000005" header="0.27" footer="0.21"/>
  <pageSetup scale="90" orientation="landscape" r:id="rId1"/>
  <headerFooter alignWithMargins="0">
    <oddFooter>&amp;L&amp;F&amp;RPage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1"/>
  <sheetViews>
    <sheetView zoomScaleNormal="100" workbookViewId="0">
      <pane xSplit="1" ySplit="4" topLeftCell="B98" activePane="bottomRight" state="frozen"/>
      <selection activeCell="A118" sqref="A118"/>
      <selection pane="topRight" activeCell="A118" sqref="A118"/>
      <selection pane="bottomLeft" activeCell="A118" sqref="A118"/>
      <selection pane="bottomRight" activeCell="A120" sqref="A120"/>
    </sheetView>
  </sheetViews>
  <sheetFormatPr defaultRowHeight="12.75" x14ac:dyDescent="0.2"/>
  <cols>
    <col min="1" max="1" width="62.85546875" style="2" bestFit="1" customWidth="1"/>
    <col min="2" max="2" width="20.7109375" style="22" bestFit="1" customWidth="1"/>
    <col min="3" max="5" width="15.7109375" style="21" customWidth="1"/>
    <col min="6" max="6" width="15.7109375" style="22" customWidth="1"/>
    <col min="7" max="7" width="17.7109375" style="22" customWidth="1"/>
    <col min="8" max="8" width="12.140625" style="22" customWidth="1"/>
    <col min="9" max="16384" width="9.140625" style="2"/>
  </cols>
  <sheetData>
    <row r="1" spans="1:8" x14ac:dyDescent="0.2">
      <c r="A1" s="1" t="s">
        <v>24</v>
      </c>
      <c r="B1" s="20"/>
    </row>
    <row r="2" spans="1:8" x14ac:dyDescent="0.2">
      <c r="A2" s="1"/>
      <c r="B2" s="20"/>
    </row>
    <row r="3" spans="1:8" s="4" customFormat="1" ht="20.25" customHeight="1" thickBot="1" x14ac:dyDescent="0.35">
      <c r="A3" s="3" t="s">
        <v>35</v>
      </c>
      <c r="B3" s="23"/>
      <c r="C3" s="24"/>
      <c r="D3" s="24"/>
      <c r="E3" s="24"/>
      <c r="F3" s="25"/>
      <c r="G3" s="25"/>
      <c r="H3" s="25"/>
    </row>
    <row r="4" spans="1:8" s="5" customFormat="1" ht="26.25" thickBot="1" x14ac:dyDescent="0.25">
      <c r="B4" s="26" t="s">
        <v>25</v>
      </c>
      <c r="C4" s="27" t="s">
        <v>15</v>
      </c>
      <c r="D4" s="28" t="s">
        <v>16</v>
      </c>
      <c r="E4" s="28" t="s">
        <v>17</v>
      </c>
      <c r="F4" s="29" t="s">
        <v>18</v>
      </c>
      <c r="G4" s="29" t="s">
        <v>19</v>
      </c>
      <c r="H4" s="30"/>
    </row>
    <row r="5" spans="1:8" s="5" customFormat="1" ht="13.5" thickBot="1" x14ac:dyDescent="0.25">
      <c r="B5" s="31"/>
      <c r="C5" s="32"/>
      <c r="D5" s="32"/>
      <c r="E5" s="32"/>
      <c r="F5" s="32"/>
      <c r="G5" s="32"/>
      <c r="H5" s="30"/>
    </row>
    <row r="6" spans="1:8" s="5" customFormat="1" ht="16.5" thickBot="1" x14ac:dyDescent="0.3">
      <c r="A6" s="6" t="s">
        <v>6</v>
      </c>
      <c r="B6" s="33"/>
      <c r="C6" s="34"/>
      <c r="D6" s="34"/>
      <c r="E6" s="34"/>
      <c r="F6" s="30"/>
      <c r="G6" s="30"/>
      <c r="H6" s="30"/>
    </row>
    <row r="7" spans="1:8" s="5" customFormat="1" ht="16.5" thickBot="1" x14ac:dyDescent="0.3">
      <c r="A7" s="7"/>
      <c r="B7" s="30"/>
      <c r="C7" s="30"/>
      <c r="D7" s="30"/>
      <c r="E7" s="30"/>
      <c r="F7" s="30"/>
      <c r="G7" s="30"/>
      <c r="H7" s="30"/>
    </row>
    <row r="8" spans="1:8" s="9" customFormat="1" ht="13.5" thickBot="1" x14ac:dyDescent="0.25">
      <c r="A8" s="8" t="s">
        <v>0</v>
      </c>
      <c r="B8" s="35"/>
      <c r="C8" s="21"/>
      <c r="D8" s="21"/>
      <c r="E8" s="21"/>
      <c r="F8" s="36"/>
      <c r="G8" s="36"/>
      <c r="H8" s="36"/>
    </row>
    <row r="9" spans="1:8" x14ac:dyDescent="0.2">
      <c r="B9" s="21">
        <v>315371.57</v>
      </c>
      <c r="C9" s="21">
        <f>$B$9/4</f>
        <v>78842.892500000002</v>
      </c>
      <c r="D9" s="21">
        <f>$B$9/4</f>
        <v>78842.892500000002</v>
      </c>
      <c r="E9" s="21">
        <f>$B$9/4</f>
        <v>78842.892500000002</v>
      </c>
      <c r="F9" s="21">
        <f>$B$9/4</f>
        <v>78842.892500000002</v>
      </c>
      <c r="G9" s="22">
        <f>SUM(C9:F9)</f>
        <v>315371.57</v>
      </c>
    </row>
    <row r="10" spans="1:8" x14ac:dyDescent="0.2">
      <c r="B10" s="37"/>
      <c r="D10" s="38"/>
      <c r="G10" s="22">
        <f>SUM(C10:F10)</f>
        <v>0</v>
      </c>
    </row>
    <row r="11" spans="1:8" x14ac:dyDescent="0.2">
      <c r="A11" s="11"/>
      <c r="B11" s="39"/>
      <c r="C11" s="40"/>
      <c r="D11" s="39"/>
      <c r="G11" s="22">
        <f>SUM(C11:F11)</f>
        <v>0</v>
      </c>
    </row>
    <row r="12" spans="1:8" s="1" customFormat="1" x14ac:dyDescent="0.2">
      <c r="A12" s="11" t="s">
        <v>21</v>
      </c>
      <c r="B12" s="20">
        <f t="shared" ref="B12:G12" si="0">SUM(B9:B11)</f>
        <v>315371.57</v>
      </c>
      <c r="C12" s="20">
        <f t="shared" si="0"/>
        <v>78842.892500000002</v>
      </c>
      <c r="D12" s="20">
        <f t="shared" si="0"/>
        <v>78842.892500000002</v>
      </c>
      <c r="E12" s="20">
        <f t="shared" si="0"/>
        <v>78842.892500000002</v>
      </c>
      <c r="F12" s="20">
        <f t="shared" si="0"/>
        <v>78842.892500000002</v>
      </c>
      <c r="G12" s="20">
        <f t="shared" si="0"/>
        <v>315371.57</v>
      </c>
      <c r="H12" s="20"/>
    </row>
    <row r="13" spans="1:8" x14ac:dyDescent="0.2">
      <c r="A13" s="13" t="s">
        <v>1</v>
      </c>
      <c r="B13" s="35"/>
      <c r="D13" s="38"/>
    </row>
    <row r="14" spans="1:8" x14ac:dyDescent="0.2">
      <c r="B14" s="21"/>
      <c r="C14" s="21">
        <f>$B$14/4</f>
        <v>0</v>
      </c>
      <c r="D14" s="21">
        <f>$B$14/4</f>
        <v>0</v>
      </c>
      <c r="E14" s="21">
        <f>$B$14/4</f>
        <v>0</v>
      </c>
      <c r="F14" s="21">
        <f>$B$14/4</f>
        <v>0</v>
      </c>
      <c r="G14" s="22">
        <f>SUM(C14:F14)</f>
        <v>0</v>
      </c>
    </row>
    <row r="15" spans="1:8" x14ac:dyDescent="0.2">
      <c r="A15" s="11"/>
      <c r="B15" s="39"/>
      <c r="C15" s="40"/>
      <c r="D15" s="38"/>
      <c r="G15" s="22">
        <f>SUM(C15:F15)</f>
        <v>0</v>
      </c>
    </row>
    <row r="16" spans="1:8" x14ac:dyDescent="0.2">
      <c r="B16" s="37"/>
      <c r="D16" s="38"/>
      <c r="G16" s="22">
        <f>SUM(C16:F16)</f>
        <v>0</v>
      </c>
    </row>
    <row r="17" spans="1:8" s="1" customFormat="1" x14ac:dyDescent="0.2">
      <c r="A17" s="11" t="s">
        <v>21</v>
      </c>
      <c r="B17" s="39">
        <f t="shared" ref="B17:G17" si="1">SUM(B14:B16)</f>
        <v>0</v>
      </c>
      <c r="C17" s="39">
        <f t="shared" si="1"/>
        <v>0</v>
      </c>
      <c r="D17" s="39">
        <f t="shared" si="1"/>
        <v>0</v>
      </c>
      <c r="E17" s="39">
        <f t="shared" si="1"/>
        <v>0</v>
      </c>
      <c r="F17" s="39">
        <f t="shared" si="1"/>
        <v>0</v>
      </c>
      <c r="G17" s="20">
        <f t="shared" si="1"/>
        <v>0</v>
      </c>
      <c r="H17" s="20"/>
    </row>
    <row r="18" spans="1:8" x14ac:dyDescent="0.2">
      <c r="A18" s="13" t="s">
        <v>2</v>
      </c>
      <c r="B18" s="35"/>
      <c r="D18" s="38"/>
    </row>
    <row r="19" spans="1:8" x14ac:dyDescent="0.2">
      <c r="B19" s="37"/>
      <c r="F19" s="21"/>
      <c r="G19" s="22">
        <f>SUM(C19:F19)</f>
        <v>0</v>
      </c>
    </row>
    <row r="20" spans="1:8" x14ac:dyDescent="0.2">
      <c r="A20" s="11"/>
      <c r="B20" s="37"/>
      <c r="C20" s="47">
        <f>$B$20/4</f>
        <v>0</v>
      </c>
      <c r="D20" s="47">
        <f>$B$20/4</f>
        <v>0</v>
      </c>
      <c r="E20" s="47">
        <f>$B$20/4</f>
        <v>0</v>
      </c>
      <c r="F20" s="47">
        <f>$B$20/4</f>
        <v>0</v>
      </c>
      <c r="G20" s="22">
        <f>SUM(C20:F20)</f>
        <v>0</v>
      </c>
    </row>
    <row r="21" spans="1:8" x14ac:dyDescent="0.2">
      <c r="B21" s="37"/>
      <c r="D21" s="38"/>
      <c r="G21" s="22">
        <f>SUM(C21:F21)</f>
        <v>0</v>
      </c>
    </row>
    <row r="22" spans="1:8" x14ac:dyDescent="0.2">
      <c r="A22" s="11"/>
      <c r="B22" s="39"/>
      <c r="C22" s="34"/>
      <c r="D22" s="38"/>
      <c r="G22" s="22">
        <f>SUM(C22:F22)</f>
        <v>0</v>
      </c>
    </row>
    <row r="23" spans="1:8" s="1" customFormat="1" ht="13.5" thickBot="1" x14ac:dyDescent="0.25">
      <c r="A23" s="11" t="s">
        <v>21</v>
      </c>
      <c r="B23" s="20">
        <f t="shared" ref="B23:G23" si="2">SUM(B20:B22)</f>
        <v>0</v>
      </c>
      <c r="C23" s="20">
        <f t="shared" si="2"/>
        <v>0</v>
      </c>
      <c r="D23" s="20">
        <f t="shared" si="2"/>
        <v>0</v>
      </c>
      <c r="E23" s="20">
        <f t="shared" si="2"/>
        <v>0</v>
      </c>
      <c r="F23" s="20">
        <f t="shared" si="2"/>
        <v>0</v>
      </c>
      <c r="G23" s="20">
        <f t="shared" si="2"/>
        <v>0</v>
      </c>
      <c r="H23" s="20"/>
    </row>
    <row r="24" spans="1:8" s="1" customFormat="1" ht="13.5" thickBot="1" x14ac:dyDescent="0.25">
      <c r="A24" s="14" t="s">
        <v>4</v>
      </c>
      <c r="B24" s="41"/>
      <c r="C24" s="21"/>
      <c r="D24" s="21"/>
      <c r="E24" s="40"/>
      <c r="F24" s="20"/>
      <c r="G24" s="20"/>
      <c r="H24" s="20"/>
    </row>
    <row r="25" spans="1:8" s="1" customFormat="1" x14ac:dyDescent="0.2">
      <c r="A25" s="2"/>
      <c r="B25" s="21">
        <v>88304.04</v>
      </c>
      <c r="C25" s="21">
        <f>$B$25/4</f>
        <v>22076.01</v>
      </c>
      <c r="D25" s="21">
        <f>$B$25/4</f>
        <v>22076.01</v>
      </c>
      <c r="E25" s="21">
        <f>$B$25/4</f>
        <v>22076.01</v>
      </c>
      <c r="F25" s="21">
        <f>$B$25/4</f>
        <v>22076.01</v>
      </c>
      <c r="G25" s="22">
        <f>SUM(C25:F25)</f>
        <v>88304.04</v>
      </c>
      <c r="H25" s="20"/>
    </row>
    <row r="26" spans="1:8" s="1" customFormat="1" x14ac:dyDescent="0.2">
      <c r="A26" s="11" t="s">
        <v>21</v>
      </c>
      <c r="B26" s="20">
        <f>SUM(B24:B25)</f>
        <v>88304.04</v>
      </c>
      <c r="C26" s="20">
        <f>SUM(C24:C25)</f>
        <v>22076.01</v>
      </c>
      <c r="D26" s="20">
        <f>SUM(D24:D25)</f>
        <v>22076.01</v>
      </c>
      <c r="E26" s="20">
        <f>SUM(E24:E25)</f>
        <v>22076.01</v>
      </c>
      <c r="F26" s="20">
        <f>SUM(F24:F25)</f>
        <v>22076.01</v>
      </c>
      <c r="G26" s="20">
        <f>SUM(C26:F26)</f>
        <v>88304.04</v>
      </c>
      <c r="H26" s="20"/>
    </row>
    <row r="27" spans="1:8" s="1" customFormat="1" x14ac:dyDescent="0.2">
      <c r="A27" s="13" t="s">
        <v>3</v>
      </c>
      <c r="B27" s="35"/>
      <c r="C27" s="42"/>
      <c r="D27" s="21"/>
      <c r="E27" s="40"/>
      <c r="F27" s="20"/>
      <c r="G27" s="20"/>
      <c r="H27" s="20"/>
    </row>
    <row r="28" spans="1:8" x14ac:dyDescent="0.2">
      <c r="B28" s="37"/>
      <c r="C28" s="22"/>
      <c r="D28" s="22"/>
    </row>
    <row r="29" spans="1:8" x14ac:dyDescent="0.2">
      <c r="A29" s="11" t="s">
        <v>21</v>
      </c>
      <c r="B29" s="39"/>
      <c r="C29" s="22">
        <f>SUM(C27:C28)</f>
        <v>0</v>
      </c>
      <c r="D29" s="22">
        <f>SUM(D27:D28)</f>
        <v>0</v>
      </c>
      <c r="E29" s="22">
        <f>SUM(E27:E28)</f>
        <v>0</v>
      </c>
      <c r="F29" s="22">
        <f>SUM(F27:F28)</f>
        <v>0</v>
      </c>
      <c r="G29" s="22">
        <f>SUM(C29:F29)</f>
        <v>0</v>
      </c>
    </row>
    <row r="30" spans="1:8" ht="13.5" thickBot="1" x14ac:dyDescent="0.25">
      <c r="A30" s="11"/>
      <c r="B30" s="39"/>
      <c r="C30" s="22"/>
      <c r="D30" s="22"/>
      <c r="E30" s="22"/>
    </row>
    <row r="31" spans="1:8" s="1" customFormat="1" ht="16.5" thickBot="1" x14ac:dyDescent="0.3">
      <c r="A31" s="6" t="s">
        <v>22</v>
      </c>
      <c r="B31" s="34">
        <f t="shared" ref="B31:G31" si="3">B29+B26+B23+B17+B12</f>
        <v>403675.61</v>
      </c>
      <c r="C31" s="34">
        <f t="shared" si="3"/>
        <v>100918.9025</v>
      </c>
      <c r="D31" s="34">
        <f t="shared" si="3"/>
        <v>100918.9025</v>
      </c>
      <c r="E31" s="34">
        <f t="shared" si="3"/>
        <v>100918.9025</v>
      </c>
      <c r="F31" s="34">
        <f t="shared" si="3"/>
        <v>100918.9025</v>
      </c>
      <c r="G31" s="34">
        <f t="shared" si="3"/>
        <v>403675.61</v>
      </c>
      <c r="H31" s="20">
        <f>SUM(C31:F31)</f>
        <v>403675.61</v>
      </c>
    </row>
    <row r="32" spans="1:8" ht="13.5" thickBot="1" x14ac:dyDescent="0.25">
      <c r="A32" s="11"/>
      <c r="B32" s="39"/>
      <c r="C32" s="22"/>
      <c r="D32" s="22"/>
      <c r="E32" s="22"/>
    </row>
    <row r="33" spans="1:8" ht="16.5" thickBot="1" x14ac:dyDescent="0.3">
      <c r="A33" s="6" t="s">
        <v>5</v>
      </c>
      <c r="B33" s="33"/>
      <c r="C33" s="22"/>
      <c r="D33" s="22"/>
      <c r="E33" s="22"/>
    </row>
    <row r="34" spans="1:8" ht="16.5" thickBot="1" x14ac:dyDescent="0.3">
      <c r="A34" s="16"/>
      <c r="B34" s="33"/>
      <c r="C34" s="42"/>
    </row>
    <row r="35" spans="1:8" ht="13.5" thickBot="1" x14ac:dyDescent="0.25">
      <c r="A35" s="14" t="s">
        <v>7</v>
      </c>
      <c r="B35" s="41"/>
    </row>
    <row r="36" spans="1:8" x14ac:dyDescent="0.2">
      <c r="A36" s="15" t="s">
        <v>20</v>
      </c>
      <c r="B36" s="41"/>
    </row>
    <row r="37" spans="1:8" x14ac:dyDescent="0.2">
      <c r="B37" s="22">
        <v>10000</v>
      </c>
      <c r="C37" s="47">
        <f>$B$37/4</f>
        <v>2500</v>
      </c>
      <c r="D37" s="47">
        <f>$B$37/4</f>
        <v>2500</v>
      </c>
      <c r="E37" s="47">
        <f>$B$37/4</f>
        <v>2500</v>
      </c>
      <c r="F37" s="47">
        <f>$B$37/4</f>
        <v>2500</v>
      </c>
      <c r="G37" s="22">
        <f t="shared" ref="G37:G42" si="4">SUM(C37:F37)</f>
        <v>10000</v>
      </c>
    </row>
    <row r="38" spans="1:8" x14ac:dyDescent="0.2">
      <c r="G38" s="22">
        <f t="shared" si="4"/>
        <v>0</v>
      </c>
    </row>
    <row r="39" spans="1:8" x14ac:dyDescent="0.2">
      <c r="G39" s="22">
        <f t="shared" si="4"/>
        <v>0</v>
      </c>
    </row>
    <row r="40" spans="1:8" x14ac:dyDescent="0.2">
      <c r="G40" s="22">
        <f t="shared" si="4"/>
        <v>0</v>
      </c>
    </row>
    <row r="41" spans="1:8" x14ac:dyDescent="0.2">
      <c r="A41" s="11"/>
      <c r="B41" s="40"/>
      <c r="C41" s="42"/>
      <c r="G41" s="22">
        <f t="shared" si="4"/>
        <v>0</v>
      </c>
    </row>
    <row r="42" spans="1:8" x14ac:dyDescent="0.2">
      <c r="A42" s="11"/>
      <c r="B42" s="40"/>
      <c r="C42" s="43"/>
      <c r="G42" s="22">
        <f t="shared" si="4"/>
        <v>0</v>
      </c>
    </row>
    <row r="43" spans="1:8" ht="13.5" thickBot="1" x14ac:dyDescent="0.25">
      <c r="A43" s="11" t="s">
        <v>21</v>
      </c>
      <c r="B43" s="20">
        <f t="shared" ref="B43:G43" si="5">SUM(B37:B42)</f>
        <v>10000</v>
      </c>
      <c r="C43" s="22">
        <f t="shared" si="5"/>
        <v>2500</v>
      </c>
      <c r="D43" s="22">
        <f t="shared" si="5"/>
        <v>2500</v>
      </c>
      <c r="E43" s="22">
        <f t="shared" si="5"/>
        <v>2500</v>
      </c>
      <c r="F43" s="22">
        <f t="shared" si="5"/>
        <v>2500</v>
      </c>
      <c r="G43" s="22">
        <f t="shared" si="5"/>
        <v>10000</v>
      </c>
      <c r="H43" s="22">
        <f>SUM(C43:F43)</f>
        <v>10000</v>
      </c>
    </row>
    <row r="44" spans="1:8" ht="13.5" thickBot="1" x14ac:dyDescent="0.25">
      <c r="A44" s="14" t="s">
        <v>9</v>
      </c>
      <c r="B44" s="41"/>
    </row>
    <row r="45" spans="1:8" x14ac:dyDescent="0.2">
      <c r="A45" s="15" t="s">
        <v>20</v>
      </c>
      <c r="B45" s="41"/>
      <c r="G45" s="22">
        <f>SUM(C45:F45)</f>
        <v>0</v>
      </c>
    </row>
    <row r="46" spans="1:8" x14ac:dyDescent="0.2">
      <c r="A46" s="11"/>
      <c r="B46" s="21"/>
      <c r="C46" s="21">
        <f>$B$46/4</f>
        <v>0</v>
      </c>
      <c r="D46" s="21">
        <f>$B$46/4</f>
        <v>0</v>
      </c>
      <c r="E46" s="21">
        <f>$B$46/4</f>
        <v>0</v>
      </c>
      <c r="F46" s="21">
        <f>$B$46/4</f>
        <v>0</v>
      </c>
      <c r="G46" s="22">
        <f>SUM(C46:F46)</f>
        <v>0</v>
      </c>
    </row>
    <row r="47" spans="1:8" x14ac:dyDescent="0.2">
      <c r="A47" s="11"/>
      <c r="B47" s="40"/>
      <c r="C47" s="40"/>
      <c r="G47" s="22">
        <f>SUM(C47:F47)</f>
        <v>0</v>
      </c>
    </row>
    <row r="48" spans="1:8" ht="13.5" thickBot="1" x14ac:dyDescent="0.25">
      <c r="A48" s="11" t="s">
        <v>21</v>
      </c>
      <c r="B48" s="20">
        <f t="shared" ref="B48:G48" si="6">SUM(B45:B47)</f>
        <v>0</v>
      </c>
      <c r="C48" s="22">
        <f t="shared" si="6"/>
        <v>0</v>
      </c>
      <c r="D48" s="22">
        <f t="shared" si="6"/>
        <v>0</v>
      </c>
      <c r="E48" s="22">
        <f t="shared" si="6"/>
        <v>0</v>
      </c>
      <c r="F48" s="22">
        <f t="shared" si="6"/>
        <v>0</v>
      </c>
      <c r="G48" s="22">
        <f t="shared" si="6"/>
        <v>0</v>
      </c>
      <c r="H48" s="22">
        <f>SUM(C48:F48)</f>
        <v>0</v>
      </c>
    </row>
    <row r="49" spans="1:7" ht="13.5" thickBot="1" x14ac:dyDescent="0.25">
      <c r="A49" s="14" t="s">
        <v>8</v>
      </c>
      <c r="B49" s="41"/>
    </row>
    <row r="50" spans="1:7" x14ac:dyDescent="0.2">
      <c r="A50" s="15" t="s">
        <v>20</v>
      </c>
      <c r="B50" s="41"/>
      <c r="G50" s="22">
        <f t="shared" ref="G50:G61" si="7">SUM(C50:F50)</f>
        <v>0</v>
      </c>
    </row>
    <row r="51" spans="1:7" x14ac:dyDescent="0.2">
      <c r="A51" s="11"/>
      <c r="B51" s="40"/>
      <c r="G51" s="22">
        <f t="shared" si="7"/>
        <v>0</v>
      </c>
    </row>
    <row r="52" spans="1:7" x14ac:dyDescent="0.2">
      <c r="A52" s="11"/>
      <c r="B52" s="21"/>
      <c r="C52" s="21">
        <f>$B$52/4</f>
        <v>0</v>
      </c>
      <c r="D52" s="21">
        <f>$B$52/4</f>
        <v>0</v>
      </c>
      <c r="E52" s="21">
        <f>$B$52/4</f>
        <v>0</v>
      </c>
      <c r="F52" s="21">
        <f>$B$52/4</f>
        <v>0</v>
      </c>
      <c r="G52" s="22">
        <f t="shared" si="7"/>
        <v>0</v>
      </c>
    </row>
    <row r="53" spans="1:7" x14ac:dyDescent="0.2">
      <c r="A53" s="11"/>
      <c r="B53" s="40"/>
      <c r="G53" s="22">
        <f t="shared" si="7"/>
        <v>0</v>
      </c>
    </row>
    <row r="54" spans="1:7" x14ac:dyDescent="0.2">
      <c r="A54" s="11"/>
      <c r="B54" s="40"/>
      <c r="G54" s="22">
        <f t="shared" si="7"/>
        <v>0</v>
      </c>
    </row>
    <row r="55" spans="1:7" x14ac:dyDescent="0.2">
      <c r="A55" s="11"/>
      <c r="B55" s="40"/>
      <c r="G55" s="22">
        <f t="shared" si="7"/>
        <v>0</v>
      </c>
    </row>
    <row r="56" spans="1:7" x14ac:dyDescent="0.2">
      <c r="A56" s="11"/>
      <c r="B56" s="40"/>
      <c r="G56" s="22">
        <f t="shared" si="7"/>
        <v>0</v>
      </c>
    </row>
    <row r="57" spans="1:7" x14ac:dyDescent="0.2">
      <c r="A57" s="11"/>
      <c r="B57" s="40"/>
      <c r="G57" s="22">
        <f t="shared" si="7"/>
        <v>0</v>
      </c>
    </row>
    <row r="58" spans="1:7" x14ac:dyDescent="0.2">
      <c r="A58" s="11"/>
      <c r="B58" s="40"/>
      <c r="G58" s="22">
        <f t="shared" si="7"/>
        <v>0</v>
      </c>
    </row>
    <row r="59" spans="1:7" x14ac:dyDescent="0.2">
      <c r="A59" s="11"/>
      <c r="B59" s="40"/>
      <c r="G59" s="22">
        <f t="shared" si="7"/>
        <v>0</v>
      </c>
    </row>
    <row r="60" spans="1:7" x14ac:dyDescent="0.2">
      <c r="A60" s="11"/>
      <c r="B60" s="40"/>
      <c r="G60" s="22">
        <f t="shared" si="7"/>
        <v>0</v>
      </c>
    </row>
    <row r="61" spans="1:7" x14ac:dyDescent="0.2">
      <c r="A61" s="11"/>
      <c r="B61" s="40"/>
      <c r="C61" s="40"/>
      <c r="G61" s="22">
        <f t="shared" si="7"/>
        <v>0</v>
      </c>
    </row>
    <row r="62" spans="1:7" s="20" customFormat="1" ht="13.5" thickBot="1" x14ac:dyDescent="0.25">
      <c r="A62" s="11" t="s">
        <v>21</v>
      </c>
      <c r="B62" s="20">
        <f t="shared" ref="B62:G62" si="8">SUM(B50:B61)</f>
        <v>0</v>
      </c>
      <c r="C62" s="20">
        <f t="shared" si="8"/>
        <v>0</v>
      </c>
      <c r="D62" s="20">
        <f t="shared" si="8"/>
        <v>0</v>
      </c>
      <c r="E62" s="20">
        <f t="shared" si="8"/>
        <v>0</v>
      </c>
      <c r="F62" s="20">
        <f t="shared" si="8"/>
        <v>0</v>
      </c>
      <c r="G62" s="20">
        <f t="shared" si="8"/>
        <v>0</v>
      </c>
    </row>
    <row r="63" spans="1:7" ht="13.5" thickBot="1" x14ac:dyDescent="0.25">
      <c r="A63" s="14" t="s">
        <v>10</v>
      </c>
      <c r="B63" s="41"/>
    </row>
    <row r="64" spans="1:7" x14ac:dyDescent="0.2">
      <c r="A64" s="15" t="s">
        <v>20</v>
      </c>
      <c r="B64" s="41"/>
    </row>
    <row r="65" spans="1:8" x14ac:dyDescent="0.2">
      <c r="A65" s="15"/>
      <c r="B65" s="41"/>
      <c r="C65" s="21">
        <f>$B$65/4</f>
        <v>0</v>
      </c>
      <c r="D65" s="21">
        <f>$B$65/4</f>
        <v>0</v>
      </c>
      <c r="E65" s="21">
        <f>$B$65/4</f>
        <v>0</v>
      </c>
      <c r="F65" s="21">
        <f>$B$65/4</f>
        <v>0</v>
      </c>
      <c r="G65" s="22">
        <f>SUM(C65:F65)</f>
        <v>0</v>
      </c>
    </row>
    <row r="66" spans="1:8" x14ac:dyDescent="0.2">
      <c r="A66" s="15"/>
      <c r="B66" s="41"/>
      <c r="G66" s="22">
        <f t="shared" ref="G66:G73" si="9">SUM(C66:F66)</f>
        <v>0</v>
      </c>
    </row>
    <row r="67" spans="1:8" x14ac:dyDescent="0.2">
      <c r="A67" s="15"/>
      <c r="B67" s="41"/>
      <c r="G67" s="22">
        <f t="shared" si="9"/>
        <v>0</v>
      </c>
    </row>
    <row r="68" spans="1:8" x14ac:dyDescent="0.2">
      <c r="A68" s="15"/>
      <c r="B68" s="41"/>
      <c r="G68" s="22">
        <f t="shared" si="9"/>
        <v>0</v>
      </c>
    </row>
    <row r="69" spans="1:8" x14ac:dyDescent="0.2">
      <c r="A69" s="15"/>
      <c r="B69" s="41"/>
      <c r="G69" s="22">
        <f t="shared" si="9"/>
        <v>0</v>
      </c>
    </row>
    <row r="70" spans="1:8" x14ac:dyDescent="0.2">
      <c r="A70" s="15"/>
      <c r="B70" s="41"/>
      <c r="G70" s="22">
        <f t="shared" si="9"/>
        <v>0</v>
      </c>
    </row>
    <row r="71" spans="1:8" x14ac:dyDescent="0.2">
      <c r="A71" s="15"/>
      <c r="B71" s="41"/>
      <c r="G71" s="22">
        <f t="shared" si="9"/>
        <v>0</v>
      </c>
    </row>
    <row r="72" spans="1:8" x14ac:dyDescent="0.2">
      <c r="A72" s="11"/>
      <c r="B72" s="40"/>
      <c r="G72" s="22">
        <f t="shared" si="9"/>
        <v>0</v>
      </c>
    </row>
    <row r="73" spans="1:8" x14ac:dyDescent="0.2">
      <c r="G73" s="22">
        <f t="shared" si="9"/>
        <v>0</v>
      </c>
    </row>
    <row r="74" spans="1:8" ht="13.5" thickBot="1" x14ac:dyDescent="0.25">
      <c r="A74" s="11" t="s">
        <v>21</v>
      </c>
      <c r="B74" s="20">
        <f t="shared" ref="B74:G74" si="10">SUM(B65:B73)</f>
        <v>0</v>
      </c>
      <c r="C74" s="22">
        <f t="shared" si="10"/>
        <v>0</v>
      </c>
      <c r="D74" s="22">
        <f t="shared" si="10"/>
        <v>0</v>
      </c>
      <c r="E74" s="22">
        <f t="shared" si="10"/>
        <v>0</v>
      </c>
      <c r="F74" s="22">
        <f t="shared" si="10"/>
        <v>0</v>
      </c>
      <c r="G74" s="22">
        <f t="shared" si="10"/>
        <v>0</v>
      </c>
      <c r="H74" s="22">
        <f>SUM(C74:F74)</f>
        <v>0</v>
      </c>
    </row>
    <row r="75" spans="1:8" ht="13.5" thickBot="1" x14ac:dyDescent="0.25">
      <c r="A75" s="14" t="s">
        <v>11</v>
      </c>
      <c r="B75" s="41"/>
    </row>
    <row r="76" spans="1:8" x14ac:dyDescent="0.2">
      <c r="A76" s="15" t="s">
        <v>20</v>
      </c>
      <c r="B76" s="41"/>
    </row>
    <row r="77" spans="1:8" x14ac:dyDescent="0.2">
      <c r="A77" s="50" t="s">
        <v>48</v>
      </c>
      <c r="B77" s="41">
        <v>35000</v>
      </c>
      <c r="C77" s="21">
        <f>$B$77/4</f>
        <v>8750</v>
      </c>
      <c r="D77" s="21">
        <f>$B$77/4</f>
        <v>8750</v>
      </c>
      <c r="E77" s="21">
        <f>$B$77/4</f>
        <v>8750</v>
      </c>
      <c r="F77" s="21">
        <f>$B$77/4</f>
        <v>8750</v>
      </c>
      <c r="G77" s="22">
        <f>SUM(C77:F77)</f>
        <v>35000</v>
      </c>
    </row>
    <row r="78" spans="1:8" x14ac:dyDescent="0.2">
      <c r="A78" s="15"/>
      <c r="B78" s="41"/>
      <c r="G78" s="22">
        <f t="shared" ref="G78:G108" si="11">SUM(C78:F78)</f>
        <v>0</v>
      </c>
    </row>
    <row r="79" spans="1:8" x14ac:dyDescent="0.2">
      <c r="A79" s="15"/>
      <c r="B79" s="41"/>
      <c r="G79" s="22">
        <f t="shared" si="11"/>
        <v>0</v>
      </c>
    </row>
    <row r="80" spans="1:8" x14ac:dyDescent="0.2">
      <c r="A80" s="15"/>
      <c r="B80" s="41"/>
      <c r="G80" s="22">
        <f t="shared" si="11"/>
        <v>0</v>
      </c>
    </row>
    <row r="81" spans="1:7" x14ac:dyDescent="0.2">
      <c r="A81" s="15"/>
      <c r="B81" s="41"/>
      <c r="G81" s="22">
        <f t="shared" si="11"/>
        <v>0</v>
      </c>
    </row>
    <row r="82" spans="1:7" x14ac:dyDescent="0.2">
      <c r="A82" s="15"/>
      <c r="B82" s="41"/>
      <c r="G82" s="22">
        <f t="shared" si="11"/>
        <v>0</v>
      </c>
    </row>
    <row r="83" spans="1:7" x14ac:dyDescent="0.2">
      <c r="A83" s="15"/>
      <c r="B83" s="41"/>
      <c r="G83" s="22">
        <f t="shared" si="11"/>
        <v>0</v>
      </c>
    </row>
    <row r="84" spans="1:7" x14ac:dyDescent="0.2">
      <c r="A84" s="15"/>
      <c r="B84" s="41"/>
      <c r="G84" s="22">
        <f t="shared" si="11"/>
        <v>0</v>
      </c>
    </row>
    <row r="85" spans="1:7" x14ac:dyDescent="0.2">
      <c r="A85" s="15"/>
      <c r="B85" s="41"/>
      <c r="G85" s="22">
        <f t="shared" si="11"/>
        <v>0</v>
      </c>
    </row>
    <row r="86" spans="1:7" x14ac:dyDescent="0.2">
      <c r="A86" s="15"/>
      <c r="B86" s="41"/>
      <c r="G86" s="22">
        <f t="shared" si="11"/>
        <v>0</v>
      </c>
    </row>
    <row r="87" spans="1:7" x14ac:dyDescent="0.2">
      <c r="A87" s="15"/>
      <c r="B87" s="41"/>
      <c r="G87" s="22">
        <f t="shared" si="11"/>
        <v>0</v>
      </c>
    </row>
    <row r="88" spans="1:7" x14ac:dyDescent="0.2">
      <c r="A88" s="15"/>
      <c r="B88" s="41"/>
      <c r="G88" s="22">
        <f t="shared" si="11"/>
        <v>0</v>
      </c>
    </row>
    <row r="89" spans="1:7" x14ac:dyDescent="0.2">
      <c r="A89" s="15"/>
      <c r="B89" s="41"/>
      <c r="G89" s="22">
        <f t="shared" si="11"/>
        <v>0</v>
      </c>
    </row>
    <row r="90" spans="1:7" x14ac:dyDescent="0.2">
      <c r="A90" s="15"/>
      <c r="B90" s="41"/>
      <c r="G90" s="22">
        <f t="shared" si="11"/>
        <v>0</v>
      </c>
    </row>
    <row r="91" spans="1:7" x14ac:dyDescent="0.2">
      <c r="A91" s="15"/>
      <c r="B91" s="41"/>
      <c r="G91" s="22">
        <f t="shared" si="11"/>
        <v>0</v>
      </c>
    </row>
    <row r="92" spans="1:7" x14ac:dyDescent="0.2">
      <c r="A92" s="15"/>
      <c r="B92" s="41"/>
      <c r="G92" s="22">
        <f t="shared" si="11"/>
        <v>0</v>
      </c>
    </row>
    <row r="93" spans="1:7" x14ac:dyDescent="0.2">
      <c r="A93" s="15"/>
      <c r="B93" s="41"/>
      <c r="G93" s="22">
        <f t="shared" si="11"/>
        <v>0</v>
      </c>
    </row>
    <row r="94" spans="1:7" x14ac:dyDescent="0.2">
      <c r="A94" s="15"/>
      <c r="B94" s="41"/>
      <c r="G94" s="22">
        <f t="shared" si="11"/>
        <v>0</v>
      </c>
    </row>
    <row r="95" spans="1:7" x14ac:dyDescent="0.2">
      <c r="A95" s="15"/>
      <c r="B95" s="41"/>
      <c r="G95" s="22">
        <f t="shared" si="11"/>
        <v>0</v>
      </c>
    </row>
    <row r="96" spans="1:7" x14ac:dyDescent="0.2">
      <c r="A96" s="15"/>
      <c r="B96" s="41"/>
      <c r="G96" s="22">
        <f t="shared" si="11"/>
        <v>0</v>
      </c>
    </row>
    <row r="97" spans="1:8" x14ac:dyDescent="0.2">
      <c r="A97" s="15"/>
      <c r="B97" s="41"/>
      <c r="G97" s="22">
        <f t="shared" si="11"/>
        <v>0</v>
      </c>
    </row>
    <row r="98" spans="1:8" x14ac:dyDescent="0.2">
      <c r="A98" s="15"/>
      <c r="B98" s="41"/>
      <c r="G98" s="22">
        <f t="shared" si="11"/>
        <v>0</v>
      </c>
    </row>
    <row r="99" spans="1:8" x14ac:dyDescent="0.2">
      <c r="A99" s="15"/>
      <c r="B99" s="41"/>
      <c r="G99" s="22">
        <f t="shared" si="11"/>
        <v>0</v>
      </c>
    </row>
    <row r="100" spans="1:8" x14ac:dyDescent="0.2">
      <c r="A100" s="15"/>
      <c r="B100" s="41"/>
      <c r="G100" s="22">
        <f t="shared" si="11"/>
        <v>0</v>
      </c>
    </row>
    <row r="101" spans="1:8" x14ac:dyDescent="0.2">
      <c r="A101" s="15"/>
      <c r="B101" s="41"/>
      <c r="G101" s="22">
        <f t="shared" si="11"/>
        <v>0</v>
      </c>
    </row>
    <row r="102" spans="1:8" x14ac:dyDescent="0.2">
      <c r="A102" s="15"/>
      <c r="B102" s="41"/>
      <c r="G102" s="22">
        <f t="shared" si="11"/>
        <v>0</v>
      </c>
    </row>
    <row r="103" spans="1:8" x14ac:dyDescent="0.2">
      <c r="A103" s="15"/>
      <c r="B103" s="41"/>
      <c r="G103" s="22">
        <f t="shared" si="11"/>
        <v>0</v>
      </c>
    </row>
    <row r="104" spans="1:8" x14ac:dyDescent="0.2">
      <c r="A104" s="15"/>
      <c r="B104" s="41"/>
      <c r="G104" s="22">
        <f t="shared" si="11"/>
        <v>0</v>
      </c>
    </row>
    <row r="105" spans="1:8" x14ac:dyDescent="0.2">
      <c r="A105" s="15"/>
      <c r="B105" s="41"/>
      <c r="G105" s="22">
        <f t="shared" si="11"/>
        <v>0</v>
      </c>
    </row>
    <row r="106" spans="1:8" x14ac:dyDescent="0.2">
      <c r="A106" s="15"/>
      <c r="B106" s="41"/>
      <c r="G106" s="22">
        <f t="shared" si="11"/>
        <v>0</v>
      </c>
    </row>
    <row r="107" spans="1:8" x14ac:dyDescent="0.2">
      <c r="A107" s="11"/>
      <c r="B107" s="40"/>
      <c r="G107" s="22">
        <f t="shared" si="11"/>
        <v>0</v>
      </c>
    </row>
    <row r="108" spans="1:8" x14ac:dyDescent="0.2">
      <c r="A108" s="11" t="s">
        <v>14</v>
      </c>
      <c r="B108" s="40"/>
      <c r="C108" s="43"/>
      <c r="G108" s="22">
        <f t="shared" si="11"/>
        <v>0</v>
      </c>
    </row>
    <row r="109" spans="1:8" x14ac:dyDescent="0.2">
      <c r="A109" s="11" t="s">
        <v>21</v>
      </c>
      <c r="B109" s="20">
        <f t="shared" ref="B109:G109" si="12">SUM(B77:B108)</f>
        <v>35000</v>
      </c>
      <c r="C109" s="20">
        <f t="shared" si="12"/>
        <v>8750</v>
      </c>
      <c r="D109" s="20">
        <f t="shared" si="12"/>
        <v>8750</v>
      </c>
      <c r="E109" s="20">
        <f t="shared" si="12"/>
        <v>8750</v>
      </c>
      <c r="F109" s="20">
        <f t="shared" si="12"/>
        <v>8750</v>
      </c>
      <c r="G109" s="20">
        <f t="shared" si="12"/>
        <v>35000</v>
      </c>
      <c r="H109" s="22">
        <f>SUM(C109:F109)</f>
        <v>35000</v>
      </c>
    </row>
    <row r="110" spans="1:8" x14ac:dyDescent="0.2">
      <c r="A110" s="13" t="s">
        <v>12</v>
      </c>
      <c r="B110" s="35"/>
      <c r="C110" s="43"/>
    </row>
    <row r="111" spans="1:8" x14ac:dyDescent="0.2">
      <c r="A111" s="15"/>
      <c r="B111" s="41"/>
    </row>
    <row r="112" spans="1:8" x14ac:dyDescent="0.2">
      <c r="A112" s="11"/>
      <c r="B112" s="21"/>
      <c r="C112" s="21">
        <f>$B$112/4</f>
        <v>0</v>
      </c>
      <c r="D112" s="21">
        <f>$B$112/4</f>
        <v>0</v>
      </c>
      <c r="E112" s="21">
        <f>$B$112/4</f>
        <v>0</v>
      </c>
      <c r="F112" s="21">
        <f>$B$112/4</f>
        <v>0</v>
      </c>
      <c r="G112" s="22">
        <f>SUM(C112:F112)</f>
        <v>0</v>
      </c>
    </row>
    <row r="113" spans="1:8" x14ac:dyDescent="0.2">
      <c r="A113" s="11"/>
      <c r="B113" s="40"/>
      <c r="G113" s="22">
        <f>SUM(C113:F113)</f>
        <v>0</v>
      </c>
    </row>
    <row r="114" spans="1:8" x14ac:dyDescent="0.2">
      <c r="A114" s="11"/>
      <c r="B114" s="40"/>
      <c r="G114" s="22">
        <f>SUM(C114:F114)</f>
        <v>0</v>
      </c>
    </row>
    <row r="115" spans="1:8" x14ac:dyDescent="0.2">
      <c r="A115" s="11"/>
      <c r="B115" s="40"/>
      <c r="G115" s="22">
        <f>SUM(C115:F115)</f>
        <v>0</v>
      </c>
    </row>
    <row r="116" spans="1:8" x14ac:dyDescent="0.2">
      <c r="A116" s="11"/>
      <c r="B116" s="40"/>
      <c r="C116" s="40"/>
      <c r="G116" s="22">
        <f>SUM(C116:F116)</f>
        <v>0</v>
      </c>
    </row>
    <row r="117" spans="1:8" x14ac:dyDescent="0.2">
      <c r="A117" s="11" t="s">
        <v>21</v>
      </c>
      <c r="B117" s="20">
        <f t="shared" ref="B117:G117" si="13">SUM(B112:B116)</f>
        <v>0</v>
      </c>
      <c r="C117" s="20">
        <f t="shared" si="13"/>
        <v>0</v>
      </c>
      <c r="D117" s="20">
        <f t="shared" si="13"/>
        <v>0</v>
      </c>
      <c r="E117" s="20">
        <f t="shared" si="13"/>
        <v>0</v>
      </c>
      <c r="F117" s="20">
        <f t="shared" si="13"/>
        <v>0</v>
      </c>
      <c r="G117" s="20">
        <f t="shared" si="13"/>
        <v>0</v>
      </c>
      <c r="H117" s="22">
        <f>SUM(C117:F117)</f>
        <v>0</v>
      </c>
    </row>
    <row r="118" spans="1:8" x14ac:dyDescent="0.2">
      <c r="A118" s="17" t="s">
        <v>13</v>
      </c>
      <c r="B118" s="41"/>
      <c r="D118" s="40"/>
      <c r="E118" s="40"/>
    </row>
    <row r="119" spans="1:8" x14ac:dyDescent="0.2">
      <c r="A119" s="15" t="s">
        <v>20</v>
      </c>
      <c r="B119" s="41"/>
    </row>
    <row r="120" spans="1:8" s="10" customFormat="1" x14ac:dyDescent="0.2">
      <c r="A120" s="53" t="s">
        <v>53</v>
      </c>
      <c r="B120" s="37">
        <v>15408</v>
      </c>
      <c r="C120" s="47">
        <f>$B$120/4</f>
        <v>3852</v>
      </c>
      <c r="D120" s="47">
        <f>$B$120/4</f>
        <v>3852</v>
      </c>
      <c r="E120" s="47">
        <f>$B$120/4</f>
        <v>3852</v>
      </c>
      <c r="F120" s="47">
        <f>$B$120/4</f>
        <v>3852</v>
      </c>
      <c r="G120" s="37">
        <f>SUM(C120:F120)</f>
        <v>15408</v>
      </c>
      <c r="H120" s="37"/>
    </row>
    <row r="121" spans="1:8" s="10" customFormat="1" x14ac:dyDescent="0.2">
      <c r="B121" s="37"/>
      <c r="C121" s="38"/>
      <c r="D121" s="38"/>
      <c r="E121" s="38"/>
      <c r="F121" s="37"/>
      <c r="G121" s="37">
        <f t="shared" ref="G121:G132" si="14">SUM(C121:F121)</f>
        <v>0</v>
      </c>
      <c r="H121" s="37"/>
    </row>
    <row r="122" spans="1:8" s="10" customFormat="1" x14ac:dyDescent="0.2">
      <c r="B122" s="37"/>
      <c r="C122" s="38"/>
      <c r="D122" s="38"/>
      <c r="E122" s="38"/>
      <c r="F122" s="37"/>
      <c r="G122" s="37">
        <f t="shared" si="14"/>
        <v>0</v>
      </c>
      <c r="H122" s="37"/>
    </row>
    <row r="123" spans="1:8" s="10" customFormat="1" x14ac:dyDescent="0.2">
      <c r="B123" s="37"/>
      <c r="C123" s="38"/>
      <c r="D123" s="38"/>
      <c r="E123" s="38"/>
      <c r="F123" s="37"/>
      <c r="G123" s="37">
        <f t="shared" si="14"/>
        <v>0</v>
      </c>
      <c r="H123" s="37"/>
    </row>
    <row r="124" spans="1:8" s="10" customFormat="1" x14ac:dyDescent="0.2">
      <c r="B124" s="37"/>
      <c r="C124" s="38"/>
      <c r="D124" s="38"/>
      <c r="E124" s="38"/>
      <c r="F124" s="37"/>
      <c r="G124" s="37">
        <f t="shared" si="14"/>
        <v>0</v>
      </c>
      <c r="H124" s="37"/>
    </row>
    <row r="125" spans="1:8" s="10" customFormat="1" x14ac:dyDescent="0.2">
      <c r="B125" s="37"/>
      <c r="C125" s="38"/>
      <c r="D125" s="38"/>
      <c r="E125" s="38"/>
      <c r="F125" s="37"/>
      <c r="G125" s="37">
        <f t="shared" si="14"/>
        <v>0</v>
      </c>
      <c r="H125" s="37"/>
    </row>
    <row r="126" spans="1:8" s="10" customFormat="1" x14ac:dyDescent="0.2">
      <c r="B126" s="37"/>
      <c r="C126" s="38"/>
      <c r="D126" s="38"/>
      <c r="E126" s="38"/>
      <c r="F126" s="37"/>
      <c r="G126" s="37">
        <f t="shared" si="14"/>
        <v>0</v>
      </c>
      <c r="H126" s="37"/>
    </row>
    <row r="127" spans="1:8" s="10" customFormat="1" x14ac:dyDescent="0.2">
      <c r="B127" s="37"/>
      <c r="C127" s="38"/>
      <c r="D127" s="38"/>
      <c r="E127" s="38"/>
      <c r="F127" s="37"/>
      <c r="G127" s="37">
        <f t="shared" si="14"/>
        <v>0</v>
      </c>
      <c r="H127" s="37"/>
    </row>
    <row r="128" spans="1:8" s="10" customFormat="1" x14ac:dyDescent="0.2">
      <c r="B128" s="37"/>
      <c r="C128" s="38"/>
      <c r="D128" s="38"/>
      <c r="E128" s="38"/>
      <c r="F128" s="37"/>
      <c r="G128" s="37">
        <f t="shared" si="14"/>
        <v>0</v>
      </c>
      <c r="H128" s="37"/>
    </row>
    <row r="129" spans="1:8" s="10" customFormat="1" x14ac:dyDescent="0.2">
      <c r="B129" s="37"/>
      <c r="C129" s="38"/>
      <c r="D129" s="38"/>
      <c r="E129" s="38"/>
      <c r="F129" s="37"/>
      <c r="G129" s="37">
        <f t="shared" si="14"/>
        <v>0</v>
      </c>
      <c r="H129" s="37"/>
    </row>
    <row r="130" spans="1:8" s="10" customFormat="1" x14ac:dyDescent="0.2">
      <c r="A130" s="12"/>
      <c r="B130" s="39"/>
      <c r="C130" s="44"/>
      <c r="D130" s="38"/>
      <c r="E130" s="38"/>
      <c r="F130" s="37"/>
      <c r="G130" s="37">
        <f t="shared" si="14"/>
        <v>0</v>
      </c>
      <c r="H130" s="37"/>
    </row>
    <row r="131" spans="1:8" s="10" customFormat="1" x14ac:dyDescent="0.2">
      <c r="A131" s="12"/>
      <c r="B131" s="39"/>
      <c r="C131" s="34"/>
      <c r="D131" s="38"/>
      <c r="E131" s="38"/>
      <c r="F131" s="37"/>
      <c r="G131" s="37">
        <f t="shared" si="14"/>
        <v>0</v>
      </c>
      <c r="H131" s="37"/>
    </row>
    <row r="132" spans="1:8" s="10" customFormat="1" x14ac:dyDescent="0.2">
      <c r="A132" s="12"/>
      <c r="B132" s="39"/>
      <c r="C132" s="34"/>
      <c r="D132" s="38"/>
      <c r="E132" s="38"/>
      <c r="F132" s="37"/>
      <c r="G132" s="37">
        <f t="shared" si="14"/>
        <v>0</v>
      </c>
      <c r="H132" s="37"/>
    </row>
    <row r="133" spans="1:8" s="1" customFormat="1" x14ac:dyDescent="0.2">
      <c r="A133" s="11" t="s">
        <v>21</v>
      </c>
      <c r="B133" s="20">
        <f t="shared" ref="B133:G133" si="15">SUM(B120:B132)</f>
        <v>15408</v>
      </c>
      <c r="C133" s="20">
        <f t="shared" si="15"/>
        <v>3852</v>
      </c>
      <c r="D133" s="20">
        <f t="shared" si="15"/>
        <v>3852</v>
      </c>
      <c r="E133" s="20">
        <f t="shared" si="15"/>
        <v>3852</v>
      </c>
      <c r="F133" s="20">
        <f t="shared" si="15"/>
        <v>3852</v>
      </c>
      <c r="G133" s="20">
        <f t="shared" si="15"/>
        <v>15408</v>
      </c>
      <c r="H133" s="20">
        <f>SUM(C133:F133)</f>
        <v>15408</v>
      </c>
    </row>
    <row r="134" spans="1:8" s="1" customFormat="1" ht="13.5" thickBot="1" x14ac:dyDescent="0.25">
      <c r="A134" s="11"/>
      <c r="B134" s="40"/>
      <c r="C134" s="20"/>
      <c r="D134" s="20"/>
      <c r="E134" s="20"/>
      <c r="F134" s="20"/>
      <c r="G134" s="20"/>
      <c r="H134" s="20"/>
    </row>
    <row r="135" spans="1:8" ht="16.5" thickBot="1" x14ac:dyDescent="0.3">
      <c r="A135" s="6" t="s">
        <v>23</v>
      </c>
      <c r="B135" s="34">
        <f t="shared" ref="B135:G135" si="16">B133+B117+B109+B74+B62+B48+B43</f>
        <v>60408</v>
      </c>
      <c r="C135" s="34">
        <f t="shared" si="16"/>
        <v>15102</v>
      </c>
      <c r="D135" s="34">
        <f t="shared" si="16"/>
        <v>15102</v>
      </c>
      <c r="E135" s="34">
        <f t="shared" si="16"/>
        <v>15102</v>
      </c>
      <c r="F135" s="34">
        <f t="shared" si="16"/>
        <v>15102</v>
      </c>
      <c r="G135" s="34">
        <f t="shared" si="16"/>
        <v>60408</v>
      </c>
    </row>
    <row r="136" spans="1:8" s="1" customFormat="1" x14ac:dyDescent="0.2">
      <c r="A136" s="11"/>
      <c r="B136" s="40"/>
      <c r="C136" s="20"/>
      <c r="D136" s="20"/>
      <c r="E136" s="20"/>
      <c r="F136" s="20"/>
      <c r="G136" s="20"/>
      <c r="H136" s="20"/>
    </row>
    <row r="137" spans="1:8" ht="18" x14ac:dyDescent="0.25">
      <c r="A137" s="18" t="s">
        <v>26</v>
      </c>
      <c r="B137" s="45">
        <f t="shared" ref="B137:G137" si="17">B135+B31</f>
        <v>464083.61</v>
      </c>
      <c r="C137" s="45">
        <f t="shared" si="17"/>
        <v>116020.9025</v>
      </c>
      <c r="D137" s="45">
        <f t="shared" si="17"/>
        <v>116020.9025</v>
      </c>
      <c r="E137" s="45">
        <f t="shared" si="17"/>
        <v>116020.9025</v>
      </c>
      <c r="F137" s="45">
        <f t="shared" si="17"/>
        <v>116020.9025</v>
      </c>
      <c r="G137" s="46">
        <f t="shared" si="17"/>
        <v>464083.61</v>
      </c>
    </row>
    <row r="141" spans="1:8" x14ac:dyDescent="0.2">
      <c r="A141" s="11"/>
      <c r="B141" s="40"/>
    </row>
  </sheetData>
  <printOptions horizontalCentered="1" gridLines="1"/>
  <pageMargins left="0.27" right="0.25" top="0.6" bottom="0.56000000000000005" header="0.27" footer="0.21"/>
  <pageSetup scale="90" orientation="landscape" r:id="rId1"/>
  <headerFooter alignWithMargins="0">
    <oddFooter>&amp;L&amp;F&amp;RPage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6"/>
  <sheetViews>
    <sheetView zoomScaleNormal="100" workbookViewId="0">
      <pane xSplit="1" ySplit="4" topLeftCell="B92" activePane="bottomRight" state="frozen"/>
      <selection activeCell="A118" sqref="A118"/>
      <selection pane="topRight" activeCell="A118" sqref="A118"/>
      <selection pane="bottomLeft" activeCell="A118" sqref="A118"/>
      <selection pane="bottomRight" activeCell="B132" sqref="B132"/>
    </sheetView>
  </sheetViews>
  <sheetFormatPr defaultRowHeight="12.75" x14ac:dyDescent="0.2"/>
  <cols>
    <col min="1" max="1" width="62.85546875" style="2" bestFit="1" customWidth="1"/>
    <col min="2" max="2" width="20.7109375" style="22" bestFit="1" customWidth="1"/>
    <col min="3" max="5" width="17.140625" style="21" bestFit="1" customWidth="1"/>
    <col min="6" max="6" width="17.140625" style="22" bestFit="1" customWidth="1"/>
    <col min="7" max="7" width="17.7109375" style="22" customWidth="1"/>
    <col min="8" max="8" width="12.140625" style="22" customWidth="1"/>
    <col min="9" max="16384" width="9.140625" style="2"/>
  </cols>
  <sheetData>
    <row r="1" spans="1:8" x14ac:dyDescent="0.2">
      <c r="A1" s="1" t="s">
        <v>24</v>
      </c>
      <c r="B1" s="20"/>
    </row>
    <row r="2" spans="1:8" x14ac:dyDescent="0.2">
      <c r="A2" s="1"/>
      <c r="B2" s="20"/>
    </row>
    <row r="3" spans="1:8" s="4" customFormat="1" ht="20.25" customHeight="1" thickBot="1" x14ac:dyDescent="0.35">
      <c r="A3" s="3" t="s">
        <v>36</v>
      </c>
      <c r="B3" s="23"/>
      <c r="C3" s="24"/>
      <c r="D3" s="24"/>
      <c r="E3" s="24"/>
      <c r="F3" s="25"/>
      <c r="G3" s="25"/>
      <c r="H3" s="25"/>
    </row>
    <row r="4" spans="1:8" s="5" customFormat="1" ht="26.25" thickBot="1" x14ac:dyDescent="0.25">
      <c r="B4" s="26" t="s">
        <v>25</v>
      </c>
      <c r="C4" s="27" t="s">
        <v>15</v>
      </c>
      <c r="D4" s="28" t="s">
        <v>16</v>
      </c>
      <c r="E4" s="28" t="s">
        <v>17</v>
      </c>
      <c r="F4" s="29" t="s">
        <v>18</v>
      </c>
      <c r="G4" s="29" t="s">
        <v>19</v>
      </c>
      <c r="H4" s="30"/>
    </row>
    <row r="5" spans="1:8" s="5" customFormat="1" ht="13.5" thickBot="1" x14ac:dyDescent="0.25">
      <c r="B5" s="31"/>
      <c r="C5" s="32"/>
      <c r="D5" s="32"/>
      <c r="E5" s="32"/>
      <c r="F5" s="32"/>
      <c r="G5" s="32"/>
      <c r="H5" s="30"/>
    </row>
    <row r="6" spans="1:8" s="5" customFormat="1" ht="16.5" thickBot="1" x14ac:dyDescent="0.3">
      <c r="A6" s="6" t="s">
        <v>6</v>
      </c>
      <c r="B6" s="33"/>
      <c r="C6" s="34"/>
      <c r="D6" s="34"/>
      <c r="E6" s="34"/>
      <c r="F6" s="30"/>
      <c r="G6" s="30"/>
      <c r="H6" s="30"/>
    </row>
    <row r="7" spans="1:8" s="5" customFormat="1" ht="16.5" thickBot="1" x14ac:dyDescent="0.3">
      <c r="A7" s="7"/>
      <c r="B7" s="30"/>
      <c r="C7" s="30"/>
      <c r="D7" s="30"/>
      <c r="E7" s="30"/>
      <c r="F7" s="30"/>
      <c r="G7" s="30"/>
      <c r="H7" s="30"/>
    </row>
    <row r="8" spans="1:8" s="9" customFormat="1" ht="13.5" thickBot="1" x14ac:dyDescent="0.25">
      <c r="A8" s="8" t="s">
        <v>0</v>
      </c>
      <c r="B8" s="35"/>
      <c r="C8" s="21"/>
      <c r="D8" s="21"/>
      <c r="E8" s="21"/>
      <c r="F8" s="36"/>
      <c r="G8" s="36"/>
      <c r="H8" s="36"/>
    </row>
    <row r="9" spans="1:8" x14ac:dyDescent="0.2">
      <c r="B9" s="21">
        <v>9825945.9700000007</v>
      </c>
      <c r="C9" s="21">
        <f>$B$9/4</f>
        <v>2456486.4925000002</v>
      </c>
      <c r="D9" s="21">
        <f>$B$9/4</f>
        <v>2456486.4925000002</v>
      </c>
      <c r="E9" s="21">
        <f>$B$9/4</f>
        <v>2456486.4925000002</v>
      </c>
      <c r="F9" s="21">
        <f>$B$9/4</f>
        <v>2456486.4925000002</v>
      </c>
      <c r="G9" s="22">
        <f>SUM(C9:F9)</f>
        <v>9825945.9700000007</v>
      </c>
    </row>
    <row r="10" spans="1:8" x14ac:dyDescent="0.2">
      <c r="B10" s="37"/>
      <c r="D10" s="38"/>
      <c r="G10" s="22">
        <f>SUM(C10:F10)</f>
        <v>0</v>
      </c>
    </row>
    <row r="11" spans="1:8" x14ac:dyDescent="0.2">
      <c r="A11" s="11"/>
      <c r="B11" s="39"/>
      <c r="C11" s="40"/>
      <c r="D11" s="39"/>
      <c r="G11" s="22">
        <f>SUM(C11:F11)</f>
        <v>0</v>
      </c>
    </row>
    <row r="12" spans="1:8" s="1" customFormat="1" x14ac:dyDescent="0.2">
      <c r="A12" s="11" t="s">
        <v>21</v>
      </c>
      <c r="B12" s="20">
        <f t="shared" ref="B12:G12" si="0">SUM(B9:B11)</f>
        <v>9825945.9700000007</v>
      </c>
      <c r="C12" s="20">
        <f t="shared" si="0"/>
        <v>2456486.4925000002</v>
      </c>
      <c r="D12" s="20">
        <f t="shared" si="0"/>
        <v>2456486.4925000002</v>
      </c>
      <c r="E12" s="20">
        <f t="shared" si="0"/>
        <v>2456486.4925000002</v>
      </c>
      <c r="F12" s="20">
        <f t="shared" si="0"/>
        <v>2456486.4925000002</v>
      </c>
      <c r="G12" s="20">
        <f t="shared" si="0"/>
        <v>9825945.9700000007</v>
      </c>
      <c r="H12" s="20"/>
    </row>
    <row r="13" spans="1:8" x14ac:dyDescent="0.2">
      <c r="A13" s="13" t="s">
        <v>1</v>
      </c>
      <c r="B13" s="35"/>
      <c r="D13" s="38"/>
    </row>
    <row r="14" spans="1:8" x14ac:dyDescent="0.2">
      <c r="B14" s="21">
        <v>40542064.350000001</v>
      </c>
      <c r="C14" s="21">
        <f>$B$14/4</f>
        <v>10135516.0875</v>
      </c>
      <c r="D14" s="21">
        <f>$B$14/4</f>
        <v>10135516.0875</v>
      </c>
      <c r="E14" s="21">
        <f>$B$14/4</f>
        <v>10135516.0875</v>
      </c>
      <c r="F14" s="21">
        <f>$B$14/4</f>
        <v>10135516.0875</v>
      </c>
      <c r="G14" s="22">
        <f>SUM(C14:F14)</f>
        <v>40542064.350000001</v>
      </c>
    </row>
    <row r="15" spans="1:8" x14ac:dyDescent="0.2">
      <c r="A15" s="11"/>
      <c r="B15" s="39"/>
      <c r="C15" s="40"/>
      <c r="D15" s="38"/>
      <c r="G15" s="22">
        <f>SUM(C15:F15)</f>
        <v>0</v>
      </c>
    </row>
    <row r="16" spans="1:8" x14ac:dyDescent="0.2">
      <c r="B16" s="37"/>
      <c r="D16" s="38"/>
      <c r="G16" s="22">
        <f>SUM(C16:F16)</f>
        <v>0</v>
      </c>
    </row>
    <row r="17" spans="1:8" s="1" customFormat="1" x14ac:dyDescent="0.2">
      <c r="A17" s="11" t="s">
        <v>21</v>
      </c>
      <c r="B17" s="39">
        <f t="shared" ref="B17:G17" si="1">SUM(B14:B16)</f>
        <v>40542064.350000001</v>
      </c>
      <c r="C17" s="39">
        <f t="shared" si="1"/>
        <v>10135516.0875</v>
      </c>
      <c r="D17" s="39">
        <f t="shared" si="1"/>
        <v>10135516.0875</v>
      </c>
      <c r="E17" s="39">
        <f t="shared" si="1"/>
        <v>10135516.0875</v>
      </c>
      <c r="F17" s="39">
        <f t="shared" si="1"/>
        <v>10135516.0875</v>
      </c>
      <c r="G17" s="20">
        <f t="shared" si="1"/>
        <v>40542064.350000001</v>
      </c>
      <c r="H17" s="20"/>
    </row>
    <row r="18" spans="1:8" x14ac:dyDescent="0.2">
      <c r="A18" s="13" t="s">
        <v>2</v>
      </c>
      <c r="B18" s="35"/>
      <c r="D18" s="38"/>
    </row>
    <row r="19" spans="1:8" x14ac:dyDescent="0.2">
      <c r="B19" s="37"/>
      <c r="F19" s="21"/>
      <c r="G19" s="22">
        <f>SUM(C19:F19)</f>
        <v>0</v>
      </c>
    </row>
    <row r="20" spans="1:8" x14ac:dyDescent="0.2">
      <c r="A20" s="11"/>
      <c r="B20" s="37"/>
      <c r="C20" s="47">
        <f>$B$20/4</f>
        <v>0</v>
      </c>
      <c r="D20" s="47">
        <f>$B$20/4</f>
        <v>0</v>
      </c>
      <c r="E20" s="47">
        <f>$B$20/4</f>
        <v>0</v>
      </c>
      <c r="F20" s="47">
        <f>$B$20/4</f>
        <v>0</v>
      </c>
      <c r="G20" s="22">
        <f>SUM(C20:F20)</f>
        <v>0</v>
      </c>
    </row>
    <row r="21" spans="1:8" x14ac:dyDescent="0.2">
      <c r="B21" s="37"/>
      <c r="D21" s="38"/>
      <c r="G21" s="22">
        <f>SUM(C21:F21)</f>
        <v>0</v>
      </c>
    </row>
    <row r="22" spans="1:8" x14ac:dyDescent="0.2">
      <c r="A22" s="11"/>
      <c r="B22" s="39"/>
      <c r="C22" s="34"/>
      <c r="D22" s="38"/>
      <c r="G22" s="22">
        <f>SUM(C22:F22)</f>
        <v>0</v>
      </c>
    </row>
    <row r="23" spans="1:8" s="1" customFormat="1" ht="13.5" thickBot="1" x14ac:dyDescent="0.25">
      <c r="A23" s="11" t="s">
        <v>21</v>
      </c>
      <c r="B23" s="20">
        <f t="shared" ref="B23:G23" si="2">SUM(B20:B22)</f>
        <v>0</v>
      </c>
      <c r="C23" s="20">
        <f t="shared" si="2"/>
        <v>0</v>
      </c>
      <c r="D23" s="20">
        <f t="shared" si="2"/>
        <v>0</v>
      </c>
      <c r="E23" s="20">
        <f t="shared" si="2"/>
        <v>0</v>
      </c>
      <c r="F23" s="20">
        <f t="shared" si="2"/>
        <v>0</v>
      </c>
      <c r="G23" s="20">
        <f t="shared" si="2"/>
        <v>0</v>
      </c>
      <c r="H23" s="20"/>
    </row>
    <row r="24" spans="1:8" s="1" customFormat="1" ht="13.5" thickBot="1" x14ac:dyDescent="0.25">
      <c r="A24" s="14" t="s">
        <v>4</v>
      </c>
      <c r="B24" s="41"/>
      <c r="C24" s="21"/>
      <c r="D24" s="21"/>
      <c r="E24" s="40"/>
      <c r="F24" s="20"/>
      <c r="G24" s="20"/>
      <c r="H24" s="20"/>
    </row>
    <row r="25" spans="1:8" s="1" customFormat="1" x14ac:dyDescent="0.2">
      <c r="A25" s="2"/>
      <c r="B25" s="21">
        <v>14107368.1</v>
      </c>
      <c r="C25" s="21">
        <f>$B$25/4</f>
        <v>3526842.0249999999</v>
      </c>
      <c r="D25" s="21">
        <f>$B$25/4</f>
        <v>3526842.0249999999</v>
      </c>
      <c r="E25" s="21">
        <f>$B$25/4</f>
        <v>3526842.0249999999</v>
      </c>
      <c r="F25" s="21">
        <f>$B$25/4</f>
        <v>3526842.0249999999</v>
      </c>
      <c r="G25" s="22">
        <f>SUM(C25:F25)</f>
        <v>14107368.1</v>
      </c>
      <c r="H25" s="20"/>
    </row>
    <row r="26" spans="1:8" s="1" customFormat="1" x14ac:dyDescent="0.2">
      <c r="A26" s="11" t="s">
        <v>21</v>
      </c>
      <c r="B26" s="20">
        <f>SUM(B24:B25)</f>
        <v>14107368.1</v>
      </c>
      <c r="C26" s="20">
        <f>SUM(C24:C25)</f>
        <v>3526842.0249999999</v>
      </c>
      <c r="D26" s="20">
        <f>SUM(D24:D25)</f>
        <v>3526842.0249999999</v>
      </c>
      <c r="E26" s="20">
        <f>SUM(E24:E25)</f>
        <v>3526842.0249999999</v>
      </c>
      <c r="F26" s="20">
        <f>SUM(F24:F25)</f>
        <v>3526842.0249999999</v>
      </c>
      <c r="G26" s="20">
        <f>SUM(C26:F26)</f>
        <v>14107368.1</v>
      </c>
      <c r="H26" s="20"/>
    </row>
    <row r="27" spans="1:8" s="1" customFormat="1" x14ac:dyDescent="0.2">
      <c r="A27" s="13" t="s">
        <v>3</v>
      </c>
      <c r="B27" s="35"/>
      <c r="C27" s="42"/>
      <c r="D27" s="21"/>
      <c r="E27" s="40"/>
      <c r="F27" s="20"/>
      <c r="G27" s="20"/>
      <c r="H27" s="20"/>
    </row>
    <row r="28" spans="1:8" x14ac:dyDescent="0.2">
      <c r="B28" s="37">
        <v>1616669.75</v>
      </c>
      <c r="C28" s="47">
        <f>$B$28/4</f>
        <v>404167.4375</v>
      </c>
      <c r="D28" s="47">
        <f t="shared" ref="D28:F28" si="3">$B$28/4</f>
        <v>404167.4375</v>
      </c>
      <c r="E28" s="47">
        <f t="shared" si="3"/>
        <v>404167.4375</v>
      </c>
      <c r="F28" s="47">
        <f t="shared" si="3"/>
        <v>404167.4375</v>
      </c>
      <c r="G28" s="22">
        <f>SUM(C28:F28)</f>
        <v>1616669.75</v>
      </c>
    </row>
    <row r="29" spans="1:8" s="1" customFormat="1" x14ac:dyDescent="0.2">
      <c r="A29" s="11" t="s">
        <v>21</v>
      </c>
      <c r="B29" s="20">
        <f>SUM(B27:B28)</f>
        <v>1616669.75</v>
      </c>
      <c r="C29" s="20">
        <f>SUM(C27:C28)</f>
        <v>404167.4375</v>
      </c>
      <c r="D29" s="20">
        <f>SUM(D27:D28)</f>
        <v>404167.4375</v>
      </c>
      <c r="E29" s="20">
        <f>SUM(E27:E28)</f>
        <v>404167.4375</v>
      </c>
      <c r="F29" s="20">
        <f>SUM(F27:F28)</f>
        <v>404167.4375</v>
      </c>
      <c r="G29" s="20">
        <f>SUM(C29:F29)</f>
        <v>1616669.75</v>
      </c>
      <c r="H29" s="20"/>
    </row>
    <row r="30" spans="1:8" ht="13.5" thickBot="1" x14ac:dyDescent="0.25">
      <c r="A30" s="11"/>
      <c r="B30" s="39"/>
      <c r="C30" s="22"/>
      <c r="D30" s="22"/>
      <c r="E30" s="22"/>
    </row>
    <row r="31" spans="1:8" s="1" customFormat="1" ht="16.5" thickBot="1" x14ac:dyDescent="0.3">
      <c r="A31" s="6" t="s">
        <v>22</v>
      </c>
      <c r="B31" s="34">
        <f t="shared" ref="B31:G31" si="4">B29+B26+B23+B17+B12</f>
        <v>66092048.170000002</v>
      </c>
      <c r="C31" s="34">
        <f t="shared" si="4"/>
        <v>16523012.0425</v>
      </c>
      <c r="D31" s="34">
        <f t="shared" si="4"/>
        <v>16523012.0425</v>
      </c>
      <c r="E31" s="34">
        <f t="shared" si="4"/>
        <v>16523012.0425</v>
      </c>
      <c r="F31" s="34">
        <f t="shared" si="4"/>
        <v>16523012.0425</v>
      </c>
      <c r="G31" s="34">
        <f t="shared" si="4"/>
        <v>66092048.170000002</v>
      </c>
      <c r="H31" s="20">
        <f>SUM(C31:F31)</f>
        <v>66092048.170000002</v>
      </c>
    </row>
    <row r="32" spans="1:8" ht="13.5" thickBot="1" x14ac:dyDescent="0.25">
      <c r="A32" s="11"/>
      <c r="B32" s="39"/>
      <c r="C32" s="22"/>
      <c r="D32" s="22"/>
      <c r="E32" s="22"/>
    </row>
    <row r="33" spans="1:8" ht="16.5" thickBot="1" x14ac:dyDescent="0.3">
      <c r="A33" s="6" t="s">
        <v>5</v>
      </c>
      <c r="B33" s="33"/>
      <c r="C33" s="22"/>
      <c r="D33" s="22"/>
      <c r="E33" s="22"/>
    </row>
    <row r="34" spans="1:8" ht="16.5" thickBot="1" x14ac:dyDescent="0.3">
      <c r="A34" s="16"/>
      <c r="B34" s="33"/>
      <c r="C34" s="42"/>
    </row>
    <row r="35" spans="1:8" ht="13.5" thickBot="1" x14ac:dyDescent="0.25">
      <c r="A35" s="14" t="s">
        <v>7</v>
      </c>
      <c r="B35" s="41"/>
    </row>
    <row r="36" spans="1:8" x14ac:dyDescent="0.2">
      <c r="A36" s="15" t="s">
        <v>20</v>
      </c>
      <c r="B36" s="41"/>
    </row>
    <row r="37" spans="1:8" x14ac:dyDescent="0.2">
      <c r="B37" s="22">
        <v>732000</v>
      </c>
      <c r="C37" s="47">
        <f>$B$37/4</f>
        <v>183000</v>
      </c>
      <c r="D37" s="47">
        <f>$B$37/4</f>
        <v>183000</v>
      </c>
      <c r="E37" s="47">
        <f>$B$37/4</f>
        <v>183000</v>
      </c>
      <c r="F37" s="47">
        <f>$B$37/4</f>
        <v>183000</v>
      </c>
      <c r="G37" s="22">
        <f t="shared" ref="G37:G42" si="5">SUM(C37:F37)</f>
        <v>732000</v>
      </c>
    </row>
    <row r="38" spans="1:8" x14ac:dyDescent="0.2">
      <c r="G38" s="22">
        <f t="shared" si="5"/>
        <v>0</v>
      </c>
    </row>
    <row r="39" spans="1:8" x14ac:dyDescent="0.2">
      <c r="G39" s="22">
        <f t="shared" si="5"/>
        <v>0</v>
      </c>
    </row>
    <row r="40" spans="1:8" x14ac:dyDescent="0.2">
      <c r="G40" s="22">
        <f t="shared" si="5"/>
        <v>0</v>
      </c>
    </row>
    <row r="41" spans="1:8" x14ac:dyDescent="0.2">
      <c r="A41" s="11"/>
      <c r="B41" s="40"/>
      <c r="C41" s="42"/>
      <c r="G41" s="22">
        <f t="shared" si="5"/>
        <v>0</v>
      </c>
    </row>
    <row r="42" spans="1:8" x14ac:dyDescent="0.2">
      <c r="A42" s="11"/>
      <c r="B42" s="40"/>
      <c r="C42" s="43"/>
      <c r="G42" s="22">
        <f t="shared" si="5"/>
        <v>0</v>
      </c>
    </row>
    <row r="43" spans="1:8" ht="13.5" thickBot="1" x14ac:dyDescent="0.25">
      <c r="A43" s="11" t="s">
        <v>21</v>
      </c>
      <c r="B43" s="20">
        <f t="shared" ref="B43:G43" si="6">SUM(B37:B42)</f>
        <v>732000</v>
      </c>
      <c r="C43" s="22">
        <f t="shared" si="6"/>
        <v>183000</v>
      </c>
      <c r="D43" s="22">
        <f t="shared" si="6"/>
        <v>183000</v>
      </c>
      <c r="E43" s="22">
        <f t="shared" si="6"/>
        <v>183000</v>
      </c>
      <c r="F43" s="22">
        <f t="shared" si="6"/>
        <v>183000</v>
      </c>
      <c r="G43" s="22">
        <f t="shared" si="6"/>
        <v>732000</v>
      </c>
      <c r="H43" s="22">
        <f>SUM(C43:F43)</f>
        <v>732000</v>
      </c>
    </row>
    <row r="44" spans="1:8" ht="13.5" thickBot="1" x14ac:dyDescent="0.25">
      <c r="A44" s="14" t="s">
        <v>9</v>
      </c>
      <c r="B44" s="41"/>
    </row>
    <row r="45" spans="1:8" x14ac:dyDescent="0.2">
      <c r="A45" s="15" t="s">
        <v>20</v>
      </c>
      <c r="B45" s="41"/>
      <c r="G45" s="22">
        <f>SUM(C45:F45)</f>
        <v>0</v>
      </c>
    </row>
    <row r="46" spans="1:8" x14ac:dyDescent="0.2">
      <c r="A46" s="11"/>
      <c r="B46" s="21"/>
      <c r="C46" s="21">
        <f>$B$46/4</f>
        <v>0</v>
      </c>
      <c r="D46" s="21">
        <f>$B$46/4</f>
        <v>0</v>
      </c>
      <c r="E46" s="21">
        <f>$B$46/4</f>
        <v>0</v>
      </c>
      <c r="F46" s="21">
        <f>$B$46/4</f>
        <v>0</v>
      </c>
      <c r="G46" s="22">
        <f>SUM(C46:F46)</f>
        <v>0</v>
      </c>
    </row>
    <row r="47" spans="1:8" x14ac:dyDescent="0.2">
      <c r="A47" s="11"/>
      <c r="B47" s="40"/>
      <c r="C47" s="40"/>
      <c r="G47" s="22">
        <f>SUM(C47:F47)</f>
        <v>0</v>
      </c>
    </row>
    <row r="48" spans="1:8" ht="13.5" thickBot="1" x14ac:dyDescent="0.25">
      <c r="A48" s="11" t="s">
        <v>21</v>
      </c>
      <c r="B48" s="20">
        <f t="shared" ref="B48:G48" si="7">SUM(B45:B47)</f>
        <v>0</v>
      </c>
      <c r="C48" s="22">
        <f t="shared" si="7"/>
        <v>0</v>
      </c>
      <c r="D48" s="22">
        <f t="shared" si="7"/>
        <v>0</v>
      </c>
      <c r="E48" s="22">
        <f t="shared" si="7"/>
        <v>0</v>
      </c>
      <c r="F48" s="22">
        <f t="shared" si="7"/>
        <v>0</v>
      </c>
      <c r="G48" s="22">
        <f t="shared" si="7"/>
        <v>0</v>
      </c>
      <c r="H48" s="22">
        <f>SUM(C48:F48)</f>
        <v>0</v>
      </c>
    </row>
    <row r="49" spans="1:7" ht="13.5" thickBot="1" x14ac:dyDescent="0.25">
      <c r="A49" s="14" t="s">
        <v>8</v>
      </c>
      <c r="B49" s="41"/>
    </row>
    <row r="50" spans="1:7" x14ac:dyDescent="0.2">
      <c r="A50" s="15" t="s">
        <v>20</v>
      </c>
      <c r="B50" s="41"/>
      <c r="G50" s="22">
        <f t="shared" ref="G50:G61" si="8">SUM(C50:F50)</f>
        <v>0</v>
      </c>
    </row>
    <row r="51" spans="1:7" x14ac:dyDescent="0.2">
      <c r="A51" s="11"/>
      <c r="B51" s="40"/>
      <c r="G51" s="22">
        <f t="shared" si="8"/>
        <v>0</v>
      </c>
    </row>
    <row r="52" spans="1:7" x14ac:dyDescent="0.2">
      <c r="A52" s="11"/>
      <c r="B52" s="21">
        <v>780000</v>
      </c>
      <c r="C52" s="21">
        <f>$B$52/4</f>
        <v>195000</v>
      </c>
      <c r="D52" s="21">
        <f>$B$52/4</f>
        <v>195000</v>
      </c>
      <c r="E52" s="21">
        <f>$B$52/4</f>
        <v>195000</v>
      </c>
      <c r="F52" s="21">
        <f>$B$52/4</f>
        <v>195000</v>
      </c>
      <c r="G52" s="22">
        <f t="shared" si="8"/>
        <v>780000</v>
      </c>
    </row>
    <row r="53" spans="1:7" x14ac:dyDescent="0.2">
      <c r="A53" s="11"/>
      <c r="B53" s="40"/>
      <c r="G53" s="22">
        <f t="shared" si="8"/>
        <v>0</v>
      </c>
    </row>
    <row r="54" spans="1:7" x14ac:dyDescent="0.2">
      <c r="A54" s="11"/>
      <c r="B54" s="40"/>
      <c r="G54" s="22">
        <f t="shared" si="8"/>
        <v>0</v>
      </c>
    </row>
    <row r="55" spans="1:7" x14ac:dyDescent="0.2">
      <c r="A55" s="11"/>
      <c r="B55" s="40"/>
      <c r="G55" s="22">
        <f t="shared" si="8"/>
        <v>0</v>
      </c>
    </row>
    <row r="56" spans="1:7" x14ac:dyDescent="0.2">
      <c r="A56" s="11"/>
      <c r="B56" s="40"/>
      <c r="G56" s="22">
        <f t="shared" si="8"/>
        <v>0</v>
      </c>
    </row>
    <row r="57" spans="1:7" x14ac:dyDescent="0.2">
      <c r="A57" s="11"/>
      <c r="B57" s="40"/>
      <c r="G57" s="22">
        <f t="shared" si="8"/>
        <v>0</v>
      </c>
    </row>
    <row r="58" spans="1:7" x14ac:dyDescent="0.2">
      <c r="A58" s="11"/>
      <c r="B58" s="40"/>
      <c r="G58" s="22">
        <f t="shared" si="8"/>
        <v>0</v>
      </c>
    </row>
    <row r="59" spans="1:7" x14ac:dyDescent="0.2">
      <c r="A59" s="11"/>
      <c r="B59" s="40"/>
      <c r="G59" s="22">
        <f t="shared" si="8"/>
        <v>0</v>
      </c>
    </row>
    <row r="60" spans="1:7" x14ac:dyDescent="0.2">
      <c r="A60" s="11"/>
      <c r="B60" s="40"/>
      <c r="G60" s="22">
        <f t="shared" si="8"/>
        <v>0</v>
      </c>
    </row>
    <row r="61" spans="1:7" x14ac:dyDescent="0.2">
      <c r="A61" s="11"/>
      <c r="B61" s="40"/>
      <c r="C61" s="40"/>
      <c r="G61" s="22">
        <f t="shared" si="8"/>
        <v>0</v>
      </c>
    </row>
    <row r="62" spans="1:7" s="20" customFormat="1" ht="13.5" thickBot="1" x14ac:dyDescent="0.25">
      <c r="A62" s="11" t="s">
        <v>21</v>
      </c>
      <c r="B62" s="20">
        <f t="shared" ref="B62:G62" si="9">SUM(B50:B61)</f>
        <v>780000</v>
      </c>
      <c r="C62" s="20">
        <f t="shared" si="9"/>
        <v>195000</v>
      </c>
      <c r="D62" s="20">
        <f t="shared" si="9"/>
        <v>195000</v>
      </c>
      <c r="E62" s="20">
        <f t="shared" si="9"/>
        <v>195000</v>
      </c>
      <c r="F62" s="20">
        <f t="shared" si="9"/>
        <v>195000</v>
      </c>
      <c r="G62" s="20">
        <f t="shared" si="9"/>
        <v>780000</v>
      </c>
    </row>
    <row r="63" spans="1:7" ht="13.5" thickBot="1" x14ac:dyDescent="0.25">
      <c r="A63" s="48" t="s">
        <v>27</v>
      </c>
      <c r="B63" s="41"/>
    </row>
    <row r="64" spans="1:7" x14ac:dyDescent="0.2">
      <c r="A64" s="15" t="s">
        <v>20</v>
      </c>
      <c r="B64" s="41"/>
      <c r="G64" s="22">
        <f>SUM(C64:F64)</f>
        <v>0</v>
      </c>
    </row>
    <row r="65" spans="1:8" x14ac:dyDescent="0.2">
      <c r="A65" s="11"/>
      <c r="B65" s="21">
        <v>1205140</v>
      </c>
      <c r="C65" s="21">
        <f>$B$65/4</f>
        <v>301285</v>
      </c>
      <c r="D65" s="21">
        <f>$B$65/4</f>
        <v>301285</v>
      </c>
      <c r="E65" s="21">
        <f>$B$65/4</f>
        <v>301285</v>
      </c>
      <c r="F65" s="21">
        <f>$B$65/4</f>
        <v>301285</v>
      </c>
      <c r="G65" s="22">
        <f>SUM(C65:F65)</f>
        <v>1205140</v>
      </c>
    </row>
    <row r="66" spans="1:8" x14ac:dyDescent="0.2">
      <c r="A66" s="11"/>
      <c r="B66" s="40"/>
      <c r="C66" s="40"/>
      <c r="G66" s="22">
        <f>SUM(C66:F66)</f>
        <v>0</v>
      </c>
    </row>
    <row r="67" spans="1:8" ht="13.5" thickBot="1" x14ac:dyDescent="0.25">
      <c r="A67" s="11" t="s">
        <v>21</v>
      </c>
      <c r="B67" s="20">
        <f t="shared" ref="B67:G67" si="10">SUM(B64:B66)</f>
        <v>1205140</v>
      </c>
      <c r="C67" s="22">
        <f t="shared" si="10"/>
        <v>301285</v>
      </c>
      <c r="D67" s="22">
        <f t="shared" si="10"/>
        <v>301285</v>
      </c>
      <c r="E67" s="22">
        <f t="shared" si="10"/>
        <v>301285</v>
      </c>
      <c r="F67" s="22">
        <f t="shared" si="10"/>
        <v>301285</v>
      </c>
      <c r="G67" s="22">
        <f t="shared" si="10"/>
        <v>1205140</v>
      </c>
      <c r="H67" s="22">
        <f>SUM(C67:F67)</f>
        <v>1205140</v>
      </c>
    </row>
    <row r="68" spans="1:8" s="22" customFormat="1" ht="13.5" thickBot="1" x14ac:dyDescent="0.25">
      <c r="A68" s="14" t="s">
        <v>10</v>
      </c>
      <c r="B68" s="41"/>
      <c r="C68" s="21"/>
      <c r="D68" s="21"/>
      <c r="E68" s="21"/>
    </row>
    <row r="69" spans="1:8" s="22" customFormat="1" x14ac:dyDescent="0.2">
      <c r="A69" s="15" t="s">
        <v>20</v>
      </c>
      <c r="B69" s="41"/>
      <c r="C69" s="21"/>
      <c r="D69" s="21"/>
      <c r="E69" s="21"/>
    </row>
    <row r="70" spans="1:8" x14ac:dyDescent="0.2">
      <c r="A70" s="15"/>
      <c r="B70" s="41"/>
      <c r="C70" s="21">
        <f>$B$70/4</f>
        <v>0</v>
      </c>
      <c r="D70" s="21">
        <f>$B$70/4</f>
        <v>0</v>
      </c>
      <c r="E70" s="21">
        <f>$B$70/4</f>
        <v>0</v>
      </c>
      <c r="F70" s="21">
        <f>$B$70/4</f>
        <v>0</v>
      </c>
      <c r="G70" s="22">
        <f>SUM(C70:F70)</f>
        <v>0</v>
      </c>
    </row>
    <row r="71" spans="1:8" x14ac:dyDescent="0.2">
      <c r="A71" s="15"/>
      <c r="B71" s="41"/>
      <c r="G71" s="22">
        <f t="shared" ref="G71:G78" si="11">SUM(C71:F71)</f>
        <v>0</v>
      </c>
    </row>
    <row r="72" spans="1:8" x14ac:dyDescent="0.2">
      <c r="A72" s="15"/>
      <c r="B72" s="41"/>
      <c r="G72" s="22">
        <f t="shared" si="11"/>
        <v>0</v>
      </c>
    </row>
    <row r="73" spans="1:8" x14ac:dyDescent="0.2">
      <c r="A73" s="15"/>
      <c r="B73" s="41"/>
      <c r="G73" s="22">
        <f t="shared" si="11"/>
        <v>0</v>
      </c>
    </row>
    <row r="74" spans="1:8" x14ac:dyDescent="0.2">
      <c r="A74" s="15"/>
      <c r="B74" s="41"/>
      <c r="G74" s="22">
        <f t="shared" si="11"/>
        <v>0</v>
      </c>
    </row>
    <row r="75" spans="1:8" x14ac:dyDescent="0.2">
      <c r="A75" s="15"/>
      <c r="B75" s="41"/>
      <c r="G75" s="22">
        <f t="shared" si="11"/>
        <v>0</v>
      </c>
    </row>
    <row r="76" spans="1:8" x14ac:dyDescent="0.2">
      <c r="A76" s="15"/>
      <c r="B76" s="41"/>
      <c r="G76" s="22">
        <f t="shared" si="11"/>
        <v>0</v>
      </c>
    </row>
    <row r="77" spans="1:8" x14ac:dyDescent="0.2">
      <c r="A77" s="11"/>
      <c r="B77" s="40"/>
      <c r="G77" s="22">
        <f t="shared" si="11"/>
        <v>0</v>
      </c>
    </row>
    <row r="78" spans="1:8" x14ac:dyDescent="0.2">
      <c r="G78" s="22">
        <f t="shared" si="11"/>
        <v>0</v>
      </c>
    </row>
    <row r="79" spans="1:8" ht="13.5" thickBot="1" x14ac:dyDescent="0.25">
      <c r="A79" s="11" t="s">
        <v>21</v>
      </c>
      <c r="B79" s="20">
        <f t="shared" ref="B79:G79" si="12">SUM(B70:B78)</f>
        <v>0</v>
      </c>
      <c r="C79" s="22">
        <f t="shared" si="12"/>
        <v>0</v>
      </c>
      <c r="D79" s="22">
        <f t="shared" si="12"/>
        <v>0</v>
      </c>
      <c r="E79" s="22">
        <f t="shared" si="12"/>
        <v>0</v>
      </c>
      <c r="F79" s="22">
        <f t="shared" si="12"/>
        <v>0</v>
      </c>
      <c r="G79" s="22">
        <f t="shared" si="12"/>
        <v>0</v>
      </c>
      <c r="H79" s="22">
        <f>SUM(C79:F79)</f>
        <v>0</v>
      </c>
    </row>
    <row r="80" spans="1:8" ht="13.5" thickBot="1" x14ac:dyDescent="0.25">
      <c r="A80" s="14" t="s">
        <v>11</v>
      </c>
      <c r="B80" s="41"/>
    </row>
    <row r="81" spans="1:7" x14ac:dyDescent="0.2">
      <c r="A81" s="15" t="s">
        <v>20</v>
      </c>
      <c r="B81" s="41"/>
    </row>
    <row r="82" spans="1:7" x14ac:dyDescent="0.2">
      <c r="A82" s="50" t="s">
        <v>49</v>
      </c>
      <c r="B82" s="41">
        <v>1010019.3</v>
      </c>
      <c r="C82" s="21">
        <f>$B$82/4</f>
        <v>252504.82500000001</v>
      </c>
      <c r="D82" s="21">
        <f>$B$82/4</f>
        <v>252504.82500000001</v>
      </c>
      <c r="E82" s="21">
        <f>$B$82/4</f>
        <v>252504.82500000001</v>
      </c>
      <c r="F82" s="21">
        <f>$B$82/4</f>
        <v>252504.82500000001</v>
      </c>
      <c r="G82" s="22">
        <f>SUM(C82:F82)</f>
        <v>1010019.3</v>
      </c>
    </row>
    <row r="83" spans="1:7" x14ac:dyDescent="0.2">
      <c r="A83" s="15"/>
      <c r="B83" s="41"/>
      <c r="G83" s="22">
        <f t="shared" ref="G83:G113" si="13">SUM(C83:F83)</f>
        <v>0</v>
      </c>
    </row>
    <row r="84" spans="1:7" x14ac:dyDescent="0.2">
      <c r="A84" s="50"/>
      <c r="B84" s="41"/>
      <c r="G84" s="22">
        <f t="shared" si="13"/>
        <v>0</v>
      </c>
    </row>
    <row r="85" spans="1:7" x14ac:dyDescent="0.2">
      <c r="A85" s="15"/>
      <c r="B85" s="41"/>
      <c r="G85" s="22">
        <f t="shared" si="13"/>
        <v>0</v>
      </c>
    </row>
    <row r="86" spans="1:7" s="22" customFormat="1" x14ac:dyDescent="0.2">
      <c r="A86" s="15"/>
      <c r="B86" s="41"/>
      <c r="C86" s="21"/>
      <c r="D86" s="21"/>
      <c r="E86" s="21"/>
      <c r="G86" s="22">
        <f t="shared" si="13"/>
        <v>0</v>
      </c>
    </row>
    <row r="87" spans="1:7" s="22" customFormat="1" x14ac:dyDescent="0.2">
      <c r="A87" s="15"/>
      <c r="B87" s="41"/>
      <c r="C87" s="21"/>
      <c r="D87" s="21"/>
      <c r="E87" s="21"/>
      <c r="G87" s="22">
        <f t="shared" si="13"/>
        <v>0</v>
      </c>
    </row>
    <row r="88" spans="1:7" s="22" customFormat="1" x14ac:dyDescent="0.2">
      <c r="A88" s="15"/>
      <c r="B88" s="41"/>
      <c r="C88" s="21"/>
      <c r="D88" s="21"/>
      <c r="E88" s="21"/>
      <c r="G88" s="22">
        <f t="shared" si="13"/>
        <v>0</v>
      </c>
    </row>
    <row r="89" spans="1:7" s="22" customFormat="1" x14ac:dyDescent="0.2">
      <c r="A89" s="15"/>
      <c r="B89" s="41"/>
      <c r="C89" s="21"/>
      <c r="D89" s="21"/>
      <c r="E89" s="21"/>
      <c r="G89" s="22">
        <f t="shared" si="13"/>
        <v>0</v>
      </c>
    </row>
    <row r="90" spans="1:7" s="22" customFormat="1" x14ac:dyDescent="0.2">
      <c r="A90" s="15"/>
      <c r="B90" s="41"/>
      <c r="C90" s="21"/>
      <c r="D90" s="21"/>
      <c r="E90" s="21"/>
      <c r="G90" s="22">
        <f t="shared" si="13"/>
        <v>0</v>
      </c>
    </row>
    <row r="91" spans="1:7" s="22" customFormat="1" x14ac:dyDescent="0.2">
      <c r="A91" s="15"/>
      <c r="B91" s="41"/>
      <c r="C91" s="21"/>
      <c r="D91" s="21"/>
      <c r="E91" s="21"/>
      <c r="G91" s="22">
        <f t="shared" si="13"/>
        <v>0</v>
      </c>
    </row>
    <row r="92" spans="1:7" s="22" customFormat="1" x14ac:dyDescent="0.2">
      <c r="A92" s="15"/>
      <c r="B92" s="41"/>
      <c r="C92" s="21"/>
      <c r="D92" s="21"/>
      <c r="E92" s="21"/>
      <c r="G92" s="22">
        <f t="shared" si="13"/>
        <v>0</v>
      </c>
    </row>
    <row r="93" spans="1:7" s="22" customFormat="1" x14ac:dyDescent="0.2">
      <c r="A93" s="15"/>
      <c r="B93" s="41"/>
      <c r="C93" s="21"/>
      <c r="D93" s="21"/>
      <c r="E93" s="21"/>
      <c r="G93" s="22">
        <f t="shared" si="13"/>
        <v>0</v>
      </c>
    </row>
    <row r="94" spans="1:7" s="22" customFormat="1" x14ac:dyDescent="0.2">
      <c r="A94" s="15"/>
      <c r="B94" s="41"/>
      <c r="C94" s="21"/>
      <c r="D94" s="21"/>
      <c r="E94" s="21"/>
      <c r="G94" s="22">
        <f t="shared" si="13"/>
        <v>0</v>
      </c>
    </row>
    <row r="95" spans="1:7" s="22" customFormat="1" x14ac:dyDescent="0.2">
      <c r="A95" s="15"/>
      <c r="B95" s="41"/>
      <c r="C95" s="21"/>
      <c r="D95" s="21"/>
      <c r="E95" s="21"/>
      <c r="G95" s="22">
        <f t="shared" si="13"/>
        <v>0</v>
      </c>
    </row>
    <row r="96" spans="1:7" s="22" customFormat="1" x14ac:dyDescent="0.2">
      <c r="A96" s="15"/>
      <c r="B96" s="41"/>
      <c r="C96" s="21"/>
      <c r="D96" s="21"/>
      <c r="E96" s="21"/>
      <c r="G96" s="22">
        <f t="shared" si="13"/>
        <v>0</v>
      </c>
    </row>
    <row r="97" spans="1:7" s="22" customFormat="1" x14ac:dyDescent="0.2">
      <c r="A97" s="15"/>
      <c r="B97" s="41"/>
      <c r="C97" s="21"/>
      <c r="D97" s="21"/>
      <c r="E97" s="21"/>
      <c r="G97" s="22">
        <f t="shared" si="13"/>
        <v>0</v>
      </c>
    </row>
    <row r="98" spans="1:7" s="22" customFormat="1" x14ac:dyDescent="0.2">
      <c r="A98" s="15"/>
      <c r="B98" s="41"/>
      <c r="C98" s="21"/>
      <c r="D98" s="21"/>
      <c r="E98" s="21"/>
      <c r="G98" s="22">
        <f t="shared" si="13"/>
        <v>0</v>
      </c>
    </row>
    <row r="99" spans="1:7" s="22" customFormat="1" x14ac:dyDescent="0.2">
      <c r="A99" s="15"/>
      <c r="B99" s="41"/>
      <c r="C99" s="21"/>
      <c r="D99" s="21"/>
      <c r="E99" s="21"/>
      <c r="G99" s="22">
        <f t="shared" si="13"/>
        <v>0</v>
      </c>
    </row>
    <row r="100" spans="1:7" s="22" customFormat="1" x14ac:dyDescent="0.2">
      <c r="A100" s="15"/>
      <c r="B100" s="41"/>
      <c r="C100" s="21"/>
      <c r="D100" s="21"/>
      <c r="E100" s="21"/>
      <c r="G100" s="22">
        <f t="shared" si="13"/>
        <v>0</v>
      </c>
    </row>
    <row r="101" spans="1:7" s="22" customFormat="1" x14ac:dyDescent="0.2">
      <c r="A101" s="15"/>
      <c r="B101" s="41"/>
      <c r="C101" s="21"/>
      <c r="D101" s="21"/>
      <c r="E101" s="21"/>
      <c r="G101" s="22">
        <f t="shared" si="13"/>
        <v>0</v>
      </c>
    </row>
    <row r="102" spans="1:7" x14ac:dyDescent="0.2">
      <c r="A102" s="15"/>
      <c r="B102" s="41"/>
      <c r="G102" s="22">
        <f t="shared" si="13"/>
        <v>0</v>
      </c>
    </row>
    <row r="103" spans="1:7" x14ac:dyDescent="0.2">
      <c r="A103" s="15"/>
      <c r="B103" s="41"/>
      <c r="G103" s="22">
        <f t="shared" si="13"/>
        <v>0</v>
      </c>
    </row>
    <row r="104" spans="1:7" x14ac:dyDescent="0.2">
      <c r="A104" s="15"/>
      <c r="B104" s="41"/>
      <c r="G104" s="22">
        <f t="shared" si="13"/>
        <v>0</v>
      </c>
    </row>
    <row r="105" spans="1:7" x14ac:dyDescent="0.2">
      <c r="A105" s="15"/>
      <c r="B105" s="41"/>
      <c r="G105" s="22">
        <f t="shared" si="13"/>
        <v>0</v>
      </c>
    </row>
    <row r="106" spans="1:7" x14ac:dyDescent="0.2">
      <c r="A106" s="15"/>
      <c r="B106" s="41"/>
      <c r="G106" s="22">
        <f t="shared" si="13"/>
        <v>0</v>
      </c>
    </row>
    <row r="107" spans="1:7" x14ac:dyDescent="0.2">
      <c r="A107" s="15"/>
      <c r="B107" s="41"/>
      <c r="G107" s="22">
        <f t="shared" si="13"/>
        <v>0</v>
      </c>
    </row>
    <row r="108" spans="1:7" x14ac:dyDescent="0.2">
      <c r="A108" s="15"/>
      <c r="B108" s="41"/>
      <c r="G108" s="22">
        <f t="shared" si="13"/>
        <v>0</v>
      </c>
    </row>
    <row r="109" spans="1:7" x14ac:dyDescent="0.2">
      <c r="A109" s="15"/>
      <c r="B109" s="41"/>
      <c r="G109" s="22">
        <f t="shared" si="13"/>
        <v>0</v>
      </c>
    </row>
    <row r="110" spans="1:7" x14ac:dyDescent="0.2">
      <c r="A110" s="15"/>
      <c r="B110" s="41"/>
      <c r="G110" s="22">
        <f t="shared" si="13"/>
        <v>0</v>
      </c>
    </row>
    <row r="111" spans="1:7" x14ac:dyDescent="0.2">
      <c r="A111" s="15"/>
      <c r="B111" s="41"/>
      <c r="G111" s="22">
        <f t="shared" si="13"/>
        <v>0</v>
      </c>
    </row>
    <row r="112" spans="1:7" x14ac:dyDescent="0.2">
      <c r="A112" s="11"/>
      <c r="B112" s="40"/>
      <c r="G112" s="22">
        <f t="shared" si="13"/>
        <v>0</v>
      </c>
    </row>
    <row r="113" spans="1:8" x14ac:dyDescent="0.2">
      <c r="A113" s="11" t="s">
        <v>14</v>
      </c>
      <c r="B113" s="40"/>
      <c r="C113" s="43"/>
      <c r="G113" s="22">
        <f t="shared" si="13"/>
        <v>0</v>
      </c>
    </row>
    <row r="114" spans="1:8" x14ac:dyDescent="0.2">
      <c r="A114" s="11" t="s">
        <v>21</v>
      </c>
      <c r="B114" s="20">
        <f t="shared" ref="B114:G114" si="14">SUM(B82:B113)</f>
        <v>1010019.3</v>
      </c>
      <c r="C114" s="20">
        <f t="shared" si="14"/>
        <v>252504.82500000001</v>
      </c>
      <c r="D114" s="20">
        <f t="shared" si="14"/>
        <v>252504.82500000001</v>
      </c>
      <c r="E114" s="20">
        <f t="shared" si="14"/>
        <v>252504.82500000001</v>
      </c>
      <c r="F114" s="20">
        <f t="shared" si="14"/>
        <v>252504.82500000001</v>
      </c>
      <c r="G114" s="20">
        <f t="shared" si="14"/>
        <v>1010019.3</v>
      </c>
      <c r="H114" s="22">
        <f>SUM(C114:F114)</f>
        <v>1010019.3</v>
      </c>
    </row>
    <row r="115" spans="1:8" x14ac:dyDescent="0.2">
      <c r="A115" s="13" t="s">
        <v>12</v>
      </c>
      <c r="B115" s="35"/>
      <c r="C115" s="43"/>
    </row>
    <row r="116" spans="1:8" x14ac:dyDescent="0.2">
      <c r="A116" s="15"/>
      <c r="B116" s="41"/>
    </row>
    <row r="117" spans="1:8" x14ac:dyDescent="0.2">
      <c r="A117" s="11"/>
      <c r="B117" s="21"/>
      <c r="C117" s="21">
        <f>$B$117/4</f>
        <v>0</v>
      </c>
      <c r="D117" s="21">
        <f>$B$117/4</f>
        <v>0</v>
      </c>
      <c r="E117" s="21">
        <f>$B$117/4</f>
        <v>0</v>
      </c>
      <c r="F117" s="21">
        <f>$B$117/4</f>
        <v>0</v>
      </c>
      <c r="G117" s="22">
        <f>SUM(C117:F117)</f>
        <v>0</v>
      </c>
    </row>
    <row r="118" spans="1:8" x14ac:dyDescent="0.2">
      <c r="A118" s="11"/>
      <c r="B118" s="40"/>
      <c r="G118" s="22">
        <f>SUM(C118:F118)</f>
        <v>0</v>
      </c>
    </row>
    <row r="119" spans="1:8" x14ac:dyDescent="0.2">
      <c r="A119" s="11"/>
      <c r="B119" s="40"/>
      <c r="G119" s="22">
        <f>SUM(C119:F119)</f>
        <v>0</v>
      </c>
    </row>
    <row r="120" spans="1:8" x14ac:dyDescent="0.2">
      <c r="A120" s="11"/>
      <c r="B120" s="40"/>
      <c r="G120" s="22">
        <f>SUM(C120:F120)</f>
        <v>0</v>
      </c>
    </row>
    <row r="121" spans="1:8" x14ac:dyDescent="0.2">
      <c r="A121" s="11"/>
      <c r="B121" s="40"/>
      <c r="C121" s="40"/>
      <c r="G121" s="22">
        <f>SUM(C121:F121)</f>
        <v>0</v>
      </c>
    </row>
    <row r="122" spans="1:8" x14ac:dyDescent="0.2">
      <c r="A122" s="11" t="s">
        <v>21</v>
      </c>
      <c r="B122" s="20">
        <f t="shared" ref="B122:G122" si="15">SUM(B117:B121)</f>
        <v>0</v>
      </c>
      <c r="C122" s="20">
        <f t="shared" si="15"/>
        <v>0</v>
      </c>
      <c r="D122" s="20">
        <f t="shared" si="15"/>
        <v>0</v>
      </c>
      <c r="E122" s="20">
        <f t="shared" si="15"/>
        <v>0</v>
      </c>
      <c r="F122" s="20">
        <f t="shared" si="15"/>
        <v>0</v>
      </c>
      <c r="G122" s="20">
        <f t="shared" si="15"/>
        <v>0</v>
      </c>
      <c r="H122" s="22">
        <f>SUM(C122:F122)</f>
        <v>0</v>
      </c>
    </row>
    <row r="123" spans="1:8" x14ac:dyDescent="0.2">
      <c r="A123" s="17" t="s">
        <v>13</v>
      </c>
      <c r="B123" s="41"/>
      <c r="D123" s="40"/>
      <c r="E123" s="40"/>
    </row>
    <row r="124" spans="1:8" x14ac:dyDescent="0.2">
      <c r="A124" s="15" t="s">
        <v>20</v>
      </c>
      <c r="B124" s="41"/>
    </row>
    <row r="125" spans="1:8" s="10" customFormat="1" x14ac:dyDescent="0.2">
      <c r="B125" s="37"/>
      <c r="C125" s="47"/>
      <c r="D125" s="47"/>
      <c r="E125" s="47"/>
      <c r="F125" s="47"/>
      <c r="G125" s="37"/>
      <c r="H125" s="37"/>
    </row>
    <row r="126" spans="1:8" s="10" customFormat="1" x14ac:dyDescent="0.2">
      <c r="B126" s="37"/>
      <c r="C126" s="38"/>
      <c r="D126" s="38"/>
      <c r="E126" s="38"/>
      <c r="F126" s="37"/>
      <c r="G126" s="37">
        <f t="shared" ref="G126:G137" si="16">SUM(C126:F126)</f>
        <v>0</v>
      </c>
      <c r="H126" s="37"/>
    </row>
    <row r="127" spans="1:8" s="10" customFormat="1" x14ac:dyDescent="0.2">
      <c r="A127" s="10" t="s">
        <v>54</v>
      </c>
      <c r="B127" s="37">
        <v>25000</v>
      </c>
      <c r="C127" s="47">
        <f>$B$127/4</f>
        <v>6250</v>
      </c>
      <c r="D127" s="47">
        <f>$B$127/4</f>
        <v>6250</v>
      </c>
      <c r="E127" s="47">
        <f>$B$127/4</f>
        <v>6250</v>
      </c>
      <c r="F127" s="47">
        <f>$B$127/4</f>
        <v>6250</v>
      </c>
      <c r="G127" s="37">
        <f t="shared" si="16"/>
        <v>25000</v>
      </c>
      <c r="H127" s="37"/>
    </row>
    <row r="128" spans="1:8" s="10" customFormat="1" x14ac:dyDescent="0.2">
      <c r="A128" s="10" t="s">
        <v>55</v>
      </c>
      <c r="B128" s="37">
        <v>37980</v>
      </c>
      <c r="C128" s="47">
        <f>$B$128/4</f>
        <v>9495</v>
      </c>
      <c r="D128" s="47">
        <f>$B$128/4</f>
        <v>9495</v>
      </c>
      <c r="E128" s="47">
        <f>$B$128/4</f>
        <v>9495</v>
      </c>
      <c r="F128" s="47">
        <f>$B$128/4</f>
        <v>9495</v>
      </c>
      <c r="G128" s="37">
        <f t="shared" si="16"/>
        <v>37980</v>
      </c>
      <c r="H128" s="37"/>
    </row>
    <row r="129" spans="1:8" s="10" customFormat="1" x14ac:dyDescent="0.2">
      <c r="B129" s="37"/>
      <c r="C129" s="38"/>
      <c r="D129" s="38"/>
      <c r="E129" s="38"/>
      <c r="F129" s="37"/>
      <c r="G129" s="37">
        <f t="shared" si="16"/>
        <v>0</v>
      </c>
      <c r="H129" s="37"/>
    </row>
    <row r="130" spans="1:8" s="10" customFormat="1" x14ac:dyDescent="0.2">
      <c r="B130" s="37"/>
      <c r="C130" s="38"/>
      <c r="D130" s="38"/>
      <c r="E130" s="38"/>
      <c r="F130" s="37"/>
      <c r="G130" s="37">
        <f t="shared" si="16"/>
        <v>0</v>
      </c>
      <c r="H130" s="37"/>
    </row>
    <row r="131" spans="1:8" s="10" customFormat="1" x14ac:dyDescent="0.2">
      <c r="B131" s="37"/>
      <c r="C131" s="38"/>
      <c r="D131" s="38"/>
      <c r="E131" s="38"/>
      <c r="F131" s="37"/>
      <c r="G131" s="37">
        <f t="shared" si="16"/>
        <v>0</v>
      </c>
      <c r="H131" s="37"/>
    </row>
    <row r="132" spans="1:8" s="10" customFormat="1" x14ac:dyDescent="0.2">
      <c r="B132" s="37"/>
      <c r="C132" s="38"/>
      <c r="D132" s="38"/>
      <c r="E132" s="38"/>
      <c r="F132" s="37"/>
      <c r="G132" s="37">
        <f t="shared" si="16"/>
        <v>0</v>
      </c>
      <c r="H132" s="37"/>
    </row>
    <row r="133" spans="1:8" s="10" customFormat="1" x14ac:dyDescent="0.2">
      <c r="B133" s="37"/>
      <c r="C133" s="38"/>
      <c r="D133" s="38"/>
      <c r="E133" s="38"/>
      <c r="F133" s="37"/>
      <c r="G133" s="37">
        <f t="shared" si="16"/>
        <v>0</v>
      </c>
      <c r="H133" s="37"/>
    </row>
    <row r="134" spans="1:8" s="10" customFormat="1" x14ac:dyDescent="0.2">
      <c r="B134" s="37"/>
      <c r="C134" s="38"/>
      <c r="D134" s="38"/>
      <c r="E134" s="38"/>
      <c r="F134" s="37"/>
      <c r="G134" s="37">
        <f t="shared" si="16"/>
        <v>0</v>
      </c>
      <c r="H134" s="37"/>
    </row>
    <row r="135" spans="1:8" s="10" customFormat="1" x14ac:dyDescent="0.2">
      <c r="A135" s="12"/>
      <c r="B135" s="39"/>
      <c r="C135" s="44"/>
      <c r="D135" s="38"/>
      <c r="E135" s="38"/>
      <c r="F135" s="37"/>
      <c r="G135" s="37">
        <f t="shared" si="16"/>
        <v>0</v>
      </c>
      <c r="H135" s="37"/>
    </row>
    <row r="136" spans="1:8" s="10" customFormat="1" x14ac:dyDescent="0.2">
      <c r="A136" s="12"/>
      <c r="B136" s="39"/>
      <c r="C136" s="34"/>
      <c r="D136" s="38"/>
      <c r="E136" s="38"/>
      <c r="F136" s="37"/>
      <c r="G136" s="37">
        <f t="shared" si="16"/>
        <v>0</v>
      </c>
      <c r="H136" s="37"/>
    </row>
    <row r="137" spans="1:8" s="10" customFormat="1" x14ac:dyDescent="0.2">
      <c r="A137" s="12"/>
      <c r="B137" s="39"/>
      <c r="C137" s="34"/>
      <c r="D137" s="38"/>
      <c r="E137" s="38"/>
      <c r="F137" s="37"/>
      <c r="G137" s="37">
        <f t="shared" si="16"/>
        <v>0</v>
      </c>
      <c r="H137" s="37"/>
    </row>
    <row r="138" spans="1:8" s="1" customFormat="1" x14ac:dyDescent="0.2">
      <c r="A138" s="11" t="s">
        <v>21</v>
      </c>
      <c r="B138" s="20">
        <f t="shared" ref="B138:G138" si="17">SUM(B125:B137)</f>
        <v>62980</v>
      </c>
      <c r="C138" s="20">
        <f t="shared" si="17"/>
        <v>15745</v>
      </c>
      <c r="D138" s="20">
        <f t="shared" si="17"/>
        <v>15745</v>
      </c>
      <c r="E138" s="20">
        <f t="shared" si="17"/>
        <v>15745</v>
      </c>
      <c r="F138" s="20">
        <f t="shared" si="17"/>
        <v>15745</v>
      </c>
      <c r="G138" s="20">
        <f t="shared" si="17"/>
        <v>62980</v>
      </c>
      <c r="H138" s="20">
        <f>SUM(C138:F138)</f>
        <v>62980</v>
      </c>
    </row>
    <row r="139" spans="1:8" s="1" customFormat="1" ht="13.5" thickBot="1" x14ac:dyDescent="0.25">
      <c r="A139" s="11"/>
      <c r="B139" s="40"/>
      <c r="C139" s="20"/>
      <c r="D139" s="20"/>
      <c r="E139" s="20"/>
      <c r="F139" s="20"/>
      <c r="G139" s="20"/>
      <c r="H139" s="20"/>
    </row>
    <row r="140" spans="1:8" ht="16.5" thickBot="1" x14ac:dyDescent="0.3">
      <c r="A140" s="6" t="s">
        <v>23</v>
      </c>
      <c r="B140" s="34">
        <f t="shared" ref="B140:G140" si="18">B138+B122+B114+B79+B67+B62+B48+B43</f>
        <v>3790139.3</v>
      </c>
      <c r="C140" s="34">
        <f t="shared" si="18"/>
        <v>947534.82499999995</v>
      </c>
      <c r="D140" s="34">
        <f t="shared" si="18"/>
        <v>947534.82499999995</v>
      </c>
      <c r="E140" s="34">
        <f t="shared" si="18"/>
        <v>947534.82499999995</v>
      </c>
      <c r="F140" s="34">
        <f t="shared" si="18"/>
        <v>947534.82499999995</v>
      </c>
      <c r="G140" s="34">
        <f t="shared" si="18"/>
        <v>3790139.3</v>
      </c>
    </row>
    <row r="141" spans="1:8" s="1" customFormat="1" x14ac:dyDescent="0.2">
      <c r="A141" s="11"/>
      <c r="B141" s="40"/>
      <c r="C141" s="20"/>
      <c r="D141" s="20"/>
      <c r="E141" s="20"/>
      <c r="F141" s="20"/>
      <c r="G141" s="20"/>
      <c r="H141" s="20"/>
    </row>
    <row r="142" spans="1:8" ht="18" x14ac:dyDescent="0.25">
      <c r="A142" s="18" t="s">
        <v>26</v>
      </c>
      <c r="B142" s="45">
        <f t="shared" ref="B142:G142" si="19">B140+B31</f>
        <v>69882187.469999999</v>
      </c>
      <c r="C142" s="45">
        <f t="shared" si="19"/>
        <v>17470546.8675</v>
      </c>
      <c r="D142" s="45">
        <f t="shared" si="19"/>
        <v>17470546.8675</v>
      </c>
      <c r="E142" s="45">
        <f t="shared" si="19"/>
        <v>17470546.8675</v>
      </c>
      <c r="F142" s="45">
        <f t="shared" si="19"/>
        <v>17470546.8675</v>
      </c>
      <c r="G142" s="46">
        <f t="shared" si="19"/>
        <v>69882187.469999999</v>
      </c>
    </row>
    <row r="146" spans="1:2" x14ac:dyDescent="0.2">
      <c r="A146" s="11"/>
      <c r="B146" s="40"/>
    </row>
  </sheetData>
  <printOptions horizontalCentered="1" gridLines="1"/>
  <pageMargins left="0.27" right="0.25" top="0.6" bottom="0.56000000000000005" header="0.27" footer="0.21"/>
  <pageSetup scale="90" orientation="landscape" r:id="rId1"/>
  <headerFooter alignWithMargins="0">
    <oddFooter>&amp;L&amp;F&amp;RPage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6"/>
  <sheetViews>
    <sheetView zoomScaleNormal="100" workbookViewId="0">
      <pane xSplit="1" ySplit="4" topLeftCell="B32" activePane="bottomRight" state="frozen"/>
      <selection activeCell="A118" sqref="A118"/>
      <selection pane="topRight" activeCell="A118" sqref="A118"/>
      <selection pane="bottomLeft" activeCell="A118" sqref="A118"/>
      <selection pane="bottomRight" activeCell="A75" sqref="A75"/>
    </sheetView>
  </sheetViews>
  <sheetFormatPr defaultRowHeight="12.75" x14ac:dyDescent="0.2"/>
  <cols>
    <col min="1" max="1" width="62.85546875" style="2" bestFit="1" customWidth="1"/>
    <col min="2" max="2" width="20.7109375" style="22" bestFit="1" customWidth="1"/>
    <col min="3" max="5" width="15.7109375" style="21" customWidth="1"/>
    <col min="6" max="6" width="15.7109375" style="22" customWidth="1"/>
    <col min="7" max="7" width="17.7109375" style="22" customWidth="1"/>
    <col min="8" max="8" width="12.140625" style="22" customWidth="1"/>
    <col min="9" max="16384" width="9.140625" style="2"/>
  </cols>
  <sheetData>
    <row r="1" spans="1:8" x14ac:dyDescent="0.2">
      <c r="A1" s="1" t="s">
        <v>24</v>
      </c>
      <c r="B1" s="20"/>
    </row>
    <row r="2" spans="1:8" x14ac:dyDescent="0.2">
      <c r="A2" s="1"/>
      <c r="B2" s="20"/>
    </row>
    <row r="3" spans="1:8" s="4" customFormat="1" ht="20.25" customHeight="1" thickBot="1" x14ac:dyDescent="0.35">
      <c r="A3" s="3" t="s">
        <v>40</v>
      </c>
      <c r="B3" s="23"/>
      <c r="C3" s="24"/>
      <c r="D3" s="24"/>
      <c r="E3" s="24"/>
      <c r="F3" s="25"/>
      <c r="G3" s="25"/>
      <c r="H3" s="25"/>
    </row>
    <row r="4" spans="1:8" s="5" customFormat="1" ht="26.25" thickBot="1" x14ac:dyDescent="0.25">
      <c r="B4" s="26" t="s">
        <v>25</v>
      </c>
      <c r="C4" s="27" t="s">
        <v>15</v>
      </c>
      <c r="D4" s="28" t="s">
        <v>16</v>
      </c>
      <c r="E4" s="28" t="s">
        <v>17</v>
      </c>
      <c r="F4" s="29" t="s">
        <v>18</v>
      </c>
      <c r="G4" s="29" t="s">
        <v>19</v>
      </c>
      <c r="H4" s="30"/>
    </row>
    <row r="5" spans="1:8" s="5" customFormat="1" ht="13.5" thickBot="1" x14ac:dyDescent="0.25">
      <c r="B5" s="31"/>
      <c r="C5" s="32"/>
      <c r="D5" s="32"/>
      <c r="E5" s="32"/>
      <c r="F5" s="32"/>
      <c r="G5" s="32"/>
      <c r="H5" s="30"/>
    </row>
    <row r="6" spans="1:8" s="5" customFormat="1" ht="16.5" thickBot="1" x14ac:dyDescent="0.3">
      <c r="A6" s="6" t="s">
        <v>6</v>
      </c>
      <c r="B6" s="33"/>
      <c r="C6" s="34"/>
      <c r="D6" s="34"/>
      <c r="E6" s="34"/>
      <c r="F6" s="30"/>
      <c r="G6" s="30"/>
      <c r="H6" s="30"/>
    </row>
    <row r="7" spans="1:8" s="5" customFormat="1" ht="16.5" thickBot="1" x14ac:dyDescent="0.3">
      <c r="A7" s="7"/>
      <c r="B7" s="30"/>
      <c r="C7" s="30"/>
      <c r="D7" s="30"/>
      <c r="E7" s="30"/>
      <c r="F7" s="30"/>
      <c r="G7" s="30"/>
      <c r="H7" s="30"/>
    </row>
    <row r="8" spans="1:8" s="9" customFormat="1" ht="13.5" thickBot="1" x14ac:dyDescent="0.25">
      <c r="A8" s="8" t="s">
        <v>0</v>
      </c>
      <c r="B8" s="35"/>
      <c r="C8" s="21"/>
      <c r="D8" s="21"/>
      <c r="E8" s="21"/>
      <c r="F8" s="36"/>
      <c r="G8" s="36"/>
      <c r="H8" s="36"/>
    </row>
    <row r="9" spans="1:8" x14ac:dyDescent="0.2">
      <c r="B9" s="21">
        <v>1137689.75</v>
      </c>
      <c r="C9" s="21">
        <f>$B$9/4</f>
        <v>284422.4375</v>
      </c>
      <c r="D9" s="21">
        <f>$B$9/4</f>
        <v>284422.4375</v>
      </c>
      <c r="E9" s="21">
        <f>$B$9/4</f>
        <v>284422.4375</v>
      </c>
      <c r="F9" s="21">
        <f>$B$9/4</f>
        <v>284422.4375</v>
      </c>
      <c r="G9" s="22">
        <f>SUM(C9:F9)</f>
        <v>1137689.75</v>
      </c>
    </row>
    <row r="10" spans="1:8" x14ac:dyDescent="0.2">
      <c r="B10" s="37"/>
      <c r="D10" s="38"/>
      <c r="G10" s="22">
        <f>SUM(C10:F10)</f>
        <v>0</v>
      </c>
    </row>
    <row r="11" spans="1:8" x14ac:dyDescent="0.2">
      <c r="A11" s="11"/>
      <c r="B11" s="39"/>
      <c r="C11" s="40"/>
      <c r="D11" s="39"/>
      <c r="G11" s="22">
        <f>SUM(C11:F11)</f>
        <v>0</v>
      </c>
    </row>
    <row r="12" spans="1:8" s="1" customFormat="1" x14ac:dyDescent="0.2">
      <c r="A12" s="11" t="s">
        <v>21</v>
      </c>
      <c r="B12" s="20">
        <f t="shared" ref="B12:G12" si="0">SUM(B9:B11)</f>
        <v>1137689.75</v>
      </c>
      <c r="C12" s="20">
        <f t="shared" si="0"/>
        <v>284422.4375</v>
      </c>
      <c r="D12" s="20">
        <f t="shared" si="0"/>
        <v>284422.4375</v>
      </c>
      <c r="E12" s="20">
        <f t="shared" si="0"/>
        <v>284422.4375</v>
      </c>
      <c r="F12" s="20">
        <f t="shared" si="0"/>
        <v>284422.4375</v>
      </c>
      <c r="G12" s="20">
        <f t="shared" si="0"/>
        <v>1137689.75</v>
      </c>
      <c r="H12" s="20"/>
    </row>
    <row r="13" spans="1:8" x14ac:dyDescent="0.2">
      <c r="A13" s="13" t="s">
        <v>1</v>
      </c>
      <c r="B13" s="35"/>
      <c r="D13" s="38"/>
    </row>
    <row r="14" spans="1:8" x14ac:dyDescent="0.2">
      <c r="B14" s="21">
        <v>40148.800000000003</v>
      </c>
      <c r="C14" s="21">
        <f>$B$14/4</f>
        <v>10037.200000000001</v>
      </c>
      <c r="D14" s="21">
        <f>$B$14/4</f>
        <v>10037.200000000001</v>
      </c>
      <c r="E14" s="21">
        <f>$B$14/4</f>
        <v>10037.200000000001</v>
      </c>
      <c r="F14" s="21">
        <f>$B$14/4</f>
        <v>10037.200000000001</v>
      </c>
      <c r="G14" s="22">
        <f>SUM(C14:F14)</f>
        <v>40148.800000000003</v>
      </c>
    </row>
    <row r="15" spans="1:8" x14ac:dyDescent="0.2">
      <c r="A15" s="11"/>
      <c r="B15" s="39"/>
      <c r="C15" s="40"/>
      <c r="D15" s="38"/>
      <c r="G15" s="22">
        <f>SUM(C15:F15)</f>
        <v>0</v>
      </c>
    </row>
    <row r="16" spans="1:8" x14ac:dyDescent="0.2">
      <c r="B16" s="37"/>
      <c r="D16" s="38"/>
      <c r="G16" s="22">
        <f>SUM(C16:F16)</f>
        <v>0</v>
      </c>
    </row>
    <row r="17" spans="1:8" s="1" customFormat="1" x14ac:dyDescent="0.2">
      <c r="A17" s="11" t="s">
        <v>21</v>
      </c>
      <c r="B17" s="39">
        <f t="shared" ref="B17:G17" si="1">SUM(B14:B16)</f>
        <v>40148.800000000003</v>
      </c>
      <c r="C17" s="39">
        <f t="shared" si="1"/>
        <v>10037.200000000001</v>
      </c>
      <c r="D17" s="39">
        <f t="shared" si="1"/>
        <v>10037.200000000001</v>
      </c>
      <c r="E17" s="39">
        <f t="shared" si="1"/>
        <v>10037.200000000001</v>
      </c>
      <c r="F17" s="39">
        <f t="shared" si="1"/>
        <v>10037.200000000001</v>
      </c>
      <c r="G17" s="20">
        <f t="shared" si="1"/>
        <v>40148.800000000003</v>
      </c>
      <c r="H17" s="20"/>
    </row>
    <row r="18" spans="1:8" x14ac:dyDescent="0.2">
      <c r="A18" s="13" t="s">
        <v>2</v>
      </c>
      <c r="B18" s="35"/>
      <c r="D18" s="38"/>
    </row>
    <row r="19" spans="1:8" x14ac:dyDescent="0.2">
      <c r="B19" s="37"/>
      <c r="F19" s="21"/>
      <c r="G19" s="22">
        <f>SUM(C19:F19)</f>
        <v>0</v>
      </c>
    </row>
    <row r="20" spans="1:8" x14ac:dyDescent="0.2">
      <c r="A20" s="11"/>
      <c r="B20" s="37"/>
      <c r="C20" s="47">
        <f>$B$20/4</f>
        <v>0</v>
      </c>
      <c r="D20" s="47">
        <f>$B$20/4</f>
        <v>0</v>
      </c>
      <c r="E20" s="47">
        <f>$B$20/4</f>
        <v>0</v>
      </c>
      <c r="F20" s="47">
        <f>$B$20/4</f>
        <v>0</v>
      </c>
      <c r="G20" s="22">
        <f>SUM(C20:F20)</f>
        <v>0</v>
      </c>
    </row>
    <row r="21" spans="1:8" x14ac:dyDescent="0.2">
      <c r="B21" s="37"/>
      <c r="D21" s="38"/>
      <c r="G21" s="22">
        <f>SUM(C21:F21)</f>
        <v>0</v>
      </c>
    </row>
    <row r="22" spans="1:8" x14ac:dyDescent="0.2">
      <c r="A22" s="11"/>
      <c r="B22" s="39"/>
      <c r="C22" s="34"/>
      <c r="D22" s="38"/>
      <c r="G22" s="22">
        <f>SUM(C22:F22)</f>
        <v>0</v>
      </c>
    </row>
    <row r="23" spans="1:8" s="1" customFormat="1" ht="13.5" thickBot="1" x14ac:dyDescent="0.25">
      <c r="A23" s="11" t="s">
        <v>21</v>
      </c>
      <c r="B23" s="20">
        <f t="shared" ref="B23:G23" si="2">SUM(B20:B22)</f>
        <v>0</v>
      </c>
      <c r="C23" s="20">
        <f t="shared" si="2"/>
        <v>0</v>
      </c>
      <c r="D23" s="20">
        <f t="shared" si="2"/>
        <v>0</v>
      </c>
      <c r="E23" s="20">
        <f t="shared" si="2"/>
        <v>0</v>
      </c>
      <c r="F23" s="20">
        <f t="shared" si="2"/>
        <v>0</v>
      </c>
      <c r="G23" s="20">
        <f t="shared" si="2"/>
        <v>0</v>
      </c>
      <c r="H23" s="20"/>
    </row>
    <row r="24" spans="1:8" s="1" customFormat="1" ht="13.5" thickBot="1" x14ac:dyDescent="0.25">
      <c r="A24" s="14" t="s">
        <v>4</v>
      </c>
      <c r="B24" s="41"/>
      <c r="C24" s="21"/>
      <c r="D24" s="21"/>
      <c r="E24" s="40"/>
      <c r="F24" s="20"/>
      <c r="G24" s="20"/>
      <c r="H24" s="20"/>
    </row>
    <row r="25" spans="1:8" s="1" customFormat="1" x14ac:dyDescent="0.2">
      <c r="A25" s="2"/>
      <c r="B25" s="21">
        <v>329794.78000000003</v>
      </c>
      <c r="C25" s="21">
        <f>$B$25/4</f>
        <v>82448.695000000007</v>
      </c>
      <c r="D25" s="21">
        <f>$B$25/4</f>
        <v>82448.695000000007</v>
      </c>
      <c r="E25" s="21">
        <f>$B$25/4</f>
        <v>82448.695000000007</v>
      </c>
      <c r="F25" s="21">
        <f>$B$25/4</f>
        <v>82448.695000000007</v>
      </c>
      <c r="G25" s="22">
        <f>SUM(C25:F25)</f>
        <v>329794.78000000003</v>
      </c>
      <c r="H25" s="20"/>
    </row>
    <row r="26" spans="1:8" s="1" customFormat="1" x14ac:dyDescent="0.2">
      <c r="A26" s="11" t="s">
        <v>21</v>
      </c>
      <c r="B26" s="20">
        <f>SUM(B24:B25)</f>
        <v>329794.78000000003</v>
      </c>
      <c r="C26" s="20">
        <f>SUM(C24:C25)</f>
        <v>82448.695000000007</v>
      </c>
      <c r="D26" s="20">
        <f>SUM(D24:D25)</f>
        <v>82448.695000000007</v>
      </c>
      <c r="E26" s="20">
        <f>SUM(E24:E25)</f>
        <v>82448.695000000007</v>
      </c>
      <c r="F26" s="20">
        <f>SUM(F24:F25)</f>
        <v>82448.695000000007</v>
      </c>
      <c r="G26" s="20">
        <f>SUM(C26:F26)</f>
        <v>329794.78000000003</v>
      </c>
      <c r="H26" s="20"/>
    </row>
    <row r="27" spans="1:8" s="1" customFormat="1" x14ac:dyDescent="0.2">
      <c r="A27" s="13" t="s">
        <v>3</v>
      </c>
      <c r="B27" s="35"/>
      <c r="C27" s="42"/>
      <c r="D27" s="21"/>
      <c r="E27" s="40"/>
      <c r="F27" s="20"/>
      <c r="G27" s="20"/>
      <c r="H27" s="20"/>
    </row>
    <row r="28" spans="1:8" x14ac:dyDescent="0.2">
      <c r="B28" s="37"/>
      <c r="C28" s="22"/>
      <c r="D28" s="22"/>
    </row>
    <row r="29" spans="1:8" x14ac:dyDescent="0.2">
      <c r="A29" s="11" t="s">
        <v>21</v>
      </c>
      <c r="B29" s="39"/>
      <c r="C29" s="22">
        <f>SUM(C27:C28)</f>
        <v>0</v>
      </c>
      <c r="D29" s="22">
        <f>SUM(D27:D28)</f>
        <v>0</v>
      </c>
      <c r="E29" s="22">
        <f>SUM(E27:E28)</f>
        <v>0</v>
      </c>
      <c r="F29" s="22">
        <f>SUM(F27:F28)</f>
        <v>0</v>
      </c>
      <c r="G29" s="22">
        <f>SUM(C29:F29)</f>
        <v>0</v>
      </c>
    </row>
    <row r="30" spans="1:8" ht="13.5" thickBot="1" x14ac:dyDescent="0.25">
      <c r="A30" s="11"/>
      <c r="B30" s="39"/>
      <c r="C30" s="22"/>
      <c r="D30" s="22"/>
      <c r="E30" s="22"/>
    </row>
    <row r="31" spans="1:8" s="1" customFormat="1" ht="16.5" thickBot="1" x14ac:dyDescent="0.3">
      <c r="A31" s="6" t="s">
        <v>22</v>
      </c>
      <c r="B31" s="34">
        <f t="shared" ref="B31:G31" si="3">B29+B26+B23+B17+B12</f>
        <v>1507633.33</v>
      </c>
      <c r="C31" s="34">
        <f t="shared" si="3"/>
        <v>376908.33250000002</v>
      </c>
      <c r="D31" s="34">
        <f t="shared" si="3"/>
        <v>376908.33250000002</v>
      </c>
      <c r="E31" s="34">
        <f t="shared" si="3"/>
        <v>376908.33250000002</v>
      </c>
      <c r="F31" s="34">
        <f t="shared" si="3"/>
        <v>376908.33250000002</v>
      </c>
      <c r="G31" s="34">
        <f t="shared" si="3"/>
        <v>1507633.33</v>
      </c>
      <c r="H31" s="20">
        <f>SUM(C31:F31)</f>
        <v>1507633.33</v>
      </c>
    </row>
    <row r="32" spans="1:8" ht="13.5" thickBot="1" x14ac:dyDescent="0.25">
      <c r="A32" s="11"/>
      <c r="B32" s="39"/>
      <c r="C32" s="22"/>
      <c r="D32" s="22"/>
      <c r="E32" s="22"/>
    </row>
    <row r="33" spans="1:8" ht="16.5" thickBot="1" x14ac:dyDescent="0.3">
      <c r="A33" s="6" t="s">
        <v>5</v>
      </c>
      <c r="B33" s="33"/>
      <c r="C33" s="22"/>
      <c r="D33" s="22"/>
      <c r="E33" s="22"/>
    </row>
    <row r="34" spans="1:8" ht="16.5" thickBot="1" x14ac:dyDescent="0.3">
      <c r="A34" s="16"/>
      <c r="B34" s="33"/>
      <c r="C34" s="42"/>
    </row>
    <row r="35" spans="1:8" ht="13.5" thickBot="1" x14ac:dyDescent="0.25">
      <c r="A35" s="14" t="s">
        <v>7</v>
      </c>
      <c r="B35" s="41"/>
    </row>
    <row r="36" spans="1:8" x14ac:dyDescent="0.2">
      <c r="A36" s="15" t="s">
        <v>20</v>
      </c>
      <c r="B36" s="41"/>
    </row>
    <row r="37" spans="1:8" x14ac:dyDescent="0.2">
      <c r="B37" s="22">
        <v>5950</v>
      </c>
      <c r="C37" s="47">
        <f>$B$37/4</f>
        <v>1487.5</v>
      </c>
      <c r="D37" s="47">
        <f>$B$37/4</f>
        <v>1487.5</v>
      </c>
      <c r="E37" s="47">
        <f>$B$37/4</f>
        <v>1487.5</v>
      </c>
      <c r="F37" s="47">
        <f>$B$37/4</f>
        <v>1487.5</v>
      </c>
      <c r="G37" s="22">
        <f t="shared" ref="G37:G42" si="4">SUM(C37:F37)</f>
        <v>5950</v>
      </c>
    </row>
    <row r="38" spans="1:8" x14ac:dyDescent="0.2">
      <c r="G38" s="22">
        <f t="shared" si="4"/>
        <v>0</v>
      </c>
    </row>
    <row r="39" spans="1:8" x14ac:dyDescent="0.2">
      <c r="G39" s="22">
        <f t="shared" si="4"/>
        <v>0</v>
      </c>
    </row>
    <row r="40" spans="1:8" x14ac:dyDescent="0.2">
      <c r="G40" s="22">
        <f t="shared" si="4"/>
        <v>0</v>
      </c>
    </row>
    <row r="41" spans="1:8" x14ac:dyDescent="0.2">
      <c r="A41" s="11"/>
      <c r="B41" s="40"/>
      <c r="C41" s="42"/>
      <c r="G41" s="22">
        <f t="shared" si="4"/>
        <v>0</v>
      </c>
    </row>
    <row r="42" spans="1:8" x14ac:dyDescent="0.2">
      <c r="A42" s="11"/>
      <c r="B42" s="40"/>
      <c r="C42" s="43"/>
      <c r="G42" s="22">
        <f t="shared" si="4"/>
        <v>0</v>
      </c>
    </row>
    <row r="43" spans="1:8" ht="13.5" thickBot="1" x14ac:dyDescent="0.25">
      <c r="A43" s="11" t="s">
        <v>21</v>
      </c>
      <c r="B43" s="20">
        <f t="shared" ref="B43:G43" si="5">SUM(B37:B42)</f>
        <v>5950</v>
      </c>
      <c r="C43" s="22">
        <f t="shared" si="5"/>
        <v>1487.5</v>
      </c>
      <c r="D43" s="22">
        <f t="shared" si="5"/>
        <v>1487.5</v>
      </c>
      <c r="E43" s="22">
        <f t="shared" si="5"/>
        <v>1487.5</v>
      </c>
      <c r="F43" s="22">
        <f t="shared" si="5"/>
        <v>1487.5</v>
      </c>
      <c r="G43" s="22">
        <f t="shared" si="5"/>
        <v>5950</v>
      </c>
      <c r="H43" s="22">
        <f>SUM(C43:F43)</f>
        <v>5950</v>
      </c>
    </row>
    <row r="44" spans="1:8" ht="13.5" thickBot="1" x14ac:dyDescent="0.25">
      <c r="A44" s="48" t="s">
        <v>29</v>
      </c>
      <c r="B44" s="41"/>
    </row>
    <row r="45" spans="1:8" x14ac:dyDescent="0.2">
      <c r="A45" s="15" t="s">
        <v>20</v>
      </c>
      <c r="B45" s="41"/>
      <c r="G45" s="22">
        <f>SUM(C45:F45)</f>
        <v>0</v>
      </c>
    </row>
    <row r="46" spans="1:8" x14ac:dyDescent="0.2">
      <c r="A46" s="11"/>
      <c r="B46" s="21">
        <v>3063803</v>
      </c>
      <c r="C46" s="47">
        <f>$B$46/4</f>
        <v>765950.75</v>
      </c>
      <c r="D46" s="47">
        <f>$B$46/4</f>
        <v>765950.75</v>
      </c>
      <c r="E46" s="47">
        <f>$B$46/4</f>
        <v>765950.75</v>
      </c>
      <c r="F46" s="47">
        <f>$B$46/4</f>
        <v>765950.75</v>
      </c>
      <c r="G46" s="22">
        <f>SUM(C46:F46)</f>
        <v>3063803</v>
      </c>
    </row>
    <row r="47" spans="1:8" x14ac:dyDescent="0.2">
      <c r="A47" s="11"/>
      <c r="B47" s="40"/>
      <c r="C47" s="40"/>
      <c r="G47" s="22">
        <f>SUM(C47:F47)</f>
        <v>0</v>
      </c>
    </row>
    <row r="48" spans="1:8" ht="13.5" thickBot="1" x14ac:dyDescent="0.25">
      <c r="A48" s="11" t="s">
        <v>21</v>
      </c>
      <c r="B48" s="20">
        <f t="shared" ref="B48:G48" si="6">SUM(B45:B47)</f>
        <v>3063803</v>
      </c>
      <c r="C48" s="22">
        <f t="shared" si="6"/>
        <v>765950.75</v>
      </c>
      <c r="D48" s="22">
        <f t="shared" si="6"/>
        <v>765950.75</v>
      </c>
      <c r="E48" s="22">
        <f t="shared" si="6"/>
        <v>765950.75</v>
      </c>
      <c r="F48" s="22">
        <f t="shared" si="6"/>
        <v>765950.75</v>
      </c>
      <c r="G48" s="22">
        <f t="shared" si="6"/>
        <v>3063803</v>
      </c>
      <c r="H48" s="22">
        <f>SUM(C48:F48)</f>
        <v>3063803</v>
      </c>
    </row>
    <row r="49" spans="1:8" ht="13.5" thickBot="1" x14ac:dyDescent="0.25">
      <c r="A49" s="14" t="s">
        <v>9</v>
      </c>
      <c r="B49" s="41"/>
    </row>
    <row r="50" spans="1:8" x14ac:dyDescent="0.2">
      <c r="A50" s="15" t="s">
        <v>20</v>
      </c>
      <c r="B50" s="41"/>
      <c r="G50" s="22">
        <f>SUM(C50:F50)</f>
        <v>0</v>
      </c>
    </row>
    <row r="51" spans="1:8" x14ac:dyDescent="0.2">
      <c r="A51" s="11"/>
      <c r="B51" s="21"/>
      <c r="C51" s="21">
        <f>$B$51/4</f>
        <v>0</v>
      </c>
      <c r="D51" s="21">
        <f>$B$51/4</f>
        <v>0</v>
      </c>
      <c r="E51" s="21">
        <f>$B$51/4</f>
        <v>0</v>
      </c>
      <c r="F51" s="21">
        <f>$B$51/4</f>
        <v>0</v>
      </c>
      <c r="G51" s="22">
        <f>SUM(C51:F51)</f>
        <v>0</v>
      </c>
    </row>
    <row r="52" spans="1:8" x14ac:dyDescent="0.2">
      <c r="A52" s="11"/>
      <c r="B52" s="40"/>
      <c r="C52" s="40"/>
      <c r="G52" s="22">
        <f>SUM(C52:F52)</f>
        <v>0</v>
      </c>
    </row>
    <row r="53" spans="1:8" ht="13.5" thickBot="1" x14ac:dyDescent="0.25">
      <c r="A53" s="11" t="s">
        <v>21</v>
      </c>
      <c r="B53" s="20">
        <f t="shared" ref="B53:G53" si="7">SUM(B50:B52)</f>
        <v>0</v>
      </c>
      <c r="C53" s="22">
        <f t="shared" si="7"/>
        <v>0</v>
      </c>
      <c r="D53" s="22">
        <f t="shared" si="7"/>
        <v>0</v>
      </c>
      <c r="E53" s="22">
        <f t="shared" si="7"/>
        <v>0</v>
      </c>
      <c r="F53" s="22">
        <f t="shared" si="7"/>
        <v>0</v>
      </c>
      <c r="G53" s="22">
        <f t="shared" si="7"/>
        <v>0</v>
      </c>
      <c r="H53" s="22">
        <f>SUM(C53:F53)</f>
        <v>0</v>
      </c>
    </row>
    <row r="54" spans="1:8" s="22" customFormat="1" ht="13.5" thickBot="1" x14ac:dyDescent="0.25">
      <c r="A54" s="14" t="s">
        <v>8</v>
      </c>
      <c r="B54" s="41"/>
      <c r="C54" s="21"/>
      <c r="D54" s="21"/>
      <c r="E54" s="21"/>
    </row>
    <row r="55" spans="1:8" s="22" customFormat="1" x14ac:dyDescent="0.2">
      <c r="A55" s="15" t="s">
        <v>20</v>
      </c>
      <c r="B55" s="41"/>
      <c r="C55" s="21"/>
      <c r="D55" s="21"/>
      <c r="E55" s="21"/>
      <c r="G55" s="22">
        <f t="shared" ref="G55:G66" si="8">SUM(C55:F55)</f>
        <v>0</v>
      </c>
    </row>
    <row r="56" spans="1:8" s="22" customFormat="1" x14ac:dyDescent="0.2">
      <c r="A56" s="11"/>
      <c r="B56" s="40"/>
      <c r="C56" s="21"/>
      <c r="D56" s="21"/>
      <c r="E56" s="21"/>
      <c r="G56" s="22">
        <f t="shared" si="8"/>
        <v>0</v>
      </c>
    </row>
    <row r="57" spans="1:8" s="22" customFormat="1" x14ac:dyDescent="0.2">
      <c r="A57" s="11"/>
      <c r="B57" s="21"/>
      <c r="C57" s="21">
        <f>$B$57/4</f>
        <v>0</v>
      </c>
      <c r="D57" s="21">
        <f>$B$57/4</f>
        <v>0</v>
      </c>
      <c r="E57" s="21">
        <f>$B$57/4</f>
        <v>0</v>
      </c>
      <c r="F57" s="21">
        <f>$B$57/4</f>
        <v>0</v>
      </c>
      <c r="G57" s="22">
        <f t="shared" si="8"/>
        <v>0</v>
      </c>
    </row>
    <row r="58" spans="1:8" s="22" customFormat="1" x14ac:dyDescent="0.2">
      <c r="A58" s="11"/>
      <c r="B58" s="40"/>
      <c r="C58" s="21"/>
      <c r="D58" s="21"/>
      <c r="E58" s="21"/>
      <c r="G58" s="22">
        <f t="shared" si="8"/>
        <v>0</v>
      </c>
    </row>
    <row r="59" spans="1:8" s="22" customFormat="1" x14ac:dyDescent="0.2">
      <c r="A59" s="11"/>
      <c r="B59" s="40"/>
      <c r="C59" s="21"/>
      <c r="D59" s="21"/>
      <c r="E59" s="21"/>
      <c r="G59" s="22">
        <f t="shared" si="8"/>
        <v>0</v>
      </c>
    </row>
    <row r="60" spans="1:8" s="22" customFormat="1" x14ac:dyDescent="0.2">
      <c r="A60" s="11"/>
      <c r="B60" s="40"/>
      <c r="C60" s="21"/>
      <c r="D60" s="21"/>
      <c r="E60" s="21"/>
      <c r="G60" s="22">
        <f t="shared" si="8"/>
        <v>0</v>
      </c>
    </row>
    <row r="61" spans="1:8" s="22" customFormat="1" x14ac:dyDescent="0.2">
      <c r="A61" s="11"/>
      <c r="B61" s="40"/>
      <c r="C61" s="21"/>
      <c r="D61" s="21"/>
      <c r="E61" s="21"/>
      <c r="G61" s="22">
        <f t="shared" si="8"/>
        <v>0</v>
      </c>
    </row>
    <row r="62" spans="1:8" s="22" customFormat="1" x14ac:dyDescent="0.2">
      <c r="A62" s="11"/>
      <c r="B62" s="40"/>
      <c r="C62" s="21"/>
      <c r="D62" s="21"/>
      <c r="E62" s="21"/>
      <c r="G62" s="22">
        <f t="shared" si="8"/>
        <v>0</v>
      </c>
    </row>
    <row r="63" spans="1:8" s="22" customFormat="1" x14ac:dyDescent="0.2">
      <c r="A63" s="11"/>
      <c r="B63" s="40"/>
      <c r="C63" s="21"/>
      <c r="D63" s="21"/>
      <c r="E63" s="21"/>
      <c r="G63" s="22">
        <f t="shared" si="8"/>
        <v>0</v>
      </c>
    </row>
    <row r="64" spans="1:8" s="22" customFormat="1" x14ac:dyDescent="0.2">
      <c r="A64" s="11"/>
      <c r="B64" s="40"/>
      <c r="C64" s="21"/>
      <c r="D64" s="21"/>
      <c r="E64" s="21"/>
      <c r="G64" s="22">
        <f t="shared" si="8"/>
        <v>0</v>
      </c>
    </row>
    <row r="65" spans="1:8" s="22" customFormat="1" x14ac:dyDescent="0.2">
      <c r="A65" s="11"/>
      <c r="B65" s="40"/>
      <c r="C65" s="21"/>
      <c r="D65" s="21"/>
      <c r="E65" s="21"/>
      <c r="G65" s="22">
        <f t="shared" si="8"/>
        <v>0</v>
      </c>
    </row>
    <row r="66" spans="1:8" s="22" customFormat="1" x14ac:dyDescent="0.2">
      <c r="A66" s="11"/>
      <c r="B66" s="40"/>
      <c r="C66" s="40"/>
      <c r="D66" s="21"/>
      <c r="E66" s="21"/>
      <c r="G66" s="22">
        <f t="shared" si="8"/>
        <v>0</v>
      </c>
    </row>
    <row r="67" spans="1:8" s="20" customFormat="1" ht="13.5" thickBot="1" x14ac:dyDescent="0.25">
      <c r="A67" s="11" t="s">
        <v>21</v>
      </c>
      <c r="B67" s="20">
        <f t="shared" ref="B67:G67" si="9">SUM(B55:B66)</f>
        <v>0</v>
      </c>
      <c r="C67" s="20">
        <f t="shared" si="9"/>
        <v>0</v>
      </c>
      <c r="D67" s="20">
        <f t="shared" si="9"/>
        <v>0</v>
      </c>
      <c r="E67" s="20">
        <f t="shared" si="9"/>
        <v>0</v>
      </c>
      <c r="F67" s="20">
        <f t="shared" si="9"/>
        <v>0</v>
      </c>
      <c r="G67" s="20">
        <f t="shared" si="9"/>
        <v>0</v>
      </c>
    </row>
    <row r="68" spans="1:8" s="22" customFormat="1" ht="13.5" thickBot="1" x14ac:dyDescent="0.25">
      <c r="A68" s="14" t="s">
        <v>10</v>
      </c>
      <c r="B68" s="41"/>
      <c r="C68" s="21"/>
      <c r="D68" s="21"/>
      <c r="E68" s="21"/>
    </row>
    <row r="69" spans="1:8" s="22" customFormat="1" x14ac:dyDescent="0.2">
      <c r="A69" s="15" t="s">
        <v>20</v>
      </c>
      <c r="B69" s="41"/>
      <c r="C69" s="21"/>
      <c r="D69" s="21"/>
      <c r="E69" s="21"/>
    </row>
    <row r="70" spans="1:8" x14ac:dyDescent="0.2">
      <c r="A70" s="15"/>
      <c r="B70" s="41"/>
      <c r="C70" s="21">
        <f>$B$70/4</f>
        <v>0</v>
      </c>
      <c r="D70" s="21">
        <f>$B$70/4</f>
        <v>0</v>
      </c>
      <c r="E70" s="21">
        <f>$B$70/4</f>
        <v>0</v>
      </c>
      <c r="F70" s="21">
        <f>$B$70/4</f>
        <v>0</v>
      </c>
      <c r="G70" s="22">
        <f>SUM(C70:F70)</f>
        <v>0</v>
      </c>
    </row>
    <row r="71" spans="1:8" x14ac:dyDescent="0.2">
      <c r="A71" s="15"/>
      <c r="B71" s="41"/>
      <c r="G71" s="22">
        <f t="shared" ref="G71:G78" si="10">SUM(C71:F71)</f>
        <v>0</v>
      </c>
    </row>
    <row r="72" spans="1:8" x14ac:dyDescent="0.2">
      <c r="A72" s="15" t="s">
        <v>60</v>
      </c>
      <c r="B72" s="41">
        <v>928276</v>
      </c>
      <c r="C72" s="21">
        <f>$B$72/4</f>
        <v>232069</v>
      </c>
      <c r="D72" s="21">
        <f t="shared" ref="D72:F72" si="11">$B$72/4</f>
        <v>232069</v>
      </c>
      <c r="E72" s="21">
        <f t="shared" si="11"/>
        <v>232069</v>
      </c>
      <c r="F72" s="21">
        <f t="shared" si="11"/>
        <v>232069</v>
      </c>
      <c r="G72" s="22">
        <f t="shared" si="10"/>
        <v>928276</v>
      </c>
    </row>
    <row r="73" spans="1:8" ht="25.5" x14ac:dyDescent="0.2">
      <c r="A73" s="55" t="s">
        <v>61</v>
      </c>
      <c r="B73" s="41">
        <v>680728.54</v>
      </c>
      <c r="C73" s="47">
        <f>$B$73/4</f>
        <v>170182.13500000001</v>
      </c>
      <c r="D73" s="47">
        <f t="shared" ref="D73:F73" si="12">$B$73/4</f>
        <v>170182.13500000001</v>
      </c>
      <c r="E73" s="47">
        <f t="shared" si="12"/>
        <v>170182.13500000001</v>
      </c>
      <c r="F73" s="47">
        <f t="shared" si="12"/>
        <v>170182.13500000001</v>
      </c>
      <c r="G73" s="22">
        <f t="shared" si="10"/>
        <v>680728.54</v>
      </c>
    </row>
    <row r="74" spans="1:8" x14ac:dyDescent="0.2">
      <c r="A74" s="15" t="s">
        <v>62</v>
      </c>
      <c r="B74" s="41">
        <v>21840</v>
      </c>
      <c r="C74" s="21">
        <f>$B$74/4</f>
        <v>5460</v>
      </c>
      <c r="D74" s="21">
        <f t="shared" ref="D74:F74" si="13">$B$74/4</f>
        <v>5460</v>
      </c>
      <c r="E74" s="21">
        <f t="shared" si="13"/>
        <v>5460</v>
      </c>
      <c r="F74" s="21">
        <f t="shared" si="13"/>
        <v>5460</v>
      </c>
      <c r="G74" s="22">
        <f t="shared" si="10"/>
        <v>21840</v>
      </c>
    </row>
    <row r="75" spans="1:8" x14ac:dyDescent="0.2">
      <c r="A75" s="15" t="s">
        <v>63</v>
      </c>
      <c r="B75" s="41">
        <f>3036986-1630845</f>
        <v>1406141</v>
      </c>
      <c r="C75" s="47">
        <f>$B$75/4</f>
        <v>351535.25</v>
      </c>
      <c r="D75" s="47">
        <f t="shared" ref="D75:F75" si="14">$B$75/4</f>
        <v>351535.25</v>
      </c>
      <c r="E75" s="47">
        <f t="shared" si="14"/>
        <v>351535.25</v>
      </c>
      <c r="F75" s="47">
        <f t="shared" si="14"/>
        <v>351535.25</v>
      </c>
      <c r="G75" s="22">
        <f t="shared" si="10"/>
        <v>1406141</v>
      </c>
    </row>
    <row r="76" spans="1:8" x14ac:dyDescent="0.2">
      <c r="A76" s="15"/>
      <c r="B76" s="41"/>
      <c r="G76" s="22">
        <f t="shared" si="10"/>
        <v>0</v>
      </c>
    </row>
    <row r="77" spans="1:8" x14ac:dyDescent="0.2">
      <c r="A77" s="11"/>
      <c r="B77" s="40"/>
      <c r="G77" s="22">
        <f t="shared" si="10"/>
        <v>0</v>
      </c>
    </row>
    <row r="78" spans="1:8" x14ac:dyDescent="0.2">
      <c r="G78" s="22">
        <f t="shared" si="10"/>
        <v>0</v>
      </c>
    </row>
    <row r="79" spans="1:8" ht="13.5" thickBot="1" x14ac:dyDescent="0.25">
      <c r="A79" s="11" t="s">
        <v>21</v>
      </c>
      <c r="B79" s="20">
        <f t="shared" ref="B79:G79" si="15">SUM(B70:B78)</f>
        <v>3036985.54</v>
      </c>
      <c r="C79" s="22">
        <f t="shared" si="15"/>
        <v>759246.38500000001</v>
      </c>
      <c r="D79" s="22">
        <f t="shared" si="15"/>
        <v>759246.38500000001</v>
      </c>
      <c r="E79" s="22">
        <f t="shared" si="15"/>
        <v>759246.38500000001</v>
      </c>
      <c r="F79" s="22">
        <f t="shared" si="15"/>
        <v>759246.38500000001</v>
      </c>
      <c r="G79" s="22">
        <f t="shared" si="15"/>
        <v>3036985.54</v>
      </c>
      <c r="H79" s="22">
        <f>SUM(C79:F79)</f>
        <v>3036985.54</v>
      </c>
    </row>
    <row r="80" spans="1:8" ht="13.5" thickBot="1" x14ac:dyDescent="0.25">
      <c r="A80" s="14" t="s">
        <v>11</v>
      </c>
      <c r="B80" s="41"/>
    </row>
    <row r="81" spans="1:7" x14ac:dyDescent="0.2">
      <c r="A81" s="15" t="s">
        <v>20</v>
      </c>
      <c r="B81" s="41"/>
    </row>
    <row r="82" spans="1:7" x14ac:dyDescent="0.2">
      <c r="A82" s="50" t="s">
        <v>50</v>
      </c>
      <c r="B82" s="41">
        <v>72000</v>
      </c>
      <c r="C82" s="21">
        <f>$B$82/4</f>
        <v>18000</v>
      </c>
      <c r="D82" s="21">
        <f>$B$82/4</f>
        <v>18000</v>
      </c>
      <c r="E82" s="21">
        <f>$B$82/4</f>
        <v>18000</v>
      </c>
      <c r="F82" s="21">
        <f>$B$82/4</f>
        <v>18000</v>
      </c>
      <c r="G82" s="22">
        <f>SUM(C82:F82)</f>
        <v>72000</v>
      </c>
    </row>
    <row r="83" spans="1:7" x14ac:dyDescent="0.2">
      <c r="A83" s="15"/>
      <c r="B83" s="41"/>
      <c r="G83" s="22">
        <f t="shared" ref="G83:G113" si="16">SUM(C83:F83)</f>
        <v>0</v>
      </c>
    </row>
    <row r="84" spans="1:7" x14ac:dyDescent="0.2">
      <c r="A84" s="15"/>
      <c r="B84" s="41"/>
      <c r="G84" s="22">
        <f t="shared" si="16"/>
        <v>0</v>
      </c>
    </row>
    <row r="85" spans="1:7" x14ac:dyDescent="0.2">
      <c r="A85" s="15"/>
      <c r="B85" s="41"/>
      <c r="G85" s="22">
        <f t="shared" si="16"/>
        <v>0</v>
      </c>
    </row>
    <row r="86" spans="1:7" s="22" customFormat="1" x14ac:dyDescent="0.2">
      <c r="A86" s="15"/>
      <c r="B86" s="41"/>
      <c r="C86" s="21"/>
      <c r="D86" s="21"/>
      <c r="E86" s="21"/>
      <c r="G86" s="22">
        <f t="shared" si="16"/>
        <v>0</v>
      </c>
    </row>
    <row r="87" spans="1:7" s="22" customFormat="1" x14ac:dyDescent="0.2">
      <c r="A87" s="15"/>
      <c r="B87" s="41"/>
      <c r="C87" s="21"/>
      <c r="D87" s="21"/>
      <c r="E87" s="21"/>
      <c r="G87" s="22">
        <f t="shared" si="16"/>
        <v>0</v>
      </c>
    </row>
    <row r="88" spans="1:7" s="22" customFormat="1" x14ac:dyDescent="0.2">
      <c r="A88" s="15"/>
      <c r="B88" s="41"/>
      <c r="C88" s="21"/>
      <c r="D88" s="21"/>
      <c r="E88" s="21"/>
      <c r="G88" s="22">
        <f t="shared" si="16"/>
        <v>0</v>
      </c>
    </row>
    <row r="89" spans="1:7" s="22" customFormat="1" x14ac:dyDescent="0.2">
      <c r="A89" s="15"/>
      <c r="B89" s="41"/>
      <c r="C89" s="21"/>
      <c r="D89" s="21"/>
      <c r="E89" s="21"/>
      <c r="G89" s="22">
        <f t="shared" si="16"/>
        <v>0</v>
      </c>
    </row>
    <row r="90" spans="1:7" s="22" customFormat="1" x14ac:dyDescent="0.2">
      <c r="A90" s="15"/>
      <c r="B90" s="41"/>
      <c r="C90" s="21"/>
      <c r="D90" s="21"/>
      <c r="E90" s="21"/>
      <c r="G90" s="22">
        <f t="shared" si="16"/>
        <v>0</v>
      </c>
    </row>
    <row r="91" spans="1:7" s="22" customFormat="1" x14ac:dyDescent="0.2">
      <c r="A91" s="15"/>
      <c r="B91" s="41"/>
      <c r="C91" s="21"/>
      <c r="D91" s="21"/>
      <c r="E91" s="21"/>
      <c r="G91" s="22">
        <f t="shared" si="16"/>
        <v>0</v>
      </c>
    </row>
    <row r="92" spans="1:7" s="22" customFormat="1" x14ac:dyDescent="0.2">
      <c r="A92" s="15"/>
      <c r="B92" s="41"/>
      <c r="C92" s="21"/>
      <c r="D92" s="21"/>
      <c r="E92" s="21"/>
      <c r="G92" s="22">
        <f t="shared" si="16"/>
        <v>0</v>
      </c>
    </row>
    <row r="93" spans="1:7" s="22" customFormat="1" x14ac:dyDescent="0.2">
      <c r="A93" s="15"/>
      <c r="B93" s="41"/>
      <c r="C93" s="21"/>
      <c r="D93" s="21"/>
      <c r="E93" s="21"/>
      <c r="G93" s="22">
        <f t="shared" si="16"/>
        <v>0</v>
      </c>
    </row>
    <row r="94" spans="1:7" s="22" customFormat="1" x14ac:dyDescent="0.2">
      <c r="A94" s="15"/>
      <c r="B94" s="41"/>
      <c r="C94" s="21"/>
      <c r="D94" s="21"/>
      <c r="E94" s="21"/>
      <c r="G94" s="22">
        <f t="shared" si="16"/>
        <v>0</v>
      </c>
    </row>
    <row r="95" spans="1:7" s="22" customFormat="1" x14ac:dyDescent="0.2">
      <c r="A95" s="15"/>
      <c r="B95" s="41"/>
      <c r="C95" s="21"/>
      <c r="D95" s="21"/>
      <c r="E95" s="21"/>
      <c r="G95" s="22">
        <f t="shared" si="16"/>
        <v>0</v>
      </c>
    </row>
    <row r="96" spans="1:7" s="22" customFormat="1" x14ac:dyDescent="0.2">
      <c r="A96" s="15"/>
      <c r="B96" s="41"/>
      <c r="C96" s="21"/>
      <c r="D96" s="21"/>
      <c r="E96" s="21"/>
      <c r="G96" s="22">
        <f t="shared" si="16"/>
        <v>0</v>
      </c>
    </row>
    <row r="97" spans="1:7" s="22" customFormat="1" x14ac:dyDescent="0.2">
      <c r="A97" s="15"/>
      <c r="B97" s="41"/>
      <c r="C97" s="21"/>
      <c r="D97" s="21"/>
      <c r="E97" s="21"/>
      <c r="G97" s="22">
        <f t="shared" si="16"/>
        <v>0</v>
      </c>
    </row>
    <row r="98" spans="1:7" s="22" customFormat="1" x14ac:dyDescent="0.2">
      <c r="A98" s="15"/>
      <c r="B98" s="41"/>
      <c r="C98" s="21"/>
      <c r="D98" s="21"/>
      <c r="E98" s="21"/>
      <c r="G98" s="22">
        <f t="shared" si="16"/>
        <v>0</v>
      </c>
    </row>
    <row r="99" spans="1:7" s="22" customFormat="1" x14ac:dyDescent="0.2">
      <c r="A99" s="15"/>
      <c r="B99" s="41"/>
      <c r="C99" s="21"/>
      <c r="D99" s="21"/>
      <c r="E99" s="21"/>
      <c r="G99" s="22">
        <f t="shared" si="16"/>
        <v>0</v>
      </c>
    </row>
    <row r="100" spans="1:7" s="22" customFormat="1" x14ac:dyDescent="0.2">
      <c r="A100" s="15"/>
      <c r="B100" s="41"/>
      <c r="C100" s="21"/>
      <c r="D100" s="21"/>
      <c r="E100" s="21"/>
      <c r="G100" s="22">
        <f t="shared" si="16"/>
        <v>0</v>
      </c>
    </row>
    <row r="101" spans="1:7" s="22" customFormat="1" x14ac:dyDescent="0.2">
      <c r="A101" s="15"/>
      <c r="B101" s="41"/>
      <c r="C101" s="21"/>
      <c r="D101" s="21"/>
      <c r="E101" s="21"/>
      <c r="G101" s="22">
        <f t="shared" si="16"/>
        <v>0</v>
      </c>
    </row>
    <row r="102" spans="1:7" x14ac:dyDescent="0.2">
      <c r="A102" s="15"/>
      <c r="B102" s="41"/>
      <c r="G102" s="22">
        <f t="shared" si="16"/>
        <v>0</v>
      </c>
    </row>
    <row r="103" spans="1:7" x14ac:dyDescent="0.2">
      <c r="A103" s="15"/>
      <c r="B103" s="41"/>
      <c r="G103" s="22">
        <f t="shared" si="16"/>
        <v>0</v>
      </c>
    </row>
    <row r="104" spans="1:7" x14ac:dyDescent="0.2">
      <c r="A104" s="15"/>
      <c r="B104" s="41"/>
      <c r="G104" s="22">
        <f t="shared" si="16"/>
        <v>0</v>
      </c>
    </row>
    <row r="105" spans="1:7" x14ac:dyDescent="0.2">
      <c r="A105" s="15"/>
      <c r="B105" s="41"/>
      <c r="G105" s="22">
        <f t="shared" si="16"/>
        <v>0</v>
      </c>
    </row>
    <row r="106" spans="1:7" x14ac:dyDescent="0.2">
      <c r="A106" s="15"/>
      <c r="B106" s="41"/>
      <c r="G106" s="22">
        <f t="shared" si="16"/>
        <v>0</v>
      </c>
    </row>
    <row r="107" spans="1:7" x14ac:dyDescent="0.2">
      <c r="A107" s="15"/>
      <c r="B107" s="41"/>
      <c r="G107" s="22">
        <f t="shared" si="16"/>
        <v>0</v>
      </c>
    </row>
    <row r="108" spans="1:7" x14ac:dyDescent="0.2">
      <c r="A108" s="15"/>
      <c r="B108" s="41"/>
      <c r="G108" s="22">
        <f t="shared" si="16"/>
        <v>0</v>
      </c>
    </row>
    <row r="109" spans="1:7" x14ac:dyDescent="0.2">
      <c r="A109" s="15"/>
      <c r="B109" s="41"/>
      <c r="G109" s="22">
        <f t="shared" si="16"/>
        <v>0</v>
      </c>
    </row>
    <row r="110" spans="1:7" x14ac:dyDescent="0.2">
      <c r="A110" s="15"/>
      <c r="B110" s="41"/>
      <c r="G110" s="22">
        <f t="shared" si="16"/>
        <v>0</v>
      </c>
    </row>
    <row r="111" spans="1:7" x14ac:dyDescent="0.2">
      <c r="A111" s="15"/>
      <c r="B111" s="41"/>
      <c r="G111" s="22">
        <f t="shared" si="16"/>
        <v>0</v>
      </c>
    </row>
    <row r="112" spans="1:7" x14ac:dyDescent="0.2">
      <c r="A112" s="11"/>
      <c r="B112" s="40"/>
      <c r="G112" s="22">
        <f t="shared" si="16"/>
        <v>0</v>
      </c>
    </row>
    <row r="113" spans="1:8" x14ac:dyDescent="0.2">
      <c r="A113" s="11" t="s">
        <v>14</v>
      </c>
      <c r="B113" s="40"/>
      <c r="C113" s="43"/>
      <c r="G113" s="22">
        <f t="shared" si="16"/>
        <v>0</v>
      </c>
    </row>
    <row r="114" spans="1:8" x14ac:dyDescent="0.2">
      <c r="A114" s="11" t="s">
        <v>21</v>
      </c>
      <c r="B114" s="20">
        <f t="shared" ref="B114:G114" si="17">SUM(B82:B113)</f>
        <v>72000</v>
      </c>
      <c r="C114" s="20">
        <f t="shared" si="17"/>
        <v>18000</v>
      </c>
      <c r="D114" s="20">
        <f t="shared" si="17"/>
        <v>18000</v>
      </c>
      <c r="E114" s="20">
        <f t="shared" si="17"/>
        <v>18000</v>
      </c>
      <c r="F114" s="20">
        <f t="shared" si="17"/>
        <v>18000</v>
      </c>
      <c r="G114" s="20">
        <f t="shared" si="17"/>
        <v>72000</v>
      </c>
      <c r="H114" s="22">
        <f>SUM(C114:F114)</f>
        <v>72000</v>
      </c>
    </row>
    <row r="115" spans="1:8" x14ac:dyDescent="0.2">
      <c r="A115" s="13" t="s">
        <v>12</v>
      </c>
      <c r="B115" s="35"/>
      <c r="C115" s="43"/>
    </row>
    <row r="116" spans="1:8" x14ac:dyDescent="0.2">
      <c r="A116" s="15"/>
      <c r="B116" s="41"/>
    </row>
    <row r="117" spans="1:8" x14ac:dyDescent="0.2">
      <c r="A117" s="11"/>
      <c r="B117" s="21"/>
      <c r="C117" s="21">
        <f>$B$117/4</f>
        <v>0</v>
      </c>
      <c r="D117" s="21">
        <f>$B$117/4</f>
        <v>0</v>
      </c>
      <c r="E117" s="21">
        <f>$B$117/4</f>
        <v>0</v>
      </c>
      <c r="F117" s="21">
        <f>$B$117/4</f>
        <v>0</v>
      </c>
      <c r="G117" s="22">
        <f>SUM(C117:F117)</f>
        <v>0</v>
      </c>
    </row>
    <row r="118" spans="1:8" x14ac:dyDescent="0.2">
      <c r="A118" s="11"/>
      <c r="B118" s="40"/>
      <c r="G118" s="22">
        <f>SUM(C118:F118)</f>
        <v>0</v>
      </c>
    </row>
    <row r="119" spans="1:8" x14ac:dyDescent="0.2">
      <c r="A119" s="11"/>
      <c r="B119" s="40"/>
      <c r="G119" s="22">
        <f>SUM(C119:F119)</f>
        <v>0</v>
      </c>
    </row>
    <row r="120" spans="1:8" x14ac:dyDescent="0.2">
      <c r="A120" s="11"/>
      <c r="B120" s="40"/>
      <c r="G120" s="22">
        <f>SUM(C120:F120)</f>
        <v>0</v>
      </c>
    </row>
    <row r="121" spans="1:8" x14ac:dyDescent="0.2">
      <c r="A121" s="11"/>
      <c r="B121" s="40"/>
      <c r="C121" s="40"/>
      <c r="G121" s="22">
        <f>SUM(C121:F121)</f>
        <v>0</v>
      </c>
    </row>
    <row r="122" spans="1:8" x14ac:dyDescent="0.2">
      <c r="A122" s="11" t="s">
        <v>21</v>
      </c>
      <c r="B122" s="20">
        <f t="shared" ref="B122:G122" si="18">SUM(B117:B121)</f>
        <v>0</v>
      </c>
      <c r="C122" s="20">
        <f t="shared" si="18"/>
        <v>0</v>
      </c>
      <c r="D122" s="20">
        <f t="shared" si="18"/>
        <v>0</v>
      </c>
      <c r="E122" s="20">
        <f t="shared" si="18"/>
        <v>0</v>
      </c>
      <c r="F122" s="20">
        <f t="shared" si="18"/>
        <v>0</v>
      </c>
      <c r="G122" s="20">
        <f t="shared" si="18"/>
        <v>0</v>
      </c>
      <c r="H122" s="22">
        <f>SUM(C122:F122)</f>
        <v>0</v>
      </c>
    </row>
    <row r="123" spans="1:8" x14ac:dyDescent="0.2">
      <c r="A123" s="17" t="s">
        <v>13</v>
      </c>
      <c r="B123" s="41"/>
      <c r="D123" s="40"/>
      <c r="E123" s="40"/>
    </row>
    <row r="124" spans="1:8" x14ac:dyDescent="0.2">
      <c r="A124" s="15" t="s">
        <v>20</v>
      </c>
      <c r="B124" s="41"/>
    </row>
    <row r="125" spans="1:8" s="10" customFormat="1" x14ac:dyDescent="0.2">
      <c r="A125" s="10" t="s">
        <v>56</v>
      </c>
      <c r="B125" s="37">
        <v>1000000</v>
      </c>
      <c r="C125" s="47">
        <f>$B$125/4</f>
        <v>250000</v>
      </c>
      <c r="D125" s="47">
        <f>$B$125/4</f>
        <v>250000</v>
      </c>
      <c r="E125" s="47">
        <f>$B$125/4</f>
        <v>250000</v>
      </c>
      <c r="F125" s="47">
        <f>$B$125/4</f>
        <v>250000</v>
      </c>
      <c r="G125" s="37">
        <f>SUM(C125:F125)</f>
        <v>1000000</v>
      </c>
      <c r="H125" s="37"/>
    </row>
    <row r="126" spans="1:8" s="10" customFormat="1" x14ac:dyDescent="0.2">
      <c r="B126" s="37"/>
      <c r="C126" s="38"/>
      <c r="D126" s="38"/>
      <c r="E126" s="38"/>
      <c r="F126" s="37"/>
      <c r="G126" s="37">
        <f t="shared" ref="G126:G137" si="19">SUM(C126:F126)</f>
        <v>0</v>
      </c>
      <c r="H126" s="37"/>
    </row>
    <row r="127" spans="1:8" s="10" customFormat="1" x14ac:dyDescent="0.2">
      <c r="B127" s="37"/>
      <c r="C127" s="38"/>
      <c r="D127" s="38"/>
      <c r="E127" s="38"/>
      <c r="F127" s="37"/>
      <c r="G127" s="37">
        <f t="shared" si="19"/>
        <v>0</v>
      </c>
      <c r="H127" s="37"/>
    </row>
    <row r="128" spans="1:8" s="10" customFormat="1" x14ac:dyDescent="0.2">
      <c r="B128" s="37"/>
      <c r="C128" s="38"/>
      <c r="D128" s="38"/>
      <c r="E128" s="38"/>
      <c r="F128" s="37"/>
      <c r="G128" s="37">
        <f t="shared" si="19"/>
        <v>0</v>
      </c>
      <c r="H128" s="37"/>
    </row>
    <row r="129" spans="1:8" s="10" customFormat="1" x14ac:dyDescent="0.2">
      <c r="B129" s="37"/>
      <c r="C129" s="38"/>
      <c r="D129" s="38"/>
      <c r="E129" s="38"/>
      <c r="F129" s="37"/>
      <c r="G129" s="37">
        <f t="shared" si="19"/>
        <v>0</v>
      </c>
      <c r="H129" s="37"/>
    </row>
    <row r="130" spans="1:8" s="10" customFormat="1" x14ac:dyDescent="0.2">
      <c r="B130" s="37"/>
      <c r="C130" s="38"/>
      <c r="D130" s="38"/>
      <c r="E130" s="38"/>
      <c r="F130" s="37"/>
      <c r="G130" s="37">
        <f t="shared" si="19"/>
        <v>0</v>
      </c>
      <c r="H130" s="37"/>
    </row>
    <row r="131" spans="1:8" s="10" customFormat="1" x14ac:dyDescent="0.2">
      <c r="B131" s="37"/>
      <c r="C131" s="38"/>
      <c r="D131" s="38"/>
      <c r="E131" s="38"/>
      <c r="F131" s="37"/>
      <c r="G131" s="37">
        <f t="shared" si="19"/>
        <v>0</v>
      </c>
      <c r="H131" s="37"/>
    </row>
    <row r="132" spans="1:8" s="10" customFormat="1" x14ac:dyDescent="0.2">
      <c r="B132" s="37"/>
      <c r="C132" s="38"/>
      <c r="D132" s="38"/>
      <c r="E132" s="38"/>
      <c r="F132" s="37"/>
      <c r="G132" s="37">
        <f t="shared" si="19"/>
        <v>0</v>
      </c>
      <c r="H132" s="37"/>
    </row>
    <row r="133" spans="1:8" s="10" customFormat="1" x14ac:dyDescent="0.2">
      <c r="B133" s="37"/>
      <c r="C133" s="38"/>
      <c r="D133" s="38"/>
      <c r="E133" s="38"/>
      <c r="F133" s="37"/>
      <c r="G133" s="37">
        <f t="shared" si="19"/>
        <v>0</v>
      </c>
      <c r="H133" s="37"/>
    </row>
    <row r="134" spans="1:8" s="10" customFormat="1" x14ac:dyDescent="0.2">
      <c r="B134" s="37"/>
      <c r="C134" s="38"/>
      <c r="D134" s="38"/>
      <c r="E134" s="38"/>
      <c r="F134" s="37"/>
      <c r="G134" s="37">
        <f t="shared" si="19"/>
        <v>0</v>
      </c>
      <c r="H134" s="37"/>
    </row>
    <row r="135" spans="1:8" s="10" customFormat="1" x14ac:dyDescent="0.2">
      <c r="A135" s="12"/>
      <c r="B135" s="39"/>
      <c r="C135" s="44"/>
      <c r="D135" s="38"/>
      <c r="E135" s="38"/>
      <c r="F135" s="37"/>
      <c r="G135" s="37">
        <f t="shared" si="19"/>
        <v>0</v>
      </c>
      <c r="H135" s="37"/>
    </row>
    <row r="136" spans="1:8" s="10" customFormat="1" x14ac:dyDescent="0.2">
      <c r="A136" s="12"/>
      <c r="B136" s="39"/>
      <c r="C136" s="34"/>
      <c r="D136" s="38"/>
      <c r="E136" s="38"/>
      <c r="F136" s="37"/>
      <c r="G136" s="37">
        <f t="shared" si="19"/>
        <v>0</v>
      </c>
      <c r="H136" s="37"/>
    </row>
    <row r="137" spans="1:8" s="10" customFormat="1" x14ac:dyDescent="0.2">
      <c r="A137" s="12"/>
      <c r="B137" s="39"/>
      <c r="C137" s="34"/>
      <c r="D137" s="38"/>
      <c r="E137" s="38"/>
      <c r="F137" s="37"/>
      <c r="G137" s="37">
        <f t="shared" si="19"/>
        <v>0</v>
      </c>
      <c r="H137" s="37"/>
    </row>
    <row r="138" spans="1:8" s="1" customFormat="1" x14ac:dyDescent="0.2">
      <c r="A138" s="11" t="s">
        <v>21</v>
      </c>
      <c r="B138" s="20">
        <f t="shared" ref="B138:G138" si="20">SUM(B125:B137)</f>
        <v>1000000</v>
      </c>
      <c r="C138" s="20">
        <f t="shared" si="20"/>
        <v>250000</v>
      </c>
      <c r="D138" s="20">
        <f t="shared" si="20"/>
        <v>250000</v>
      </c>
      <c r="E138" s="20">
        <f t="shared" si="20"/>
        <v>250000</v>
      </c>
      <c r="F138" s="20">
        <f t="shared" si="20"/>
        <v>250000</v>
      </c>
      <c r="G138" s="20">
        <f t="shared" si="20"/>
        <v>1000000</v>
      </c>
      <c r="H138" s="20">
        <f>SUM(C138:F138)</f>
        <v>1000000</v>
      </c>
    </row>
    <row r="139" spans="1:8" s="1" customFormat="1" ht="13.5" thickBot="1" x14ac:dyDescent="0.25">
      <c r="A139" s="11"/>
      <c r="B139" s="40"/>
      <c r="C139" s="20"/>
      <c r="D139" s="20"/>
      <c r="E139" s="20"/>
      <c r="F139" s="20"/>
      <c r="G139" s="20"/>
      <c r="H139" s="20"/>
    </row>
    <row r="140" spans="1:8" ht="16.5" thickBot="1" x14ac:dyDescent="0.3">
      <c r="A140" s="6" t="s">
        <v>23</v>
      </c>
      <c r="B140" s="34">
        <f t="shared" ref="B140:G140" si="21">B138+B122+B114+B79+B67+B53+B48+B43</f>
        <v>7178738.54</v>
      </c>
      <c r="C140" s="34">
        <f t="shared" si="21"/>
        <v>1794684.635</v>
      </c>
      <c r="D140" s="34">
        <f t="shared" si="21"/>
        <v>1794684.635</v>
      </c>
      <c r="E140" s="34">
        <f t="shared" si="21"/>
        <v>1794684.635</v>
      </c>
      <c r="F140" s="34">
        <f t="shared" si="21"/>
        <v>1794684.635</v>
      </c>
      <c r="G140" s="34">
        <f t="shared" si="21"/>
        <v>7178738.54</v>
      </c>
    </row>
    <row r="141" spans="1:8" s="1" customFormat="1" x14ac:dyDescent="0.2">
      <c r="A141" s="11"/>
      <c r="B141" s="40"/>
      <c r="C141" s="20"/>
      <c r="D141" s="20"/>
      <c r="E141" s="20"/>
      <c r="F141" s="20"/>
      <c r="G141" s="20"/>
      <c r="H141" s="20"/>
    </row>
    <row r="142" spans="1:8" ht="18" x14ac:dyDescent="0.25">
      <c r="A142" s="18" t="s">
        <v>26</v>
      </c>
      <c r="B142" s="45">
        <f t="shared" ref="B142:G142" si="22">B140+B31</f>
        <v>8686371.870000001</v>
      </c>
      <c r="C142" s="45">
        <f t="shared" si="22"/>
        <v>2171592.9675000003</v>
      </c>
      <c r="D142" s="45">
        <f t="shared" si="22"/>
        <v>2171592.9675000003</v>
      </c>
      <c r="E142" s="45">
        <f t="shared" si="22"/>
        <v>2171592.9675000003</v>
      </c>
      <c r="F142" s="45">
        <f t="shared" si="22"/>
        <v>2171592.9675000003</v>
      </c>
      <c r="G142" s="46">
        <f t="shared" si="22"/>
        <v>8686371.870000001</v>
      </c>
    </row>
    <row r="146" spans="1:2" x14ac:dyDescent="0.2">
      <c r="A146" s="11"/>
      <c r="B146" s="40"/>
    </row>
  </sheetData>
  <printOptions horizontalCentered="1" gridLines="1"/>
  <pageMargins left="0.27" right="0.25" top="0.6" bottom="0.56000000000000005" header="0.27" footer="0.21"/>
  <pageSetup scale="90" orientation="landscape" r:id="rId1"/>
  <headerFooter alignWithMargins="0">
    <oddFooter>&amp;L&amp;F&amp;RPage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zoomScaleNormal="100" workbookViewId="0">
      <pane xSplit="1" ySplit="4" topLeftCell="B116" activePane="bottomRight" state="frozen"/>
      <selection activeCell="B9" sqref="B9"/>
      <selection pane="topRight" activeCell="B9" sqref="B9"/>
      <selection pane="bottomLeft" activeCell="B9" sqref="B9"/>
      <selection pane="bottomRight" activeCell="D122" sqref="D122"/>
    </sheetView>
  </sheetViews>
  <sheetFormatPr defaultRowHeight="12.75" x14ac:dyDescent="0.2"/>
  <cols>
    <col min="1" max="1" width="62.85546875" style="2" bestFit="1" customWidth="1"/>
    <col min="2" max="2" width="20.7109375" style="22" bestFit="1" customWidth="1"/>
    <col min="3" max="5" width="15.7109375" style="21" customWidth="1"/>
    <col min="6" max="6" width="15.7109375" style="22" customWidth="1"/>
    <col min="7" max="7" width="17.7109375" style="22" customWidth="1"/>
    <col min="8" max="8" width="12.140625" style="22" customWidth="1"/>
    <col min="9" max="16384" width="9.140625" style="2"/>
  </cols>
  <sheetData>
    <row r="1" spans="1:8" x14ac:dyDescent="0.2">
      <c r="A1" s="1" t="s">
        <v>24</v>
      </c>
      <c r="B1" s="20"/>
    </row>
    <row r="2" spans="1:8" x14ac:dyDescent="0.2">
      <c r="A2" s="1"/>
      <c r="B2" s="20"/>
    </row>
    <row r="3" spans="1:8" s="4" customFormat="1" ht="20.25" customHeight="1" thickBot="1" x14ac:dyDescent="0.35">
      <c r="A3" s="3" t="s">
        <v>31</v>
      </c>
      <c r="B3" s="23"/>
      <c r="C3" s="24"/>
      <c r="D3" s="24"/>
      <c r="E3" s="24"/>
      <c r="F3" s="25"/>
      <c r="G3" s="25"/>
      <c r="H3" s="25"/>
    </row>
    <row r="4" spans="1:8" s="5" customFormat="1" ht="26.25" thickBot="1" x14ac:dyDescent="0.25">
      <c r="B4" s="19" t="s">
        <v>37</v>
      </c>
      <c r="C4" s="27" t="s">
        <v>15</v>
      </c>
      <c r="D4" s="28" t="s">
        <v>16</v>
      </c>
      <c r="E4" s="28" t="s">
        <v>17</v>
      </c>
      <c r="F4" s="29" t="s">
        <v>18</v>
      </c>
      <c r="G4" s="29" t="s">
        <v>19</v>
      </c>
      <c r="H4" s="30"/>
    </row>
    <row r="5" spans="1:8" s="5" customFormat="1" ht="13.5" thickBot="1" x14ac:dyDescent="0.25">
      <c r="B5" s="31"/>
      <c r="C5" s="32"/>
      <c r="D5" s="32"/>
      <c r="E5" s="32"/>
      <c r="F5" s="32"/>
      <c r="G5" s="32"/>
      <c r="H5" s="30"/>
    </row>
    <row r="6" spans="1:8" s="5" customFormat="1" ht="16.5" thickBot="1" x14ac:dyDescent="0.3">
      <c r="A6" s="6" t="s">
        <v>6</v>
      </c>
      <c r="B6" s="33"/>
      <c r="C6" s="34"/>
      <c r="D6" s="34"/>
      <c r="E6" s="34"/>
      <c r="F6" s="30"/>
      <c r="G6" s="30"/>
      <c r="H6" s="30"/>
    </row>
    <row r="7" spans="1:8" s="5" customFormat="1" ht="16.5" thickBot="1" x14ac:dyDescent="0.3">
      <c r="A7" s="7"/>
      <c r="B7" s="30"/>
      <c r="C7" s="30"/>
      <c r="D7" s="30"/>
      <c r="E7" s="30"/>
      <c r="F7" s="30"/>
      <c r="G7" s="30"/>
      <c r="H7" s="30"/>
    </row>
    <row r="8" spans="1:8" s="9" customFormat="1" ht="13.5" thickBot="1" x14ac:dyDescent="0.25">
      <c r="A8" s="8" t="s">
        <v>0</v>
      </c>
      <c r="B8" s="35"/>
      <c r="C8" s="21"/>
      <c r="D8" s="21"/>
      <c r="E8" s="21"/>
      <c r="F8" s="36"/>
      <c r="G8" s="36"/>
      <c r="H8" s="36"/>
    </row>
    <row r="9" spans="1:8" x14ac:dyDescent="0.2">
      <c r="B9" s="21">
        <v>1235900.0900000001</v>
      </c>
      <c r="C9" s="21">
        <v>215736.63</v>
      </c>
      <c r="D9" s="21">
        <f>479190.2-C9</f>
        <v>263453.57</v>
      </c>
      <c r="E9" s="21">
        <f>(B9-C9-D9)/2</f>
        <v>378354.94500000007</v>
      </c>
      <c r="F9" s="21">
        <f>(B9-C9-D9)/2</f>
        <v>378354.94500000007</v>
      </c>
      <c r="G9" s="22">
        <f>SUM(C9:F9)</f>
        <v>1235900.0900000001</v>
      </c>
    </row>
    <row r="10" spans="1:8" x14ac:dyDescent="0.2">
      <c r="B10" s="37"/>
      <c r="D10" s="38"/>
      <c r="G10" s="22">
        <f>SUM(C10:F10)</f>
        <v>0</v>
      </c>
    </row>
    <row r="11" spans="1:8" x14ac:dyDescent="0.2">
      <c r="A11" s="11"/>
      <c r="B11" s="39"/>
      <c r="C11" s="40"/>
      <c r="D11" s="39"/>
      <c r="G11" s="22">
        <f>SUM(C11:F11)</f>
        <v>0</v>
      </c>
    </row>
    <row r="12" spans="1:8" s="1" customFormat="1" x14ac:dyDescent="0.2">
      <c r="A12" s="11" t="s">
        <v>21</v>
      </c>
      <c r="B12" s="20">
        <f t="shared" ref="B12:G12" si="0">SUM(B9:B11)</f>
        <v>1235900.0900000001</v>
      </c>
      <c r="C12" s="20">
        <f t="shared" si="0"/>
        <v>215736.63</v>
      </c>
      <c r="D12" s="20">
        <f t="shared" si="0"/>
        <v>263453.57</v>
      </c>
      <c r="E12" s="20">
        <f t="shared" si="0"/>
        <v>378354.94500000007</v>
      </c>
      <c r="F12" s="20">
        <f t="shared" si="0"/>
        <v>378354.94500000007</v>
      </c>
      <c r="G12" s="20">
        <f t="shared" si="0"/>
        <v>1235900.0900000001</v>
      </c>
      <c r="H12" s="20"/>
    </row>
    <row r="13" spans="1:8" x14ac:dyDescent="0.2">
      <c r="A13" s="13" t="s">
        <v>1</v>
      </c>
      <c r="B13" s="35"/>
      <c r="D13" s="38"/>
    </row>
    <row r="14" spans="1:8" x14ac:dyDescent="0.2">
      <c r="B14" s="21">
        <v>62499</v>
      </c>
      <c r="C14" s="21">
        <v>27852.91</v>
      </c>
      <c r="D14" s="21">
        <f>43817.09-C14</f>
        <v>15964.179999999997</v>
      </c>
      <c r="E14" s="21">
        <f>(B14-C14-D14)/2</f>
        <v>9340.9549999999999</v>
      </c>
      <c r="F14" s="21">
        <f>(B14-C14-D14)/2</f>
        <v>9340.9549999999999</v>
      </c>
      <c r="G14" s="22">
        <f>SUM(C14:F14)</f>
        <v>62499</v>
      </c>
    </row>
    <row r="15" spans="1:8" x14ac:dyDescent="0.2">
      <c r="A15" s="11"/>
      <c r="B15" s="39"/>
      <c r="C15" s="40"/>
      <c r="D15" s="38"/>
      <c r="G15" s="22">
        <f>SUM(C15:F15)</f>
        <v>0</v>
      </c>
    </row>
    <row r="16" spans="1:8" x14ac:dyDescent="0.2">
      <c r="B16" s="37"/>
      <c r="D16" s="38"/>
      <c r="G16" s="22">
        <f>SUM(C16:F16)</f>
        <v>0</v>
      </c>
    </row>
    <row r="17" spans="1:8" s="1" customFormat="1" x14ac:dyDescent="0.2">
      <c r="A17" s="11" t="s">
        <v>21</v>
      </c>
      <c r="B17" s="39">
        <f t="shared" ref="B17:G17" si="1">SUM(B14:B16)</f>
        <v>62499</v>
      </c>
      <c r="C17" s="39">
        <f t="shared" si="1"/>
        <v>27852.91</v>
      </c>
      <c r="D17" s="39">
        <f t="shared" si="1"/>
        <v>15964.179999999997</v>
      </c>
      <c r="E17" s="39">
        <f t="shared" si="1"/>
        <v>9340.9549999999999</v>
      </c>
      <c r="F17" s="39">
        <f t="shared" si="1"/>
        <v>9340.9549999999999</v>
      </c>
      <c r="G17" s="20">
        <f t="shared" si="1"/>
        <v>62499</v>
      </c>
      <c r="H17" s="20"/>
    </row>
    <row r="18" spans="1:8" x14ac:dyDescent="0.2">
      <c r="A18" s="13" t="s">
        <v>2</v>
      </c>
      <c r="B18" s="35"/>
      <c r="D18" s="38"/>
    </row>
    <row r="19" spans="1:8" x14ac:dyDescent="0.2">
      <c r="B19" s="37"/>
      <c r="F19" s="21"/>
      <c r="G19" s="22">
        <f>SUM(C19:F19)</f>
        <v>0</v>
      </c>
    </row>
    <row r="20" spans="1:8" x14ac:dyDescent="0.2">
      <c r="A20" s="11"/>
      <c r="B20" s="37">
        <v>0</v>
      </c>
      <c r="C20" s="47">
        <f>$B$20/4</f>
        <v>0</v>
      </c>
      <c r="D20" s="21">
        <f>0-C20</f>
        <v>0</v>
      </c>
      <c r="E20" s="21">
        <f>(B20-C20-D20)/2</f>
        <v>0</v>
      </c>
      <c r="F20" s="21">
        <f>(B20-C20-D20)/2</f>
        <v>0</v>
      </c>
      <c r="G20" s="22">
        <f>SUM(C20:F20)</f>
        <v>0</v>
      </c>
    </row>
    <row r="21" spans="1:8" x14ac:dyDescent="0.2">
      <c r="B21" s="37"/>
      <c r="D21" s="38"/>
      <c r="G21" s="22">
        <f>SUM(C21:F21)</f>
        <v>0</v>
      </c>
    </row>
    <row r="22" spans="1:8" x14ac:dyDescent="0.2">
      <c r="A22" s="11"/>
      <c r="B22" s="39"/>
      <c r="C22" s="34"/>
      <c r="D22" s="38"/>
      <c r="G22" s="22">
        <f>SUM(C22:F22)</f>
        <v>0</v>
      </c>
    </row>
    <row r="23" spans="1:8" s="1" customFormat="1" ht="13.5" thickBot="1" x14ac:dyDescent="0.25">
      <c r="A23" s="11" t="s">
        <v>21</v>
      </c>
      <c r="B23" s="20">
        <f t="shared" ref="B23:G23" si="2">SUM(B20:B22)</f>
        <v>0</v>
      </c>
      <c r="C23" s="20">
        <f t="shared" si="2"/>
        <v>0</v>
      </c>
      <c r="D23" s="20">
        <f t="shared" si="2"/>
        <v>0</v>
      </c>
      <c r="E23" s="20">
        <f t="shared" si="2"/>
        <v>0</v>
      </c>
      <c r="F23" s="20">
        <f t="shared" si="2"/>
        <v>0</v>
      </c>
      <c r="G23" s="20">
        <f t="shared" si="2"/>
        <v>0</v>
      </c>
      <c r="H23" s="20"/>
    </row>
    <row r="24" spans="1:8" s="1" customFormat="1" ht="13.5" thickBot="1" x14ac:dyDescent="0.25">
      <c r="A24" s="14" t="s">
        <v>4</v>
      </c>
      <c r="B24" s="41"/>
      <c r="C24" s="21"/>
      <c r="D24" s="21"/>
      <c r="E24" s="40"/>
      <c r="F24" s="20"/>
      <c r="G24" s="20"/>
      <c r="H24" s="20"/>
    </row>
    <row r="25" spans="1:8" s="1" customFormat="1" x14ac:dyDescent="0.2">
      <c r="A25" s="2"/>
      <c r="B25" s="21">
        <v>297761.7</v>
      </c>
      <c r="C25" s="21">
        <v>49927.03</v>
      </c>
      <c r="D25" s="21">
        <f>113891.42-C25</f>
        <v>63964.39</v>
      </c>
      <c r="E25" s="21">
        <f>(B25-C25-D25)/2</f>
        <v>91935.140000000014</v>
      </c>
      <c r="F25" s="21">
        <f>(B25-C25-D25)/2</f>
        <v>91935.140000000014</v>
      </c>
      <c r="G25" s="22">
        <f>SUM(C25:F25)</f>
        <v>297761.7</v>
      </c>
      <c r="H25" s="20"/>
    </row>
    <row r="26" spans="1:8" s="1" customFormat="1" x14ac:dyDescent="0.2">
      <c r="A26" s="11" t="s">
        <v>21</v>
      </c>
      <c r="B26" s="20">
        <f>SUM(B24:B25)</f>
        <v>297761.7</v>
      </c>
      <c r="C26" s="20">
        <f>SUM(C24:C25)</f>
        <v>49927.03</v>
      </c>
      <c r="D26" s="20">
        <f>SUM(D24:D25)</f>
        <v>63964.39</v>
      </c>
      <c r="E26" s="20">
        <f>SUM(E24:E25)</f>
        <v>91935.140000000014</v>
      </c>
      <c r="F26" s="20">
        <f>SUM(F24:F25)</f>
        <v>91935.140000000014</v>
      </c>
      <c r="G26" s="20">
        <f>SUM(C26:F26)</f>
        <v>297761.7</v>
      </c>
      <c r="H26" s="20"/>
    </row>
    <row r="27" spans="1:8" s="1" customFormat="1" x14ac:dyDescent="0.2">
      <c r="A27" s="13" t="s">
        <v>3</v>
      </c>
      <c r="B27" s="35"/>
      <c r="C27" s="42"/>
      <c r="D27" s="21"/>
      <c r="E27" s="40"/>
      <c r="F27" s="20"/>
      <c r="G27" s="20"/>
      <c r="H27" s="20"/>
    </row>
    <row r="28" spans="1:8" x14ac:dyDescent="0.2">
      <c r="B28" s="37"/>
      <c r="C28" s="22"/>
      <c r="D28" s="22"/>
    </row>
    <row r="29" spans="1:8" x14ac:dyDescent="0.2">
      <c r="A29" s="11" t="s">
        <v>21</v>
      </c>
      <c r="B29" s="39"/>
      <c r="C29" s="22">
        <f>SUM(C27:C28)</f>
        <v>0</v>
      </c>
      <c r="D29" s="22">
        <f>SUM(D27:D28)</f>
        <v>0</v>
      </c>
      <c r="E29" s="22">
        <f>SUM(E27:E28)</f>
        <v>0</v>
      </c>
      <c r="F29" s="22">
        <f>SUM(F27:F28)</f>
        <v>0</v>
      </c>
      <c r="G29" s="22">
        <f>SUM(C29:F29)</f>
        <v>0</v>
      </c>
    </row>
    <row r="30" spans="1:8" ht="13.5" thickBot="1" x14ac:dyDescent="0.25">
      <c r="A30" s="11"/>
      <c r="B30" s="39"/>
      <c r="C30" s="22"/>
      <c r="D30" s="22"/>
      <c r="E30" s="22"/>
    </row>
    <row r="31" spans="1:8" s="1" customFormat="1" ht="16.5" thickBot="1" x14ac:dyDescent="0.3">
      <c r="A31" s="6" t="s">
        <v>22</v>
      </c>
      <c r="B31" s="34">
        <f t="shared" ref="B31:G31" si="3">B29+B26+B23+B17+B12</f>
        <v>1596160.79</v>
      </c>
      <c r="C31" s="34">
        <f t="shared" si="3"/>
        <v>293516.57</v>
      </c>
      <c r="D31" s="34">
        <f t="shared" si="3"/>
        <v>343382.14</v>
      </c>
      <c r="E31" s="34">
        <f t="shared" si="3"/>
        <v>479631.0400000001</v>
      </c>
      <c r="F31" s="34">
        <f t="shared" si="3"/>
        <v>479631.0400000001</v>
      </c>
      <c r="G31" s="34">
        <f t="shared" si="3"/>
        <v>1596160.79</v>
      </c>
      <c r="H31" s="20">
        <f>SUM(C31:F31)</f>
        <v>1596160.79</v>
      </c>
    </row>
    <row r="32" spans="1:8" ht="13.5" thickBot="1" x14ac:dyDescent="0.25">
      <c r="A32" s="11"/>
      <c r="B32" s="39"/>
      <c r="C32" s="22"/>
      <c r="D32" s="22"/>
      <c r="E32" s="22"/>
    </row>
    <row r="33" spans="1:8" ht="16.5" thickBot="1" x14ac:dyDescent="0.3">
      <c r="A33" s="6" t="s">
        <v>5</v>
      </c>
      <c r="B33" s="33"/>
      <c r="C33" s="22"/>
      <c r="D33" s="22"/>
      <c r="E33" s="22"/>
    </row>
    <row r="34" spans="1:8" ht="16.5" thickBot="1" x14ac:dyDescent="0.3">
      <c r="A34" s="16"/>
      <c r="B34" s="33"/>
      <c r="C34" s="42"/>
    </row>
    <row r="35" spans="1:8" ht="13.5" thickBot="1" x14ac:dyDescent="0.25">
      <c r="A35" s="14" t="s">
        <v>7</v>
      </c>
      <c r="B35" s="41"/>
    </row>
    <row r="36" spans="1:8" x14ac:dyDescent="0.2">
      <c r="A36" s="15" t="s">
        <v>20</v>
      </c>
      <c r="B36" s="41"/>
    </row>
    <row r="37" spans="1:8" x14ac:dyDescent="0.2">
      <c r="B37" s="22">
        <v>263000</v>
      </c>
      <c r="C37" s="21">
        <v>4358.43</v>
      </c>
      <c r="D37" s="21">
        <f>19408.14-C37</f>
        <v>15049.71</v>
      </c>
      <c r="E37" s="21">
        <f>(B37-C37-D37)/2</f>
        <v>121795.93000000001</v>
      </c>
      <c r="F37" s="21">
        <f>(B37-C37-D37)/2</f>
        <v>121795.93000000001</v>
      </c>
      <c r="G37" s="22">
        <f t="shared" ref="G37:G42" si="4">SUM(C37:F37)</f>
        <v>263000</v>
      </c>
    </row>
    <row r="38" spans="1:8" x14ac:dyDescent="0.2">
      <c r="G38" s="22">
        <f t="shared" si="4"/>
        <v>0</v>
      </c>
    </row>
    <row r="39" spans="1:8" x14ac:dyDescent="0.2">
      <c r="G39" s="22">
        <f t="shared" si="4"/>
        <v>0</v>
      </c>
    </row>
    <row r="40" spans="1:8" x14ac:dyDescent="0.2">
      <c r="G40" s="22">
        <f t="shared" si="4"/>
        <v>0</v>
      </c>
    </row>
    <row r="41" spans="1:8" x14ac:dyDescent="0.2">
      <c r="A41" s="11"/>
      <c r="B41" s="40"/>
      <c r="C41" s="42"/>
      <c r="G41" s="22">
        <f t="shared" si="4"/>
        <v>0</v>
      </c>
    </row>
    <row r="42" spans="1:8" x14ac:dyDescent="0.2">
      <c r="A42" s="11"/>
      <c r="B42" s="40"/>
      <c r="C42" s="43"/>
      <c r="G42" s="22">
        <f t="shared" si="4"/>
        <v>0</v>
      </c>
    </row>
    <row r="43" spans="1:8" s="1" customFormat="1" ht="13.5" thickBot="1" x14ac:dyDescent="0.25">
      <c r="A43" s="11" t="s">
        <v>21</v>
      </c>
      <c r="B43" s="20">
        <f t="shared" ref="B43:G43" si="5">SUM(B37:B42)</f>
        <v>263000</v>
      </c>
      <c r="C43" s="20">
        <f t="shared" si="5"/>
        <v>4358.43</v>
      </c>
      <c r="D43" s="20">
        <f t="shared" si="5"/>
        <v>15049.71</v>
      </c>
      <c r="E43" s="20">
        <f t="shared" si="5"/>
        <v>121795.93000000001</v>
      </c>
      <c r="F43" s="20">
        <f t="shared" si="5"/>
        <v>121795.93000000001</v>
      </c>
      <c r="G43" s="20">
        <f t="shared" si="5"/>
        <v>263000</v>
      </c>
      <c r="H43" s="20">
        <f>SUM(C43:F43)</f>
        <v>263000</v>
      </c>
    </row>
    <row r="44" spans="1:8" ht="13.5" thickBot="1" x14ac:dyDescent="0.25">
      <c r="A44" s="48" t="s">
        <v>38</v>
      </c>
      <c r="B44" s="41"/>
    </row>
    <row r="45" spans="1:8" x14ac:dyDescent="0.2">
      <c r="A45" s="15" t="s">
        <v>20</v>
      </c>
      <c r="B45" s="41"/>
      <c r="G45" s="22">
        <f>SUM(C45:F45)</f>
        <v>0</v>
      </c>
    </row>
    <row r="46" spans="1:8" x14ac:dyDescent="0.2">
      <c r="A46" s="11"/>
      <c r="B46" s="49">
        <v>151440</v>
      </c>
      <c r="C46" s="21">
        <v>14161.6</v>
      </c>
      <c r="D46" s="21">
        <f>39182.14-C46</f>
        <v>25020.54</v>
      </c>
      <c r="E46" s="21">
        <f>(B46-C46-D46)/2</f>
        <v>56128.929999999993</v>
      </c>
      <c r="F46" s="21">
        <f>(B46-C46-D46)/2</f>
        <v>56128.929999999993</v>
      </c>
      <c r="G46" s="22">
        <f>SUM(C46:F46)</f>
        <v>151440</v>
      </c>
    </row>
    <row r="47" spans="1:8" x14ac:dyDescent="0.2">
      <c r="A47" s="11"/>
      <c r="B47" s="40"/>
      <c r="C47" s="40"/>
      <c r="G47" s="22">
        <f>SUM(C47:F47)</f>
        <v>0</v>
      </c>
    </row>
    <row r="48" spans="1:8" s="1" customFormat="1" ht="13.5" thickBot="1" x14ac:dyDescent="0.25">
      <c r="A48" s="11" t="s">
        <v>21</v>
      </c>
      <c r="B48" s="20">
        <f t="shared" ref="B48:G48" si="6">SUM(B45:B47)</f>
        <v>151440</v>
      </c>
      <c r="C48" s="20">
        <f t="shared" si="6"/>
        <v>14161.6</v>
      </c>
      <c r="D48" s="20">
        <f t="shared" si="6"/>
        <v>25020.54</v>
      </c>
      <c r="E48" s="20">
        <f t="shared" si="6"/>
        <v>56128.929999999993</v>
      </c>
      <c r="F48" s="20">
        <f t="shared" si="6"/>
        <v>56128.929999999993</v>
      </c>
      <c r="G48" s="20">
        <f t="shared" si="6"/>
        <v>151440</v>
      </c>
      <c r="H48" s="20">
        <f>SUM(C48:F48)</f>
        <v>151440</v>
      </c>
    </row>
    <row r="49" spans="1:8" ht="13.5" thickBot="1" x14ac:dyDescent="0.25">
      <c r="A49" s="14" t="s">
        <v>9</v>
      </c>
      <c r="B49" s="41"/>
    </row>
    <row r="50" spans="1:8" x14ac:dyDescent="0.2">
      <c r="A50" s="15" t="s">
        <v>20</v>
      </c>
      <c r="B50" s="41"/>
      <c r="G50" s="22">
        <f>SUM(C50:F50)</f>
        <v>0</v>
      </c>
    </row>
    <row r="51" spans="1:8" x14ac:dyDescent="0.2">
      <c r="A51" s="11"/>
      <c r="B51" s="49"/>
      <c r="D51" s="21">
        <f>0-C51</f>
        <v>0</v>
      </c>
      <c r="E51" s="21">
        <f>(B51-C51-D51)/2</f>
        <v>0</v>
      </c>
      <c r="F51" s="21">
        <f>(B51-C51-D51)/2</f>
        <v>0</v>
      </c>
      <c r="G51" s="22">
        <f>SUM(C51:F51)</f>
        <v>0</v>
      </c>
    </row>
    <row r="52" spans="1:8" x14ac:dyDescent="0.2">
      <c r="A52" s="11"/>
      <c r="B52" s="40"/>
      <c r="C52" s="40"/>
      <c r="G52" s="22">
        <f>SUM(C52:F52)</f>
        <v>0</v>
      </c>
    </row>
    <row r="53" spans="1:8" s="1" customFormat="1" ht="13.5" thickBot="1" x14ac:dyDescent="0.25">
      <c r="A53" s="11" t="s">
        <v>21</v>
      </c>
      <c r="B53" s="20">
        <f t="shared" ref="B53:G53" si="7">SUM(B50:B52)</f>
        <v>0</v>
      </c>
      <c r="C53" s="20">
        <f t="shared" si="7"/>
        <v>0</v>
      </c>
      <c r="D53" s="20">
        <f t="shared" si="7"/>
        <v>0</v>
      </c>
      <c r="E53" s="20">
        <f t="shared" si="7"/>
        <v>0</v>
      </c>
      <c r="F53" s="20">
        <f t="shared" si="7"/>
        <v>0</v>
      </c>
      <c r="G53" s="20">
        <f t="shared" si="7"/>
        <v>0</v>
      </c>
      <c r="H53" s="20">
        <f>SUM(C53:F53)</f>
        <v>0</v>
      </c>
    </row>
    <row r="54" spans="1:8" ht="13.5" thickBot="1" x14ac:dyDescent="0.25">
      <c r="A54" s="14" t="s">
        <v>8</v>
      </c>
      <c r="B54" s="41"/>
    </row>
    <row r="55" spans="1:8" x14ac:dyDescent="0.2">
      <c r="A55" s="15" t="s">
        <v>20</v>
      </c>
      <c r="B55" s="41"/>
      <c r="G55" s="22">
        <f t="shared" ref="G55:G66" si="8">SUM(C55:F55)</f>
        <v>0</v>
      </c>
    </row>
    <row r="56" spans="1:8" x14ac:dyDescent="0.2">
      <c r="A56" s="11"/>
      <c r="B56" s="40"/>
      <c r="G56" s="22">
        <f t="shared" si="8"/>
        <v>0</v>
      </c>
    </row>
    <row r="57" spans="1:8" x14ac:dyDescent="0.2">
      <c r="A57" s="11"/>
      <c r="B57" s="21">
        <v>933806</v>
      </c>
      <c r="C57" s="21">
        <v>331335.53000000003</v>
      </c>
      <c r="D57" s="21">
        <f>750105.98-C57</f>
        <v>418770.44999999995</v>
      </c>
      <c r="E57" s="21">
        <f>(B57-C57-D57)/2</f>
        <v>91850.010000000009</v>
      </c>
      <c r="F57" s="21">
        <f>(B57-C57-D57)/2</f>
        <v>91850.010000000009</v>
      </c>
      <c r="G57" s="22">
        <f t="shared" si="8"/>
        <v>933806</v>
      </c>
    </row>
    <row r="58" spans="1:8" x14ac:dyDescent="0.2">
      <c r="A58" s="11"/>
      <c r="B58" s="40"/>
      <c r="G58" s="22">
        <f t="shared" si="8"/>
        <v>0</v>
      </c>
    </row>
    <row r="59" spans="1:8" x14ac:dyDescent="0.2">
      <c r="A59" s="11"/>
      <c r="B59" s="40"/>
      <c r="G59" s="22">
        <f t="shared" si="8"/>
        <v>0</v>
      </c>
    </row>
    <row r="60" spans="1:8" x14ac:dyDescent="0.2">
      <c r="A60" s="11"/>
      <c r="B60" s="40"/>
      <c r="G60" s="22">
        <f t="shared" si="8"/>
        <v>0</v>
      </c>
    </row>
    <row r="61" spans="1:8" x14ac:dyDescent="0.2">
      <c r="A61" s="11"/>
      <c r="B61" s="40"/>
      <c r="G61" s="22">
        <f t="shared" si="8"/>
        <v>0</v>
      </c>
    </row>
    <row r="62" spans="1:8" x14ac:dyDescent="0.2">
      <c r="A62" s="11"/>
      <c r="B62" s="40"/>
      <c r="G62" s="22">
        <f t="shared" si="8"/>
        <v>0</v>
      </c>
    </row>
    <row r="63" spans="1:8" x14ac:dyDescent="0.2">
      <c r="A63" s="11"/>
      <c r="B63" s="40"/>
      <c r="G63" s="22">
        <f t="shared" si="8"/>
        <v>0</v>
      </c>
    </row>
    <row r="64" spans="1:8" x14ac:dyDescent="0.2">
      <c r="A64" s="11"/>
      <c r="B64" s="40"/>
      <c r="G64" s="22">
        <f t="shared" si="8"/>
        <v>0</v>
      </c>
    </row>
    <row r="65" spans="1:8" x14ac:dyDescent="0.2">
      <c r="A65" s="11"/>
      <c r="B65" s="40"/>
      <c r="G65" s="22">
        <f t="shared" si="8"/>
        <v>0</v>
      </c>
    </row>
    <row r="66" spans="1:8" x14ac:dyDescent="0.2">
      <c r="A66" s="11"/>
      <c r="B66" s="40"/>
      <c r="C66" s="40"/>
      <c r="G66" s="22">
        <f t="shared" si="8"/>
        <v>0</v>
      </c>
    </row>
    <row r="67" spans="1:8" s="1" customFormat="1" ht="13.5" thickBot="1" x14ac:dyDescent="0.25">
      <c r="A67" s="11" t="s">
        <v>21</v>
      </c>
      <c r="B67" s="20">
        <f t="shared" ref="B67:G67" si="9">SUM(B55:B66)</f>
        <v>933806</v>
      </c>
      <c r="C67" s="20">
        <f t="shared" si="9"/>
        <v>331335.53000000003</v>
      </c>
      <c r="D67" s="20">
        <f t="shared" si="9"/>
        <v>418770.44999999995</v>
      </c>
      <c r="E67" s="20">
        <f t="shared" si="9"/>
        <v>91850.010000000009</v>
      </c>
      <c r="F67" s="20">
        <f t="shared" si="9"/>
        <v>91850.010000000009</v>
      </c>
      <c r="G67" s="20">
        <f t="shared" si="9"/>
        <v>933806</v>
      </c>
      <c r="H67" s="20"/>
    </row>
    <row r="68" spans="1:8" ht="13.5" thickBot="1" x14ac:dyDescent="0.25">
      <c r="A68" s="48" t="s">
        <v>28</v>
      </c>
      <c r="B68" s="41"/>
    </row>
    <row r="69" spans="1:8" x14ac:dyDescent="0.2">
      <c r="A69" s="15" t="s">
        <v>20</v>
      </c>
      <c r="B69" s="41"/>
      <c r="G69" s="22">
        <f>SUM(C69:F69)</f>
        <v>0</v>
      </c>
    </row>
    <row r="70" spans="1:8" x14ac:dyDescent="0.2">
      <c r="A70" s="11"/>
      <c r="B70" s="49">
        <v>607178</v>
      </c>
      <c r="C70" s="21">
        <v>19039.89</v>
      </c>
      <c r="D70" s="21">
        <f>51112.01-C70</f>
        <v>32072.120000000003</v>
      </c>
      <c r="E70" s="21">
        <f>(B70-C70-D70)/2</f>
        <v>278032.995</v>
      </c>
      <c r="F70" s="21">
        <f>(B70-C70-D70)/2</f>
        <v>278032.995</v>
      </c>
      <c r="G70" s="22">
        <f>SUM(C70:F70)</f>
        <v>607178</v>
      </c>
    </row>
    <row r="71" spans="1:8" x14ac:dyDescent="0.2">
      <c r="A71" s="11"/>
      <c r="B71" s="40"/>
      <c r="C71" s="40"/>
      <c r="G71" s="22">
        <f>SUM(C71:F71)</f>
        <v>0</v>
      </c>
    </row>
    <row r="72" spans="1:8" s="1" customFormat="1" ht="13.5" thickBot="1" x14ac:dyDescent="0.25">
      <c r="A72" s="11" t="s">
        <v>21</v>
      </c>
      <c r="B72" s="20">
        <f t="shared" ref="B72:G72" si="10">SUM(B69:B71)</f>
        <v>607178</v>
      </c>
      <c r="C72" s="20">
        <f t="shared" si="10"/>
        <v>19039.89</v>
      </c>
      <c r="D72" s="20">
        <f t="shared" si="10"/>
        <v>32072.120000000003</v>
      </c>
      <c r="E72" s="20">
        <f t="shared" si="10"/>
        <v>278032.995</v>
      </c>
      <c r="F72" s="20">
        <f t="shared" si="10"/>
        <v>278032.995</v>
      </c>
      <c r="G72" s="20">
        <f t="shared" si="10"/>
        <v>607178</v>
      </c>
      <c r="H72" s="20">
        <f>SUM(C72:F72)</f>
        <v>607178</v>
      </c>
    </row>
    <row r="73" spans="1:8" ht="13.5" thickBot="1" x14ac:dyDescent="0.25">
      <c r="A73" s="14" t="s">
        <v>10</v>
      </c>
      <c r="B73" s="41"/>
    </row>
    <row r="74" spans="1:8" x14ac:dyDescent="0.2">
      <c r="A74" s="15" t="s">
        <v>20</v>
      </c>
      <c r="B74" s="41"/>
    </row>
    <row r="75" spans="1:8" ht="25.5" x14ac:dyDescent="0.2">
      <c r="A75" s="54" t="s">
        <v>65</v>
      </c>
      <c r="B75" s="41">
        <v>505000</v>
      </c>
      <c r="C75" s="21">
        <v>3970</v>
      </c>
      <c r="D75" s="21">
        <f>50195.68-C75</f>
        <v>46225.68</v>
      </c>
      <c r="E75" s="21">
        <f>(B75-C75-D75)/2</f>
        <v>227402.16</v>
      </c>
      <c r="F75" s="21">
        <f>(B75-C75-D75)/2</f>
        <v>227402.16</v>
      </c>
      <c r="G75" s="22">
        <f>SUM(C75:F75)</f>
        <v>505000</v>
      </c>
    </row>
    <row r="76" spans="1:8" x14ac:dyDescent="0.2">
      <c r="A76" s="15"/>
      <c r="B76" s="41"/>
      <c r="G76" s="22">
        <f t="shared" ref="G76:G83" si="11">SUM(C76:F76)</f>
        <v>0</v>
      </c>
    </row>
    <row r="77" spans="1:8" x14ac:dyDescent="0.2">
      <c r="A77" s="15"/>
      <c r="B77" s="41"/>
      <c r="G77" s="22">
        <f t="shared" si="11"/>
        <v>0</v>
      </c>
    </row>
    <row r="78" spans="1:8" x14ac:dyDescent="0.2">
      <c r="A78" s="15"/>
      <c r="B78" s="41"/>
      <c r="G78" s="22">
        <f t="shared" si="11"/>
        <v>0</v>
      </c>
    </row>
    <row r="79" spans="1:8" x14ac:dyDescent="0.2">
      <c r="A79" s="15"/>
      <c r="B79" s="41"/>
      <c r="G79" s="22">
        <f t="shared" si="11"/>
        <v>0</v>
      </c>
    </row>
    <row r="80" spans="1:8" x14ac:dyDescent="0.2">
      <c r="A80" s="15"/>
      <c r="B80" s="41"/>
      <c r="G80" s="22">
        <f t="shared" si="11"/>
        <v>0</v>
      </c>
    </row>
    <row r="81" spans="1:8" x14ac:dyDescent="0.2">
      <c r="A81" s="15"/>
      <c r="B81" s="41"/>
      <c r="G81" s="22">
        <f t="shared" si="11"/>
        <v>0</v>
      </c>
    </row>
    <row r="82" spans="1:8" x14ac:dyDescent="0.2">
      <c r="A82" s="11"/>
      <c r="B82" s="40"/>
      <c r="G82" s="22">
        <f t="shared" si="11"/>
        <v>0</v>
      </c>
    </row>
    <row r="83" spans="1:8" x14ac:dyDescent="0.2">
      <c r="G83" s="22">
        <f t="shared" si="11"/>
        <v>0</v>
      </c>
    </row>
    <row r="84" spans="1:8" s="1" customFormat="1" ht="13.5" thickBot="1" x14ac:dyDescent="0.25">
      <c r="A84" s="11" t="s">
        <v>21</v>
      </c>
      <c r="B84" s="20">
        <f t="shared" ref="B84:G84" si="12">SUM(B75:B83)</f>
        <v>505000</v>
      </c>
      <c r="C84" s="20">
        <f t="shared" si="12"/>
        <v>3970</v>
      </c>
      <c r="D84" s="20">
        <f t="shared" si="12"/>
        <v>46225.68</v>
      </c>
      <c r="E84" s="20">
        <f t="shared" si="12"/>
        <v>227402.16</v>
      </c>
      <c r="F84" s="20">
        <f t="shared" si="12"/>
        <v>227402.16</v>
      </c>
      <c r="G84" s="20">
        <f t="shared" si="12"/>
        <v>505000</v>
      </c>
      <c r="H84" s="20">
        <f>SUM(C84:F84)</f>
        <v>505000</v>
      </c>
    </row>
    <row r="85" spans="1:8" ht="13.5" thickBot="1" x14ac:dyDescent="0.25">
      <c r="A85" s="14" t="s">
        <v>11</v>
      </c>
      <c r="B85" s="41"/>
    </row>
    <row r="86" spans="1:8" x14ac:dyDescent="0.2">
      <c r="A86" s="15" t="s">
        <v>20</v>
      </c>
      <c r="B86" s="41"/>
    </row>
    <row r="87" spans="1:8" x14ac:dyDescent="0.2">
      <c r="A87" s="15"/>
      <c r="B87" s="41"/>
      <c r="F87" s="21"/>
    </row>
    <row r="88" spans="1:8" x14ac:dyDescent="0.2">
      <c r="A88" s="15"/>
      <c r="B88" s="41"/>
      <c r="G88" s="22">
        <f t="shared" ref="G88:G118" si="13">SUM(C88:F88)</f>
        <v>0</v>
      </c>
    </row>
    <row r="89" spans="1:8" x14ac:dyDescent="0.2">
      <c r="A89" s="50" t="s">
        <v>64</v>
      </c>
      <c r="B89" s="41">
        <v>197500</v>
      </c>
      <c r="C89" s="21">
        <v>0</v>
      </c>
      <c r="D89" s="21">
        <f>49937.31-C89</f>
        <v>49937.31</v>
      </c>
      <c r="E89" s="21">
        <f>(B89-C89-D89)/2</f>
        <v>73781.345000000001</v>
      </c>
      <c r="F89" s="21">
        <f>(B89-C89-D89)/2</f>
        <v>73781.345000000001</v>
      </c>
      <c r="G89" s="22">
        <f>SUM(C89:F89)</f>
        <v>197500</v>
      </c>
    </row>
    <row r="90" spans="1:8" x14ac:dyDescent="0.2">
      <c r="A90" s="50" t="s">
        <v>43</v>
      </c>
      <c r="B90" s="41">
        <v>12000</v>
      </c>
      <c r="C90" s="21">
        <v>0</v>
      </c>
      <c r="G90" s="22">
        <f t="shared" si="13"/>
        <v>0</v>
      </c>
    </row>
    <row r="91" spans="1:8" s="22" customFormat="1" x14ac:dyDescent="0.2">
      <c r="A91" s="15"/>
      <c r="B91" s="41"/>
      <c r="C91" s="21"/>
      <c r="D91" s="21"/>
      <c r="E91" s="21"/>
      <c r="G91" s="22">
        <f t="shared" si="13"/>
        <v>0</v>
      </c>
    </row>
    <row r="92" spans="1:8" s="22" customFormat="1" x14ac:dyDescent="0.2">
      <c r="A92" s="15"/>
      <c r="B92" s="41"/>
      <c r="C92" s="21"/>
      <c r="D92" s="21"/>
      <c r="E92" s="21"/>
      <c r="G92" s="22">
        <f t="shared" si="13"/>
        <v>0</v>
      </c>
    </row>
    <row r="93" spans="1:8" s="22" customFormat="1" x14ac:dyDescent="0.2">
      <c r="A93" s="15"/>
      <c r="B93" s="41"/>
      <c r="C93" s="21"/>
      <c r="D93" s="21"/>
      <c r="E93" s="21"/>
      <c r="G93" s="22">
        <f t="shared" si="13"/>
        <v>0</v>
      </c>
    </row>
    <row r="94" spans="1:8" s="22" customFormat="1" x14ac:dyDescent="0.2">
      <c r="A94" s="15"/>
      <c r="B94" s="41"/>
      <c r="C94" s="21"/>
      <c r="D94" s="21"/>
      <c r="E94" s="21"/>
      <c r="G94" s="22">
        <f t="shared" si="13"/>
        <v>0</v>
      </c>
    </row>
    <row r="95" spans="1:8" s="22" customFormat="1" x14ac:dyDescent="0.2">
      <c r="A95" s="15"/>
      <c r="B95" s="41"/>
      <c r="C95" s="21"/>
      <c r="D95" s="21"/>
      <c r="E95" s="21"/>
      <c r="G95" s="22">
        <f t="shared" si="13"/>
        <v>0</v>
      </c>
    </row>
    <row r="96" spans="1:8" s="22" customFormat="1" x14ac:dyDescent="0.2">
      <c r="A96" s="15"/>
      <c r="B96" s="41"/>
      <c r="C96" s="21"/>
      <c r="D96" s="21"/>
      <c r="E96" s="21"/>
      <c r="G96" s="22">
        <f t="shared" si="13"/>
        <v>0</v>
      </c>
    </row>
    <row r="97" spans="1:7" s="22" customFormat="1" x14ac:dyDescent="0.2">
      <c r="A97" s="15"/>
      <c r="B97" s="41"/>
      <c r="C97" s="21"/>
      <c r="D97" s="21"/>
      <c r="E97" s="21"/>
      <c r="G97" s="22">
        <f t="shared" si="13"/>
        <v>0</v>
      </c>
    </row>
    <row r="98" spans="1:7" s="22" customFormat="1" x14ac:dyDescent="0.2">
      <c r="A98" s="15"/>
      <c r="B98" s="41"/>
      <c r="C98" s="21"/>
      <c r="D98" s="21"/>
      <c r="E98" s="21"/>
      <c r="G98" s="22">
        <f t="shared" si="13"/>
        <v>0</v>
      </c>
    </row>
    <row r="99" spans="1:7" s="22" customFormat="1" x14ac:dyDescent="0.2">
      <c r="A99" s="15"/>
      <c r="B99" s="41"/>
      <c r="C99" s="21"/>
      <c r="D99" s="21"/>
      <c r="E99" s="21"/>
      <c r="G99" s="22">
        <f t="shared" si="13"/>
        <v>0</v>
      </c>
    </row>
    <row r="100" spans="1:7" s="22" customFormat="1" x14ac:dyDescent="0.2">
      <c r="A100" s="15"/>
      <c r="B100" s="41"/>
      <c r="C100" s="21"/>
      <c r="D100" s="21"/>
      <c r="E100" s="21"/>
      <c r="G100" s="22">
        <f t="shared" si="13"/>
        <v>0</v>
      </c>
    </row>
    <row r="101" spans="1:7" s="22" customFormat="1" x14ac:dyDescent="0.2">
      <c r="A101" s="15"/>
      <c r="B101" s="41"/>
      <c r="C101" s="21"/>
      <c r="D101" s="21"/>
      <c r="E101" s="21"/>
      <c r="G101" s="22">
        <f t="shared" si="13"/>
        <v>0</v>
      </c>
    </row>
    <row r="102" spans="1:7" s="22" customFormat="1" x14ac:dyDescent="0.2">
      <c r="A102" s="15"/>
      <c r="B102" s="41"/>
      <c r="C102" s="21"/>
      <c r="D102" s="21"/>
      <c r="E102" s="21"/>
      <c r="G102" s="22">
        <f t="shared" si="13"/>
        <v>0</v>
      </c>
    </row>
    <row r="103" spans="1:7" s="22" customFormat="1" x14ac:dyDescent="0.2">
      <c r="A103" s="15"/>
      <c r="B103" s="41"/>
      <c r="C103" s="21"/>
      <c r="D103" s="21"/>
      <c r="E103" s="21"/>
      <c r="G103" s="22">
        <f t="shared" si="13"/>
        <v>0</v>
      </c>
    </row>
    <row r="104" spans="1:7" s="22" customFormat="1" x14ac:dyDescent="0.2">
      <c r="A104" s="15"/>
      <c r="B104" s="41"/>
      <c r="C104" s="21"/>
      <c r="D104" s="21"/>
      <c r="E104" s="21"/>
      <c r="G104" s="22">
        <f t="shared" si="13"/>
        <v>0</v>
      </c>
    </row>
    <row r="105" spans="1:7" s="22" customFormat="1" x14ac:dyDescent="0.2">
      <c r="A105" s="15"/>
      <c r="B105" s="41"/>
      <c r="C105" s="21"/>
      <c r="D105" s="21"/>
      <c r="E105" s="21"/>
      <c r="G105" s="22">
        <f t="shared" si="13"/>
        <v>0</v>
      </c>
    </row>
    <row r="106" spans="1:7" s="22" customFormat="1" x14ac:dyDescent="0.2">
      <c r="A106" s="15"/>
      <c r="B106" s="41"/>
      <c r="C106" s="21"/>
      <c r="D106" s="21"/>
      <c r="E106" s="21"/>
      <c r="G106" s="22">
        <f t="shared" si="13"/>
        <v>0</v>
      </c>
    </row>
    <row r="107" spans="1:7" x14ac:dyDescent="0.2">
      <c r="A107" s="15"/>
      <c r="B107" s="41"/>
      <c r="G107" s="22">
        <f t="shared" si="13"/>
        <v>0</v>
      </c>
    </row>
    <row r="108" spans="1:7" x14ac:dyDescent="0.2">
      <c r="A108" s="15"/>
      <c r="B108" s="41"/>
      <c r="G108" s="22">
        <f t="shared" si="13"/>
        <v>0</v>
      </c>
    </row>
    <row r="109" spans="1:7" x14ac:dyDescent="0.2">
      <c r="A109" s="15"/>
      <c r="B109" s="41"/>
      <c r="G109" s="22">
        <f t="shared" si="13"/>
        <v>0</v>
      </c>
    </row>
    <row r="110" spans="1:7" x14ac:dyDescent="0.2">
      <c r="A110" s="15"/>
      <c r="B110" s="41"/>
      <c r="G110" s="22">
        <f t="shared" si="13"/>
        <v>0</v>
      </c>
    </row>
    <row r="111" spans="1:7" x14ac:dyDescent="0.2">
      <c r="A111" s="15"/>
      <c r="B111" s="41"/>
      <c r="G111" s="22">
        <f t="shared" si="13"/>
        <v>0</v>
      </c>
    </row>
    <row r="112" spans="1:7" x14ac:dyDescent="0.2">
      <c r="A112" s="15"/>
      <c r="B112" s="41"/>
      <c r="G112" s="22">
        <f t="shared" si="13"/>
        <v>0</v>
      </c>
    </row>
    <row r="113" spans="1:8" x14ac:dyDescent="0.2">
      <c r="A113" s="15"/>
      <c r="B113" s="41"/>
      <c r="G113" s="22">
        <f t="shared" si="13"/>
        <v>0</v>
      </c>
    </row>
    <row r="114" spans="1:8" x14ac:dyDescent="0.2">
      <c r="A114" s="15"/>
      <c r="B114" s="41"/>
      <c r="G114" s="22">
        <f t="shared" si="13"/>
        <v>0</v>
      </c>
    </row>
    <row r="115" spans="1:8" x14ac:dyDescent="0.2">
      <c r="A115" s="15"/>
      <c r="B115" s="41"/>
      <c r="G115" s="22">
        <f t="shared" si="13"/>
        <v>0</v>
      </c>
    </row>
    <row r="116" spans="1:8" x14ac:dyDescent="0.2">
      <c r="A116" s="15"/>
      <c r="B116" s="41"/>
      <c r="G116" s="22">
        <f t="shared" si="13"/>
        <v>0</v>
      </c>
    </row>
    <row r="117" spans="1:8" x14ac:dyDescent="0.2">
      <c r="A117" s="11"/>
      <c r="B117" s="40"/>
      <c r="G117" s="22">
        <f t="shared" si="13"/>
        <v>0</v>
      </c>
    </row>
    <row r="118" spans="1:8" x14ac:dyDescent="0.2">
      <c r="A118" s="11" t="s">
        <v>14</v>
      </c>
      <c r="B118" s="40"/>
      <c r="C118" s="43"/>
      <c r="G118" s="22">
        <f t="shared" si="13"/>
        <v>0</v>
      </c>
    </row>
    <row r="119" spans="1:8" x14ac:dyDescent="0.2">
      <c r="A119" s="11" t="s">
        <v>21</v>
      </c>
      <c r="B119" s="20">
        <f t="shared" ref="B119:G119" si="14">SUM(B87:B118)</f>
        <v>209500</v>
      </c>
      <c r="C119" s="20">
        <f t="shared" si="14"/>
        <v>0</v>
      </c>
      <c r="D119" s="20">
        <f t="shared" si="14"/>
        <v>49937.31</v>
      </c>
      <c r="E119" s="20">
        <f t="shared" si="14"/>
        <v>73781.345000000001</v>
      </c>
      <c r="F119" s="20">
        <f t="shared" si="14"/>
        <v>73781.345000000001</v>
      </c>
      <c r="G119" s="20">
        <f t="shared" si="14"/>
        <v>197500</v>
      </c>
      <c r="H119" s="22">
        <f>SUM(C119:F119)</f>
        <v>197500</v>
      </c>
    </row>
    <row r="120" spans="1:8" x14ac:dyDescent="0.2">
      <c r="A120" s="13" t="s">
        <v>12</v>
      </c>
      <c r="B120" s="35"/>
      <c r="C120" s="43"/>
    </row>
    <row r="121" spans="1:8" x14ac:dyDescent="0.2">
      <c r="A121" s="15"/>
      <c r="B121" s="41"/>
    </row>
    <row r="122" spans="1:8" x14ac:dyDescent="0.2">
      <c r="A122" s="52" t="s">
        <v>51</v>
      </c>
      <c r="B122" s="21">
        <v>486631</v>
      </c>
      <c r="C122" s="21">
        <v>63605.17</v>
      </c>
      <c r="D122" s="21">
        <f>182811.45-C122</f>
        <v>119206.28000000001</v>
      </c>
      <c r="E122" s="21">
        <f>(B122-C122-D122)/2</f>
        <v>151909.77499999999</v>
      </c>
      <c r="F122" s="21">
        <f>(B122-C122-D122)/2</f>
        <v>151909.77499999999</v>
      </c>
      <c r="G122" s="22">
        <f>SUM(C122:F122)</f>
        <v>486631</v>
      </c>
    </row>
    <row r="123" spans="1:8" x14ac:dyDescent="0.2">
      <c r="A123" s="11"/>
      <c r="B123" s="40"/>
      <c r="G123" s="22">
        <f>SUM(C123:F123)</f>
        <v>0</v>
      </c>
    </row>
    <row r="124" spans="1:8" x14ac:dyDescent="0.2">
      <c r="A124" s="11"/>
      <c r="B124" s="40"/>
      <c r="G124" s="22">
        <f>SUM(C124:F124)</f>
        <v>0</v>
      </c>
    </row>
    <row r="125" spans="1:8" x14ac:dyDescent="0.2">
      <c r="A125" s="11"/>
      <c r="B125" s="40"/>
      <c r="G125" s="22">
        <f>SUM(C125:F125)</f>
        <v>0</v>
      </c>
    </row>
    <row r="126" spans="1:8" x14ac:dyDescent="0.2">
      <c r="A126" s="11"/>
      <c r="B126" s="40"/>
      <c r="C126" s="40"/>
      <c r="G126" s="22">
        <f>SUM(C126:F126)</f>
        <v>0</v>
      </c>
    </row>
    <row r="127" spans="1:8" x14ac:dyDescent="0.2">
      <c r="A127" s="11" t="s">
        <v>21</v>
      </c>
      <c r="B127" s="20">
        <f t="shared" ref="B127:G127" si="15">SUM(B122:B126)</f>
        <v>486631</v>
      </c>
      <c r="C127" s="20">
        <f t="shared" si="15"/>
        <v>63605.17</v>
      </c>
      <c r="D127" s="20">
        <f t="shared" si="15"/>
        <v>119206.28000000001</v>
      </c>
      <c r="E127" s="20">
        <f t="shared" si="15"/>
        <v>151909.77499999999</v>
      </c>
      <c r="F127" s="20">
        <f t="shared" si="15"/>
        <v>151909.77499999999</v>
      </c>
      <c r="G127" s="20">
        <f t="shared" si="15"/>
        <v>486631</v>
      </c>
      <c r="H127" s="22">
        <f>SUM(C127:F127)</f>
        <v>486631</v>
      </c>
    </row>
    <row r="128" spans="1:8" x14ac:dyDescent="0.2">
      <c r="A128" s="17" t="s">
        <v>13</v>
      </c>
      <c r="B128" s="41"/>
      <c r="D128" s="40"/>
      <c r="E128" s="40"/>
    </row>
    <row r="129" spans="1:8" x14ac:dyDescent="0.2">
      <c r="A129" s="15" t="s">
        <v>20</v>
      </c>
      <c r="B129" s="41"/>
    </row>
    <row r="130" spans="1:8" s="10" customFormat="1" x14ac:dyDescent="0.2">
      <c r="B130" s="37"/>
      <c r="C130" s="21"/>
      <c r="D130" s="21">
        <f>0-C130</f>
        <v>0</v>
      </c>
      <c r="E130" s="21">
        <f>(B130-C130-D130)/2</f>
        <v>0</v>
      </c>
      <c r="F130" s="21">
        <f>(B130-C130-D130)/2</f>
        <v>0</v>
      </c>
      <c r="G130" s="37">
        <f>SUM(C130:F130)</f>
        <v>0</v>
      </c>
      <c r="H130" s="37"/>
    </row>
    <row r="131" spans="1:8" s="10" customFormat="1" x14ac:dyDescent="0.2">
      <c r="B131" s="37"/>
      <c r="C131" s="38"/>
      <c r="D131" s="38"/>
      <c r="E131" s="38"/>
      <c r="F131" s="37"/>
      <c r="G131" s="37">
        <f t="shared" ref="G131:G142" si="16">SUM(C131:F131)</f>
        <v>0</v>
      </c>
      <c r="H131" s="37"/>
    </row>
    <row r="132" spans="1:8" s="10" customFormat="1" x14ac:dyDescent="0.2">
      <c r="B132" s="37"/>
      <c r="C132" s="38"/>
      <c r="D132" s="38"/>
      <c r="E132" s="38"/>
      <c r="F132" s="37"/>
      <c r="G132" s="37">
        <f t="shared" si="16"/>
        <v>0</v>
      </c>
      <c r="H132" s="37"/>
    </row>
    <row r="133" spans="1:8" s="10" customFormat="1" x14ac:dyDescent="0.2">
      <c r="B133" s="37"/>
      <c r="C133" s="38"/>
      <c r="D133" s="38"/>
      <c r="E133" s="38"/>
      <c r="F133" s="37"/>
      <c r="G133" s="37">
        <f t="shared" si="16"/>
        <v>0</v>
      </c>
      <c r="H133" s="37"/>
    </row>
    <row r="134" spans="1:8" s="10" customFormat="1" x14ac:dyDescent="0.2">
      <c r="B134" s="37"/>
      <c r="C134" s="38"/>
      <c r="D134" s="38"/>
      <c r="E134" s="38"/>
      <c r="F134" s="37"/>
      <c r="G134" s="37">
        <f t="shared" si="16"/>
        <v>0</v>
      </c>
      <c r="H134" s="37"/>
    </row>
    <row r="135" spans="1:8" s="10" customFormat="1" x14ac:dyDescent="0.2">
      <c r="B135" s="37"/>
      <c r="C135" s="38"/>
      <c r="D135" s="38"/>
      <c r="E135" s="38"/>
      <c r="F135" s="37"/>
      <c r="G135" s="37">
        <f t="shared" si="16"/>
        <v>0</v>
      </c>
      <c r="H135" s="37"/>
    </row>
    <row r="136" spans="1:8" s="10" customFormat="1" x14ac:dyDescent="0.2">
      <c r="B136" s="37"/>
      <c r="C136" s="38"/>
      <c r="D136" s="38"/>
      <c r="E136" s="38"/>
      <c r="F136" s="37"/>
      <c r="G136" s="37">
        <f t="shared" si="16"/>
        <v>0</v>
      </c>
      <c r="H136" s="37"/>
    </row>
    <row r="137" spans="1:8" s="10" customFormat="1" x14ac:dyDescent="0.2">
      <c r="B137" s="37"/>
      <c r="C137" s="38"/>
      <c r="D137" s="38"/>
      <c r="E137" s="38"/>
      <c r="F137" s="37"/>
      <c r="G137" s="37">
        <f t="shared" si="16"/>
        <v>0</v>
      </c>
      <c r="H137" s="37"/>
    </row>
    <row r="138" spans="1:8" s="10" customFormat="1" x14ac:dyDescent="0.2">
      <c r="B138" s="37"/>
      <c r="C138" s="38"/>
      <c r="D138" s="38"/>
      <c r="E138" s="38"/>
      <c r="F138" s="37"/>
      <c r="G138" s="37">
        <f t="shared" si="16"/>
        <v>0</v>
      </c>
      <c r="H138" s="37"/>
    </row>
    <row r="139" spans="1:8" s="10" customFormat="1" x14ac:dyDescent="0.2">
      <c r="B139" s="37"/>
      <c r="C139" s="38"/>
      <c r="D139" s="38"/>
      <c r="E139" s="38"/>
      <c r="F139" s="37"/>
      <c r="G139" s="37">
        <f t="shared" si="16"/>
        <v>0</v>
      </c>
      <c r="H139" s="37"/>
    </row>
    <row r="140" spans="1:8" s="10" customFormat="1" x14ac:dyDescent="0.2">
      <c r="A140" s="12"/>
      <c r="B140" s="39"/>
      <c r="C140" s="44"/>
      <c r="D140" s="38"/>
      <c r="E140" s="38"/>
      <c r="F140" s="37"/>
      <c r="G140" s="37">
        <f t="shared" si="16"/>
        <v>0</v>
      </c>
      <c r="H140" s="37"/>
    </row>
    <row r="141" spans="1:8" s="10" customFormat="1" x14ac:dyDescent="0.2">
      <c r="A141" s="12"/>
      <c r="B141" s="39"/>
      <c r="C141" s="34"/>
      <c r="D141" s="38"/>
      <c r="E141" s="38"/>
      <c r="F141" s="37"/>
      <c r="G141" s="37">
        <f t="shared" si="16"/>
        <v>0</v>
      </c>
      <c r="H141" s="37"/>
    </row>
    <row r="142" spans="1:8" s="10" customFormat="1" x14ac:dyDescent="0.2">
      <c r="A142" s="12"/>
      <c r="B142" s="39"/>
      <c r="C142" s="34"/>
      <c r="D142" s="38"/>
      <c r="E142" s="38"/>
      <c r="F142" s="37"/>
      <c r="G142" s="37">
        <f t="shared" si="16"/>
        <v>0</v>
      </c>
      <c r="H142" s="37"/>
    </row>
    <row r="143" spans="1:8" s="1" customFormat="1" x14ac:dyDescent="0.2">
      <c r="A143" s="11" t="s">
        <v>21</v>
      </c>
      <c r="B143" s="20">
        <f t="shared" ref="B143:H143" si="17">SUM(B130:B142)</f>
        <v>0</v>
      </c>
      <c r="C143" s="20">
        <f t="shared" si="17"/>
        <v>0</v>
      </c>
      <c r="D143" s="20">
        <f t="shared" si="17"/>
        <v>0</v>
      </c>
      <c r="E143" s="20">
        <f t="shared" si="17"/>
        <v>0</v>
      </c>
      <c r="F143" s="20">
        <f t="shared" si="17"/>
        <v>0</v>
      </c>
      <c r="G143" s="20">
        <f t="shared" si="17"/>
        <v>0</v>
      </c>
      <c r="H143" s="20">
        <f t="shared" si="17"/>
        <v>0</v>
      </c>
    </row>
    <row r="144" spans="1:8" s="1" customFormat="1" ht="13.5" thickBot="1" x14ac:dyDescent="0.25">
      <c r="A144" s="11"/>
      <c r="B144" s="40"/>
      <c r="C144" s="20"/>
      <c r="D144" s="20"/>
      <c r="E144" s="20"/>
      <c r="F144" s="20"/>
      <c r="G144" s="20"/>
      <c r="H144" s="20"/>
    </row>
    <row r="145" spans="1:8" ht="16.5" thickBot="1" x14ac:dyDescent="0.3">
      <c r="A145" s="6" t="s">
        <v>23</v>
      </c>
      <c r="B145" s="34">
        <f>B143+B127+B119+B84+B72+B67+B53+B48+B43</f>
        <v>3156555</v>
      </c>
      <c r="C145" s="34">
        <f t="shared" ref="C145:G145" si="18">C143+C127+C119+C84+C72+C67+C53+C48+C43</f>
        <v>436470.62</v>
      </c>
      <c r="D145" s="34">
        <f t="shared" si="18"/>
        <v>706282.09</v>
      </c>
      <c r="E145" s="34">
        <f t="shared" si="18"/>
        <v>1000901.1450000001</v>
      </c>
      <c r="F145" s="34">
        <f t="shared" si="18"/>
        <v>1000901.1450000001</v>
      </c>
      <c r="G145" s="34">
        <f t="shared" si="18"/>
        <v>3144555</v>
      </c>
    </row>
    <row r="146" spans="1:8" s="1" customFormat="1" x14ac:dyDescent="0.2">
      <c r="A146" s="11"/>
      <c r="B146" s="40"/>
      <c r="C146" s="20"/>
      <c r="D146" s="20"/>
      <c r="E146" s="20"/>
      <c r="F146" s="20"/>
      <c r="G146" s="20"/>
      <c r="H146" s="20"/>
    </row>
    <row r="147" spans="1:8" ht="18" x14ac:dyDescent="0.25">
      <c r="A147" s="18" t="s">
        <v>26</v>
      </c>
      <c r="B147" s="45">
        <f t="shared" ref="B147:G147" si="19">B145+B31</f>
        <v>4752715.79</v>
      </c>
      <c r="C147" s="45">
        <f t="shared" si="19"/>
        <v>729987.19</v>
      </c>
      <c r="D147" s="45">
        <f t="shared" si="19"/>
        <v>1049664.23</v>
      </c>
      <c r="E147" s="45">
        <f t="shared" si="19"/>
        <v>1480532.1850000003</v>
      </c>
      <c r="F147" s="45">
        <f t="shared" si="19"/>
        <v>1480532.1850000003</v>
      </c>
      <c r="G147" s="46">
        <f t="shared" si="19"/>
        <v>4740715.79</v>
      </c>
    </row>
    <row r="151" spans="1:8" x14ac:dyDescent="0.2">
      <c r="A151" s="11"/>
      <c r="B151" s="40"/>
    </row>
    <row r="152" spans="1:8" s="10" customFormat="1" x14ac:dyDescent="0.2">
      <c r="A152" s="12"/>
      <c r="B152" s="39"/>
      <c r="C152" s="34"/>
      <c r="D152" s="38"/>
      <c r="E152" s="38"/>
      <c r="F152" s="37"/>
      <c r="G152" s="37">
        <f t="shared" ref="G152" si="20">SUM(C152:F152)</f>
        <v>0</v>
      </c>
      <c r="H152" s="37"/>
    </row>
    <row r="153" spans="1:8" x14ac:dyDescent="0.2">
      <c r="A153" s="11"/>
      <c r="B153" s="40"/>
    </row>
  </sheetData>
  <printOptions horizontalCentered="1" gridLines="1"/>
  <pageMargins left="0.27" right="0.25" top="0.6" bottom="0.56000000000000005" header="0.27" footer="0.21"/>
  <pageSetup scale="90" orientation="landscape" r:id="rId1"/>
  <headerFooter alignWithMargins="0">
    <oddFooter>&amp;L&amp;F&amp;RPage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1"/>
  <sheetViews>
    <sheetView zoomScaleNormal="100" workbookViewId="0">
      <pane xSplit="1" ySplit="4" topLeftCell="B98" activePane="bottomRight" state="frozen"/>
      <selection activeCell="B9" sqref="B9"/>
      <selection pane="topRight" activeCell="B9" sqref="B9"/>
      <selection pane="bottomLeft" activeCell="B9" sqref="B9"/>
      <selection pane="bottomRight" activeCell="D77" sqref="D77"/>
    </sheetView>
  </sheetViews>
  <sheetFormatPr defaultRowHeight="12.75" x14ac:dyDescent="0.2"/>
  <cols>
    <col min="1" max="1" width="62.85546875" style="2" bestFit="1" customWidth="1"/>
    <col min="2" max="2" width="20.7109375" style="22" bestFit="1" customWidth="1"/>
    <col min="3" max="5" width="15.7109375" style="21" customWidth="1"/>
    <col min="6" max="6" width="15.7109375" style="22" customWidth="1"/>
    <col min="7" max="7" width="17.7109375" style="22" customWidth="1"/>
    <col min="8" max="8" width="12.140625" style="22" customWidth="1"/>
    <col min="9" max="16384" width="9.140625" style="2"/>
  </cols>
  <sheetData>
    <row r="1" spans="1:8" x14ac:dyDescent="0.2">
      <c r="A1" s="1" t="s">
        <v>24</v>
      </c>
      <c r="B1" s="20"/>
    </row>
    <row r="2" spans="1:8" x14ac:dyDescent="0.2">
      <c r="A2" s="1"/>
      <c r="B2" s="20"/>
    </row>
    <row r="3" spans="1:8" s="4" customFormat="1" ht="20.25" customHeight="1" thickBot="1" x14ac:dyDescent="0.35">
      <c r="A3" s="3" t="s">
        <v>32</v>
      </c>
      <c r="B3" s="23"/>
      <c r="C3" s="24"/>
      <c r="D3" s="24"/>
      <c r="E3" s="24"/>
      <c r="F3" s="25"/>
      <c r="G3" s="25"/>
      <c r="H3" s="25"/>
    </row>
    <row r="4" spans="1:8" s="5" customFormat="1" ht="26.25" thickBot="1" x14ac:dyDescent="0.25">
      <c r="B4" s="19" t="s">
        <v>37</v>
      </c>
      <c r="C4" s="27" t="s">
        <v>15</v>
      </c>
      <c r="D4" s="28" t="s">
        <v>16</v>
      </c>
      <c r="E4" s="28" t="s">
        <v>17</v>
      </c>
      <c r="F4" s="29" t="s">
        <v>18</v>
      </c>
      <c r="G4" s="29" t="s">
        <v>19</v>
      </c>
      <c r="H4" s="30"/>
    </row>
    <row r="5" spans="1:8" s="5" customFormat="1" ht="13.5" thickBot="1" x14ac:dyDescent="0.25">
      <c r="B5" s="31"/>
      <c r="C5" s="32"/>
      <c r="D5" s="32"/>
      <c r="E5" s="32"/>
      <c r="F5" s="32"/>
      <c r="G5" s="32"/>
      <c r="H5" s="30"/>
    </row>
    <row r="6" spans="1:8" s="5" customFormat="1" ht="16.5" thickBot="1" x14ac:dyDescent="0.3">
      <c r="A6" s="6" t="s">
        <v>6</v>
      </c>
      <c r="B6" s="33"/>
      <c r="C6" s="34"/>
      <c r="D6" s="34"/>
      <c r="E6" s="34"/>
      <c r="F6" s="30"/>
      <c r="G6" s="30"/>
      <c r="H6" s="30"/>
    </row>
    <row r="7" spans="1:8" s="5" customFormat="1" ht="16.5" thickBot="1" x14ac:dyDescent="0.3">
      <c r="A7" s="7"/>
      <c r="B7" s="30"/>
      <c r="C7" s="30"/>
      <c r="D7" s="30"/>
      <c r="E7" s="30"/>
      <c r="F7" s="30"/>
      <c r="G7" s="30"/>
      <c r="H7" s="30"/>
    </row>
    <row r="8" spans="1:8" s="9" customFormat="1" ht="13.5" thickBot="1" x14ac:dyDescent="0.25">
      <c r="A8" s="8" t="s">
        <v>0</v>
      </c>
      <c r="B8" s="35"/>
      <c r="C8" s="21"/>
      <c r="D8" s="21"/>
      <c r="E8" s="21"/>
      <c r="F8" s="36"/>
      <c r="G8" s="36"/>
      <c r="H8" s="36"/>
    </row>
    <row r="9" spans="1:8" x14ac:dyDescent="0.2">
      <c r="B9" s="21">
        <v>906597.3</v>
      </c>
      <c r="C9" s="21">
        <v>209491.47</v>
      </c>
      <c r="D9" s="21">
        <f>381972.96-C9</f>
        <v>172481.49000000002</v>
      </c>
      <c r="E9" s="21">
        <f>(B9-C9-D9)/2</f>
        <v>262312.17000000004</v>
      </c>
      <c r="F9" s="21">
        <f>(B9-C9-D9)/2</f>
        <v>262312.17000000004</v>
      </c>
      <c r="G9" s="22">
        <f>SUM(C9:F9)</f>
        <v>906597.30000000016</v>
      </c>
    </row>
    <row r="10" spans="1:8" x14ac:dyDescent="0.2">
      <c r="B10" s="37"/>
      <c r="D10" s="38"/>
      <c r="G10" s="22">
        <f>SUM(C10:F10)</f>
        <v>0</v>
      </c>
    </row>
    <row r="11" spans="1:8" x14ac:dyDescent="0.2">
      <c r="A11" s="11"/>
      <c r="B11" s="39"/>
      <c r="C11" s="40"/>
      <c r="D11" s="39"/>
      <c r="G11" s="22">
        <f>SUM(C11:F11)</f>
        <v>0</v>
      </c>
    </row>
    <row r="12" spans="1:8" s="1" customFormat="1" x14ac:dyDescent="0.2">
      <c r="A12" s="11" t="s">
        <v>21</v>
      </c>
      <c r="B12" s="20">
        <f t="shared" ref="B12:G12" si="0">SUM(B9:B11)</f>
        <v>906597.3</v>
      </c>
      <c r="C12" s="20">
        <f t="shared" si="0"/>
        <v>209491.47</v>
      </c>
      <c r="D12" s="20">
        <f t="shared" si="0"/>
        <v>172481.49000000002</v>
      </c>
      <c r="E12" s="20">
        <f t="shared" si="0"/>
        <v>262312.17000000004</v>
      </c>
      <c r="F12" s="20">
        <f t="shared" si="0"/>
        <v>262312.17000000004</v>
      </c>
      <c r="G12" s="20">
        <f t="shared" si="0"/>
        <v>906597.30000000016</v>
      </c>
      <c r="H12" s="20"/>
    </row>
    <row r="13" spans="1:8" x14ac:dyDescent="0.2">
      <c r="A13" s="13" t="s">
        <v>1</v>
      </c>
      <c r="B13" s="35"/>
      <c r="D13" s="38"/>
    </row>
    <row r="14" spans="1:8" x14ac:dyDescent="0.2">
      <c r="B14" s="21">
        <v>50349.65</v>
      </c>
      <c r="C14" s="21">
        <v>19160.53</v>
      </c>
      <c r="D14" s="21">
        <f>44474.72-C14</f>
        <v>25314.190000000002</v>
      </c>
      <c r="E14" s="21">
        <f>(B14-C14-D14)/2</f>
        <v>2937.4650000000001</v>
      </c>
      <c r="F14" s="21">
        <f>(B14-C14-D14)/2</f>
        <v>2937.4650000000001</v>
      </c>
      <c r="G14" s="22">
        <f>SUM(C14:F14)</f>
        <v>50349.649999999994</v>
      </c>
    </row>
    <row r="15" spans="1:8" x14ac:dyDescent="0.2">
      <c r="A15" s="11"/>
      <c r="B15" s="39"/>
      <c r="C15" s="40"/>
      <c r="D15" s="38"/>
      <c r="G15" s="22">
        <f>SUM(C15:F15)</f>
        <v>0</v>
      </c>
    </row>
    <row r="16" spans="1:8" x14ac:dyDescent="0.2">
      <c r="B16" s="37"/>
      <c r="D16" s="38"/>
      <c r="G16" s="22">
        <f>SUM(C16:F16)</f>
        <v>0</v>
      </c>
    </row>
    <row r="17" spans="1:8" s="1" customFormat="1" x14ac:dyDescent="0.2">
      <c r="A17" s="11" t="s">
        <v>21</v>
      </c>
      <c r="B17" s="39">
        <f t="shared" ref="B17:G17" si="1">SUM(B14:B16)</f>
        <v>50349.65</v>
      </c>
      <c r="C17" s="39">
        <f t="shared" si="1"/>
        <v>19160.53</v>
      </c>
      <c r="D17" s="39">
        <f t="shared" si="1"/>
        <v>25314.190000000002</v>
      </c>
      <c r="E17" s="39">
        <f t="shared" si="1"/>
        <v>2937.4650000000001</v>
      </c>
      <c r="F17" s="39">
        <f t="shared" si="1"/>
        <v>2937.4650000000001</v>
      </c>
      <c r="G17" s="20">
        <f t="shared" si="1"/>
        <v>50349.649999999994</v>
      </c>
      <c r="H17" s="20"/>
    </row>
    <row r="18" spans="1:8" x14ac:dyDescent="0.2">
      <c r="A18" s="13" t="s">
        <v>2</v>
      </c>
      <c r="B18" s="35"/>
      <c r="D18" s="38"/>
    </row>
    <row r="19" spans="1:8" x14ac:dyDescent="0.2">
      <c r="B19" s="37"/>
      <c r="F19" s="21"/>
      <c r="G19" s="22">
        <f>SUM(C19:F19)</f>
        <v>0</v>
      </c>
    </row>
    <row r="20" spans="1:8" x14ac:dyDescent="0.2">
      <c r="A20" s="11"/>
      <c r="B20" s="37">
        <v>0</v>
      </c>
      <c r="C20" s="47">
        <f>$B$20/4</f>
        <v>0</v>
      </c>
      <c r="D20" s="21">
        <f>0-C20</f>
        <v>0</v>
      </c>
      <c r="E20" s="21">
        <f>(B20-C20-D20)/2</f>
        <v>0</v>
      </c>
      <c r="F20" s="21">
        <f>(B20-C20-D20)/2</f>
        <v>0</v>
      </c>
      <c r="G20" s="22">
        <f>SUM(C20:F20)</f>
        <v>0</v>
      </c>
    </row>
    <row r="21" spans="1:8" x14ac:dyDescent="0.2">
      <c r="B21" s="37"/>
      <c r="D21" s="38"/>
      <c r="G21" s="22">
        <f>SUM(C21:F21)</f>
        <v>0</v>
      </c>
    </row>
    <row r="22" spans="1:8" x14ac:dyDescent="0.2">
      <c r="A22" s="11"/>
      <c r="B22" s="39"/>
      <c r="C22" s="34"/>
      <c r="D22" s="38"/>
      <c r="G22" s="22">
        <f>SUM(C22:F22)</f>
        <v>0</v>
      </c>
    </row>
    <row r="23" spans="1:8" s="1" customFormat="1" ht="13.5" thickBot="1" x14ac:dyDescent="0.25">
      <c r="A23" s="11" t="s">
        <v>21</v>
      </c>
      <c r="B23" s="20">
        <f t="shared" ref="B23:G23" si="2">SUM(B20:B22)</f>
        <v>0</v>
      </c>
      <c r="C23" s="20">
        <f t="shared" si="2"/>
        <v>0</v>
      </c>
      <c r="D23" s="20">
        <f t="shared" si="2"/>
        <v>0</v>
      </c>
      <c r="E23" s="20">
        <f t="shared" si="2"/>
        <v>0</v>
      </c>
      <c r="F23" s="20">
        <f t="shared" si="2"/>
        <v>0</v>
      </c>
      <c r="G23" s="20">
        <f t="shared" si="2"/>
        <v>0</v>
      </c>
      <c r="H23" s="20"/>
    </row>
    <row r="24" spans="1:8" s="1" customFormat="1" ht="13.5" thickBot="1" x14ac:dyDescent="0.25">
      <c r="A24" s="14" t="s">
        <v>4</v>
      </c>
      <c r="B24" s="41"/>
      <c r="C24" s="21"/>
      <c r="D24" s="21"/>
      <c r="E24" s="40"/>
      <c r="F24" s="20"/>
      <c r="G24" s="20"/>
      <c r="H24" s="20"/>
    </row>
    <row r="25" spans="1:8" s="1" customFormat="1" x14ac:dyDescent="0.2">
      <c r="A25" s="2"/>
      <c r="B25" s="21">
        <v>219456.54</v>
      </c>
      <c r="C25" s="21">
        <v>47594.12</v>
      </c>
      <c r="D25" s="21">
        <f>90253.93-C25</f>
        <v>42659.80999999999</v>
      </c>
      <c r="E25" s="21">
        <f>(B25-C25-D25)/2</f>
        <v>64601.305000000008</v>
      </c>
      <c r="F25" s="21">
        <f>(B25-C25-D25)/2</f>
        <v>64601.305000000008</v>
      </c>
      <c r="G25" s="22">
        <f>SUM(C25:F25)</f>
        <v>219456.53999999998</v>
      </c>
      <c r="H25" s="20"/>
    </row>
    <row r="26" spans="1:8" s="1" customFormat="1" x14ac:dyDescent="0.2">
      <c r="A26" s="11" t="s">
        <v>21</v>
      </c>
      <c r="B26" s="20">
        <f>SUM(B24:B25)</f>
        <v>219456.54</v>
      </c>
      <c r="C26" s="20">
        <f>SUM(C24:C25)</f>
        <v>47594.12</v>
      </c>
      <c r="D26" s="20">
        <f>SUM(D24:D25)</f>
        <v>42659.80999999999</v>
      </c>
      <c r="E26" s="20">
        <f>SUM(E24:E25)</f>
        <v>64601.305000000008</v>
      </c>
      <c r="F26" s="20">
        <f>SUM(F24:F25)</f>
        <v>64601.305000000008</v>
      </c>
      <c r="G26" s="20">
        <f>SUM(C26:F26)</f>
        <v>219456.53999999998</v>
      </c>
      <c r="H26" s="20"/>
    </row>
    <row r="27" spans="1:8" s="1" customFormat="1" x14ac:dyDescent="0.2">
      <c r="A27" s="13" t="s">
        <v>3</v>
      </c>
      <c r="B27" s="35"/>
      <c r="C27" s="42"/>
      <c r="D27" s="21"/>
      <c r="E27" s="40"/>
      <c r="F27" s="20"/>
      <c r="G27" s="20"/>
      <c r="H27" s="20"/>
    </row>
    <row r="28" spans="1:8" x14ac:dyDescent="0.2">
      <c r="B28" s="37"/>
      <c r="C28" s="22"/>
      <c r="D28" s="22"/>
    </row>
    <row r="29" spans="1:8" x14ac:dyDescent="0.2">
      <c r="A29" s="11" t="s">
        <v>21</v>
      </c>
      <c r="B29" s="39"/>
      <c r="C29" s="22">
        <f>SUM(C27:C28)</f>
        <v>0</v>
      </c>
      <c r="D29" s="22">
        <f>SUM(D27:D28)</f>
        <v>0</v>
      </c>
      <c r="E29" s="22">
        <f>SUM(E27:E28)</f>
        <v>0</v>
      </c>
      <c r="F29" s="22">
        <f>SUM(F27:F28)</f>
        <v>0</v>
      </c>
      <c r="G29" s="22">
        <f>SUM(C29:F29)</f>
        <v>0</v>
      </c>
    </row>
    <row r="30" spans="1:8" ht="13.5" thickBot="1" x14ac:dyDescent="0.25">
      <c r="A30" s="11"/>
      <c r="B30" s="39"/>
      <c r="C30" s="22"/>
      <c r="D30" s="22"/>
      <c r="E30" s="22"/>
    </row>
    <row r="31" spans="1:8" s="1" customFormat="1" ht="16.5" thickBot="1" x14ac:dyDescent="0.3">
      <c r="A31" s="6" t="s">
        <v>22</v>
      </c>
      <c r="B31" s="34">
        <f t="shared" ref="B31:G31" si="3">B29+B26+B23+B17+B12</f>
        <v>1176403.49</v>
      </c>
      <c r="C31" s="34">
        <f t="shared" si="3"/>
        <v>276246.12</v>
      </c>
      <c r="D31" s="34">
        <f t="shared" si="3"/>
        <v>240455.49000000002</v>
      </c>
      <c r="E31" s="34">
        <f t="shared" si="3"/>
        <v>329850.94000000006</v>
      </c>
      <c r="F31" s="34">
        <f t="shared" si="3"/>
        <v>329850.94000000006</v>
      </c>
      <c r="G31" s="34">
        <f t="shared" si="3"/>
        <v>1176403.4900000002</v>
      </c>
      <c r="H31" s="20">
        <f>SUM(C31:F31)</f>
        <v>1176403.4900000002</v>
      </c>
    </row>
    <row r="32" spans="1:8" ht="13.5" thickBot="1" x14ac:dyDescent="0.25">
      <c r="A32" s="11"/>
      <c r="B32" s="39"/>
      <c r="C32" s="22"/>
      <c r="D32" s="22"/>
      <c r="E32" s="22"/>
    </row>
    <row r="33" spans="1:8" ht="16.5" thickBot="1" x14ac:dyDescent="0.3">
      <c r="A33" s="6" t="s">
        <v>5</v>
      </c>
      <c r="B33" s="33"/>
      <c r="C33" s="22"/>
      <c r="D33" s="22"/>
      <c r="E33" s="22"/>
    </row>
    <row r="34" spans="1:8" ht="16.5" thickBot="1" x14ac:dyDescent="0.3">
      <c r="A34" s="16"/>
      <c r="B34" s="33"/>
      <c r="C34" s="42"/>
    </row>
    <row r="35" spans="1:8" ht="13.5" thickBot="1" x14ac:dyDescent="0.25">
      <c r="A35" s="14" t="s">
        <v>7</v>
      </c>
      <c r="B35" s="41"/>
    </row>
    <row r="36" spans="1:8" x14ac:dyDescent="0.2">
      <c r="A36" s="15" t="s">
        <v>20</v>
      </c>
      <c r="B36" s="41"/>
    </row>
    <row r="37" spans="1:8" x14ac:dyDescent="0.2">
      <c r="C37" s="21">
        <v>0</v>
      </c>
      <c r="D37" s="21">
        <f>0-C37</f>
        <v>0</v>
      </c>
      <c r="E37" s="21">
        <f>(B37-C37-D37)/2</f>
        <v>0</v>
      </c>
      <c r="F37" s="21">
        <f>(B37-C37-D37)/2</f>
        <v>0</v>
      </c>
      <c r="G37" s="22">
        <f t="shared" ref="G37:G42" si="4">SUM(C37:F37)</f>
        <v>0</v>
      </c>
    </row>
    <row r="38" spans="1:8" x14ac:dyDescent="0.2">
      <c r="G38" s="22">
        <f t="shared" si="4"/>
        <v>0</v>
      </c>
    </row>
    <row r="39" spans="1:8" x14ac:dyDescent="0.2">
      <c r="G39" s="22">
        <f t="shared" si="4"/>
        <v>0</v>
      </c>
    </row>
    <row r="40" spans="1:8" x14ac:dyDescent="0.2">
      <c r="G40" s="22">
        <f t="shared" si="4"/>
        <v>0</v>
      </c>
    </row>
    <row r="41" spans="1:8" x14ac:dyDescent="0.2">
      <c r="A41" s="11"/>
      <c r="B41" s="40"/>
      <c r="C41" s="42"/>
      <c r="G41" s="22">
        <f t="shared" si="4"/>
        <v>0</v>
      </c>
    </row>
    <row r="42" spans="1:8" x14ac:dyDescent="0.2">
      <c r="A42" s="11"/>
      <c r="B42" s="40"/>
      <c r="C42" s="43"/>
      <c r="G42" s="22">
        <f t="shared" si="4"/>
        <v>0</v>
      </c>
    </row>
    <row r="43" spans="1:8" s="1" customFormat="1" ht="13.5" thickBot="1" x14ac:dyDescent="0.25">
      <c r="A43" s="11" t="s">
        <v>21</v>
      </c>
      <c r="B43" s="20">
        <f t="shared" ref="B43:G43" si="5">SUM(B37:B42)</f>
        <v>0</v>
      </c>
      <c r="C43" s="20">
        <f t="shared" si="5"/>
        <v>0</v>
      </c>
      <c r="D43" s="20">
        <f t="shared" si="5"/>
        <v>0</v>
      </c>
      <c r="E43" s="20">
        <f t="shared" si="5"/>
        <v>0</v>
      </c>
      <c r="F43" s="20">
        <f t="shared" si="5"/>
        <v>0</v>
      </c>
      <c r="G43" s="20">
        <f t="shared" si="5"/>
        <v>0</v>
      </c>
      <c r="H43" s="20">
        <f>SUM(C43:F43)</f>
        <v>0</v>
      </c>
    </row>
    <row r="44" spans="1:8" ht="13.5" thickBot="1" x14ac:dyDescent="0.25">
      <c r="A44" s="14" t="s">
        <v>9</v>
      </c>
      <c r="B44" s="41"/>
    </row>
    <row r="45" spans="1:8" x14ac:dyDescent="0.2">
      <c r="A45" s="15" t="s">
        <v>20</v>
      </c>
      <c r="B45" s="41"/>
      <c r="G45" s="22">
        <f>SUM(C45:F45)</f>
        <v>0</v>
      </c>
    </row>
    <row r="46" spans="1:8" x14ac:dyDescent="0.2">
      <c r="A46" s="11"/>
      <c r="B46" s="49">
        <v>738473</v>
      </c>
      <c r="C46" s="21">
        <v>94677.06</v>
      </c>
      <c r="D46" s="21">
        <f>322362.79-C46</f>
        <v>227685.72999999998</v>
      </c>
      <c r="E46" s="21">
        <f>(B46-C46-D46)/2</f>
        <v>208055.10499999998</v>
      </c>
      <c r="F46" s="21">
        <f>(B46-C46-D46)/2</f>
        <v>208055.10499999998</v>
      </c>
      <c r="G46" s="22">
        <f>SUM(C46:F46)</f>
        <v>738473</v>
      </c>
    </row>
    <row r="47" spans="1:8" x14ac:dyDescent="0.2">
      <c r="A47" s="11"/>
      <c r="B47" s="40"/>
      <c r="C47" s="40"/>
      <c r="G47" s="22">
        <f>SUM(C47:F47)</f>
        <v>0</v>
      </c>
    </row>
    <row r="48" spans="1:8" s="1" customFormat="1" ht="13.5" thickBot="1" x14ac:dyDescent="0.25">
      <c r="A48" s="11" t="s">
        <v>21</v>
      </c>
      <c r="B48" s="20">
        <f t="shared" ref="B48:G48" si="6">SUM(B45:B47)</f>
        <v>738473</v>
      </c>
      <c r="C48" s="20">
        <f t="shared" si="6"/>
        <v>94677.06</v>
      </c>
      <c r="D48" s="20">
        <f t="shared" si="6"/>
        <v>227685.72999999998</v>
      </c>
      <c r="E48" s="20">
        <f t="shared" si="6"/>
        <v>208055.10499999998</v>
      </c>
      <c r="F48" s="20">
        <f t="shared" si="6"/>
        <v>208055.10499999998</v>
      </c>
      <c r="G48" s="20">
        <f t="shared" si="6"/>
        <v>738473</v>
      </c>
      <c r="H48" s="20">
        <f>SUM(C48:F48)</f>
        <v>738473</v>
      </c>
    </row>
    <row r="49" spans="1:8" ht="13.5" thickBot="1" x14ac:dyDescent="0.25">
      <c r="A49" s="14" t="s">
        <v>8</v>
      </c>
      <c r="B49" s="41"/>
    </row>
    <row r="50" spans="1:8" x14ac:dyDescent="0.2">
      <c r="A50" s="15" t="s">
        <v>20</v>
      </c>
      <c r="B50" s="41"/>
      <c r="G50" s="22">
        <f t="shared" ref="G50:G61" si="7">SUM(C50:F50)</f>
        <v>0</v>
      </c>
    </row>
    <row r="51" spans="1:8" x14ac:dyDescent="0.2">
      <c r="A51" s="11"/>
      <c r="B51" s="40"/>
      <c r="G51" s="22">
        <f t="shared" si="7"/>
        <v>0</v>
      </c>
    </row>
    <row r="52" spans="1:8" x14ac:dyDescent="0.2">
      <c r="A52" s="11"/>
      <c r="B52" s="21"/>
      <c r="D52" s="21">
        <f>0-C52</f>
        <v>0</v>
      </c>
      <c r="E52" s="21">
        <f>(B52-C52-D52)/2</f>
        <v>0</v>
      </c>
      <c r="F52" s="21">
        <f>(B52-C52-D52)/2</f>
        <v>0</v>
      </c>
      <c r="G52" s="22">
        <f t="shared" si="7"/>
        <v>0</v>
      </c>
    </row>
    <row r="53" spans="1:8" x14ac:dyDescent="0.2">
      <c r="A53" s="11"/>
      <c r="B53" s="40"/>
      <c r="G53" s="22">
        <f t="shared" si="7"/>
        <v>0</v>
      </c>
    </row>
    <row r="54" spans="1:8" x14ac:dyDescent="0.2">
      <c r="A54" s="11"/>
      <c r="B54" s="40"/>
      <c r="G54" s="22">
        <f t="shared" si="7"/>
        <v>0</v>
      </c>
    </row>
    <row r="55" spans="1:8" x14ac:dyDescent="0.2">
      <c r="A55" s="11"/>
      <c r="B55" s="40"/>
      <c r="G55" s="22">
        <f t="shared" si="7"/>
        <v>0</v>
      </c>
    </row>
    <row r="56" spans="1:8" x14ac:dyDescent="0.2">
      <c r="A56" s="11"/>
      <c r="B56" s="40"/>
      <c r="G56" s="22">
        <f t="shared" si="7"/>
        <v>0</v>
      </c>
    </row>
    <row r="57" spans="1:8" x14ac:dyDescent="0.2">
      <c r="A57" s="11"/>
      <c r="B57" s="40"/>
      <c r="G57" s="22">
        <f t="shared" si="7"/>
        <v>0</v>
      </c>
    </row>
    <row r="58" spans="1:8" x14ac:dyDescent="0.2">
      <c r="A58" s="11"/>
      <c r="B58" s="40"/>
      <c r="G58" s="22">
        <f t="shared" si="7"/>
        <v>0</v>
      </c>
    </row>
    <row r="59" spans="1:8" x14ac:dyDescent="0.2">
      <c r="A59" s="11"/>
      <c r="B59" s="40"/>
      <c r="G59" s="22">
        <f t="shared" si="7"/>
        <v>0</v>
      </c>
    </row>
    <row r="60" spans="1:8" x14ac:dyDescent="0.2">
      <c r="A60" s="11"/>
      <c r="B60" s="40"/>
      <c r="G60" s="22">
        <f t="shared" si="7"/>
        <v>0</v>
      </c>
    </row>
    <row r="61" spans="1:8" x14ac:dyDescent="0.2">
      <c r="A61" s="11"/>
      <c r="B61" s="40"/>
      <c r="C61" s="40"/>
      <c r="G61" s="22">
        <f t="shared" si="7"/>
        <v>0</v>
      </c>
    </row>
    <row r="62" spans="1:8" s="1" customFormat="1" ht="13.5" thickBot="1" x14ac:dyDescent="0.25">
      <c r="A62" s="11" t="s">
        <v>21</v>
      </c>
      <c r="B62" s="20">
        <f t="shared" ref="B62:G62" si="8">SUM(B50:B61)</f>
        <v>0</v>
      </c>
      <c r="C62" s="20">
        <f t="shared" si="8"/>
        <v>0</v>
      </c>
      <c r="D62" s="20">
        <f t="shared" si="8"/>
        <v>0</v>
      </c>
      <c r="E62" s="20">
        <f t="shared" si="8"/>
        <v>0</v>
      </c>
      <c r="F62" s="20">
        <f t="shared" si="8"/>
        <v>0</v>
      </c>
      <c r="G62" s="20">
        <f t="shared" si="8"/>
        <v>0</v>
      </c>
      <c r="H62" s="20"/>
    </row>
    <row r="63" spans="1:8" ht="13.5" thickBot="1" x14ac:dyDescent="0.25">
      <c r="A63" s="14" t="s">
        <v>10</v>
      </c>
      <c r="B63" s="41"/>
    </row>
    <row r="64" spans="1:8" x14ac:dyDescent="0.2">
      <c r="A64" s="15" t="s">
        <v>20</v>
      </c>
      <c r="B64" s="41"/>
    </row>
    <row r="65" spans="1:8" x14ac:dyDescent="0.2">
      <c r="A65" s="15"/>
      <c r="B65" s="41"/>
      <c r="D65" s="21">
        <f>0-C65</f>
        <v>0</v>
      </c>
      <c r="E65" s="21">
        <f>(B65-C65-D65)/2</f>
        <v>0</v>
      </c>
      <c r="F65" s="21">
        <f>(B65-C65-D65)/2</f>
        <v>0</v>
      </c>
      <c r="G65" s="22">
        <f>SUM(C65:F65)</f>
        <v>0</v>
      </c>
    </row>
    <row r="66" spans="1:8" x14ac:dyDescent="0.2">
      <c r="A66" s="15"/>
      <c r="B66" s="41"/>
      <c r="G66" s="22">
        <f t="shared" ref="G66:G73" si="9">SUM(C66:F66)</f>
        <v>0</v>
      </c>
    </row>
    <row r="67" spans="1:8" x14ac:dyDescent="0.2">
      <c r="A67" s="15"/>
      <c r="B67" s="41"/>
      <c r="G67" s="22">
        <f t="shared" si="9"/>
        <v>0</v>
      </c>
    </row>
    <row r="68" spans="1:8" x14ac:dyDescent="0.2">
      <c r="A68" s="15"/>
      <c r="B68" s="41"/>
      <c r="G68" s="22">
        <f t="shared" si="9"/>
        <v>0</v>
      </c>
    </row>
    <row r="69" spans="1:8" x14ac:dyDescent="0.2">
      <c r="A69" s="15"/>
      <c r="B69" s="41"/>
      <c r="G69" s="22">
        <f t="shared" si="9"/>
        <v>0</v>
      </c>
    </row>
    <row r="70" spans="1:8" x14ac:dyDescent="0.2">
      <c r="A70" s="15"/>
      <c r="B70" s="41"/>
      <c r="G70" s="22">
        <f t="shared" si="9"/>
        <v>0</v>
      </c>
    </row>
    <row r="71" spans="1:8" x14ac:dyDescent="0.2">
      <c r="A71" s="15"/>
      <c r="B71" s="41"/>
      <c r="G71" s="22">
        <f t="shared" si="9"/>
        <v>0</v>
      </c>
    </row>
    <row r="72" spans="1:8" x14ac:dyDescent="0.2">
      <c r="A72" s="11"/>
      <c r="B72" s="40"/>
      <c r="G72" s="22">
        <f t="shared" si="9"/>
        <v>0</v>
      </c>
    </row>
    <row r="73" spans="1:8" x14ac:dyDescent="0.2">
      <c r="G73" s="22">
        <f t="shared" si="9"/>
        <v>0</v>
      </c>
    </row>
    <row r="74" spans="1:8" s="1" customFormat="1" ht="13.5" thickBot="1" x14ac:dyDescent="0.25">
      <c r="A74" s="11" t="s">
        <v>21</v>
      </c>
      <c r="B74" s="20">
        <f t="shared" ref="B74:G74" si="10">SUM(B65:B73)</f>
        <v>0</v>
      </c>
      <c r="C74" s="20">
        <f t="shared" si="10"/>
        <v>0</v>
      </c>
      <c r="D74" s="20">
        <f t="shared" si="10"/>
        <v>0</v>
      </c>
      <c r="E74" s="20">
        <f t="shared" si="10"/>
        <v>0</v>
      </c>
      <c r="F74" s="20">
        <f t="shared" si="10"/>
        <v>0</v>
      </c>
      <c r="G74" s="20">
        <f t="shared" si="10"/>
        <v>0</v>
      </c>
      <c r="H74" s="20">
        <f>SUM(C74:F74)</f>
        <v>0</v>
      </c>
    </row>
    <row r="75" spans="1:8" ht="13.5" thickBot="1" x14ac:dyDescent="0.25">
      <c r="A75" s="14" t="s">
        <v>11</v>
      </c>
      <c r="B75" s="41"/>
    </row>
    <row r="76" spans="1:8" x14ac:dyDescent="0.2">
      <c r="A76" s="15" t="s">
        <v>20</v>
      </c>
      <c r="B76" s="41"/>
    </row>
    <row r="77" spans="1:8" ht="38.25" x14ac:dyDescent="0.2">
      <c r="A77" s="51" t="s">
        <v>46</v>
      </c>
      <c r="B77" s="41">
        <v>212200</v>
      </c>
      <c r="C77" s="21">
        <v>312</v>
      </c>
      <c r="D77" s="21">
        <f>5007-C77</f>
        <v>4695</v>
      </c>
      <c r="E77" s="21">
        <f>(B77-C77-D77)/2</f>
        <v>103596.5</v>
      </c>
      <c r="F77" s="21">
        <f>(B77-C77-D77)/2</f>
        <v>103596.5</v>
      </c>
      <c r="G77" s="22">
        <f>SUM(C77:F77)</f>
        <v>212200</v>
      </c>
    </row>
    <row r="78" spans="1:8" x14ac:dyDescent="0.2">
      <c r="A78" s="15"/>
      <c r="B78" s="41"/>
      <c r="G78" s="22">
        <f t="shared" ref="G78:G108" si="11">SUM(C78:F78)</f>
        <v>0</v>
      </c>
    </row>
    <row r="79" spans="1:8" x14ac:dyDescent="0.2">
      <c r="A79" s="15"/>
      <c r="B79" s="41"/>
      <c r="G79" s="22">
        <f t="shared" si="11"/>
        <v>0</v>
      </c>
    </row>
    <row r="80" spans="1:8" x14ac:dyDescent="0.2">
      <c r="A80" s="15"/>
      <c r="B80" s="41"/>
      <c r="G80" s="22">
        <f t="shared" si="11"/>
        <v>0</v>
      </c>
    </row>
    <row r="81" spans="1:7" s="22" customFormat="1" x14ac:dyDescent="0.2">
      <c r="A81" s="15"/>
      <c r="B81" s="41"/>
      <c r="C81" s="21"/>
      <c r="D81" s="21"/>
      <c r="E81" s="21"/>
      <c r="G81" s="22">
        <f t="shared" si="11"/>
        <v>0</v>
      </c>
    </row>
    <row r="82" spans="1:7" s="22" customFormat="1" x14ac:dyDescent="0.2">
      <c r="A82" s="15"/>
      <c r="B82" s="41"/>
      <c r="C82" s="21"/>
      <c r="D82" s="21"/>
      <c r="E82" s="21"/>
      <c r="G82" s="22">
        <f t="shared" si="11"/>
        <v>0</v>
      </c>
    </row>
    <row r="83" spans="1:7" s="22" customFormat="1" x14ac:dyDescent="0.2">
      <c r="A83" s="15"/>
      <c r="B83" s="41"/>
      <c r="C83" s="21"/>
      <c r="D83" s="21"/>
      <c r="E83" s="21"/>
      <c r="G83" s="22">
        <f t="shared" si="11"/>
        <v>0</v>
      </c>
    </row>
    <row r="84" spans="1:7" s="22" customFormat="1" x14ac:dyDescent="0.2">
      <c r="A84" s="15"/>
      <c r="B84" s="41"/>
      <c r="C84" s="21"/>
      <c r="D84" s="21"/>
      <c r="E84" s="21"/>
      <c r="G84" s="22">
        <f t="shared" si="11"/>
        <v>0</v>
      </c>
    </row>
    <row r="85" spans="1:7" s="22" customFormat="1" x14ac:dyDescent="0.2">
      <c r="A85" s="15"/>
      <c r="B85" s="41"/>
      <c r="C85" s="21"/>
      <c r="D85" s="21"/>
      <c r="E85" s="21"/>
      <c r="G85" s="22">
        <f t="shared" si="11"/>
        <v>0</v>
      </c>
    </row>
    <row r="86" spans="1:7" s="22" customFormat="1" x14ac:dyDescent="0.2">
      <c r="A86" s="15"/>
      <c r="B86" s="41"/>
      <c r="C86" s="21"/>
      <c r="D86" s="21"/>
      <c r="E86" s="21"/>
      <c r="G86" s="22">
        <f t="shared" si="11"/>
        <v>0</v>
      </c>
    </row>
    <row r="87" spans="1:7" s="22" customFormat="1" x14ac:dyDescent="0.2">
      <c r="A87" s="15"/>
      <c r="B87" s="41"/>
      <c r="C87" s="21"/>
      <c r="D87" s="21"/>
      <c r="E87" s="21"/>
      <c r="G87" s="22">
        <f t="shared" si="11"/>
        <v>0</v>
      </c>
    </row>
    <row r="88" spans="1:7" s="22" customFormat="1" x14ac:dyDescent="0.2">
      <c r="A88" s="15"/>
      <c r="B88" s="41"/>
      <c r="C88" s="21"/>
      <c r="D88" s="21"/>
      <c r="E88" s="21"/>
      <c r="G88" s="22">
        <f t="shared" si="11"/>
        <v>0</v>
      </c>
    </row>
    <row r="89" spans="1:7" s="22" customFormat="1" x14ac:dyDescent="0.2">
      <c r="A89" s="15"/>
      <c r="B89" s="41"/>
      <c r="C89" s="21"/>
      <c r="D89" s="21"/>
      <c r="E89" s="21"/>
      <c r="G89" s="22">
        <f t="shared" si="11"/>
        <v>0</v>
      </c>
    </row>
    <row r="90" spans="1:7" s="22" customFormat="1" x14ac:dyDescent="0.2">
      <c r="A90" s="15"/>
      <c r="B90" s="41"/>
      <c r="C90" s="21"/>
      <c r="D90" s="21"/>
      <c r="E90" s="21"/>
      <c r="G90" s="22">
        <f t="shared" si="11"/>
        <v>0</v>
      </c>
    </row>
    <row r="91" spans="1:7" s="22" customFormat="1" x14ac:dyDescent="0.2">
      <c r="A91" s="15"/>
      <c r="B91" s="41"/>
      <c r="C91" s="21"/>
      <c r="D91" s="21"/>
      <c r="E91" s="21"/>
      <c r="G91" s="22">
        <f t="shared" si="11"/>
        <v>0</v>
      </c>
    </row>
    <row r="92" spans="1:7" s="22" customFormat="1" x14ac:dyDescent="0.2">
      <c r="A92" s="15"/>
      <c r="B92" s="41"/>
      <c r="C92" s="21"/>
      <c r="D92" s="21"/>
      <c r="E92" s="21"/>
      <c r="G92" s="22">
        <f t="shared" si="11"/>
        <v>0</v>
      </c>
    </row>
    <row r="93" spans="1:7" s="22" customFormat="1" x14ac:dyDescent="0.2">
      <c r="A93" s="15"/>
      <c r="B93" s="41"/>
      <c r="C93" s="21"/>
      <c r="D93" s="21"/>
      <c r="E93" s="21"/>
      <c r="G93" s="22">
        <f t="shared" si="11"/>
        <v>0</v>
      </c>
    </row>
    <row r="94" spans="1:7" s="22" customFormat="1" x14ac:dyDescent="0.2">
      <c r="A94" s="15"/>
      <c r="B94" s="41"/>
      <c r="C94" s="21"/>
      <c r="D94" s="21"/>
      <c r="E94" s="21"/>
      <c r="G94" s="22">
        <f t="shared" si="11"/>
        <v>0</v>
      </c>
    </row>
    <row r="95" spans="1:7" s="22" customFormat="1" x14ac:dyDescent="0.2">
      <c r="A95" s="15"/>
      <c r="B95" s="41"/>
      <c r="C95" s="21"/>
      <c r="D95" s="21"/>
      <c r="E95" s="21"/>
      <c r="G95" s="22">
        <f t="shared" si="11"/>
        <v>0</v>
      </c>
    </row>
    <row r="96" spans="1:7" s="22" customFormat="1" x14ac:dyDescent="0.2">
      <c r="A96" s="15"/>
      <c r="B96" s="41"/>
      <c r="C96" s="21"/>
      <c r="D96" s="21"/>
      <c r="E96" s="21"/>
      <c r="G96" s="22">
        <f t="shared" si="11"/>
        <v>0</v>
      </c>
    </row>
    <row r="97" spans="1:8" x14ac:dyDescent="0.2">
      <c r="A97" s="15"/>
      <c r="B97" s="41"/>
      <c r="G97" s="22">
        <f t="shared" si="11"/>
        <v>0</v>
      </c>
    </row>
    <row r="98" spans="1:8" x14ac:dyDescent="0.2">
      <c r="A98" s="15"/>
      <c r="B98" s="41"/>
      <c r="G98" s="22">
        <f t="shared" si="11"/>
        <v>0</v>
      </c>
    </row>
    <row r="99" spans="1:8" x14ac:dyDescent="0.2">
      <c r="A99" s="15"/>
      <c r="B99" s="41"/>
      <c r="G99" s="22">
        <f t="shared" si="11"/>
        <v>0</v>
      </c>
    </row>
    <row r="100" spans="1:8" x14ac:dyDescent="0.2">
      <c r="A100" s="15"/>
      <c r="B100" s="41"/>
      <c r="G100" s="22">
        <f t="shared" si="11"/>
        <v>0</v>
      </c>
    </row>
    <row r="101" spans="1:8" x14ac:dyDescent="0.2">
      <c r="A101" s="15"/>
      <c r="B101" s="41"/>
      <c r="G101" s="22">
        <f t="shared" si="11"/>
        <v>0</v>
      </c>
    </row>
    <row r="102" spans="1:8" x14ac:dyDescent="0.2">
      <c r="A102" s="15"/>
      <c r="B102" s="41"/>
      <c r="G102" s="22">
        <f t="shared" si="11"/>
        <v>0</v>
      </c>
    </row>
    <row r="103" spans="1:8" x14ac:dyDescent="0.2">
      <c r="A103" s="15"/>
      <c r="B103" s="41"/>
      <c r="G103" s="22">
        <f t="shared" si="11"/>
        <v>0</v>
      </c>
    </row>
    <row r="104" spans="1:8" x14ac:dyDescent="0.2">
      <c r="A104" s="15"/>
      <c r="B104" s="41"/>
      <c r="G104" s="22">
        <f t="shared" si="11"/>
        <v>0</v>
      </c>
    </row>
    <row r="105" spans="1:8" x14ac:dyDescent="0.2">
      <c r="A105" s="15"/>
      <c r="B105" s="41"/>
      <c r="G105" s="22">
        <f t="shared" si="11"/>
        <v>0</v>
      </c>
    </row>
    <row r="106" spans="1:8" x14ac:dyDescent="0.2">
      <c r="A106" s="15"/>
      <c r="B106" s="41"/>
      <c r="G106" s="22">
        <f t="shared" si="11"/>
        <v>0</v>
      </c>
    </row>
    <row r="107" spans="1:8" x14ac:dyDescent="0.2">
      <c r="A107" s="11"/>
      <c r="B107" s="40"/>
      <c r="G107" s="22">
        <f t="shared" si="11"/>
        <v>0</v>
      </c>
    </row>
    <row r="108" spans="1:8" x14ac:dyDescent="0.2">
      <c r="A108" s="11" t="s">
        <v>14</v>
      </c>
      <c r="B108" s="40"/>
      <c r="C108" s="43"/>
      <c r="G108" s="22">
        <f t="shared" si="11"/>
        <v>0</v>
      </c>
    </row>
    <row r="109" spans="1:8" x14ac:dyDescent="0.2">
      <c r="A109" s="11" t="s">
        <v>21</v>
      </c>
      <c r="B109" s="20">
        <f t="shared" ref="B109:G109" si="12">SUM(B77:B108)</f>
        <v>212200</v>
      </c>
      <c r="C109" s="20">
        <f t="shared" si="12"/>
        <v>312</v>
      </c>
      <c r="D109" s="20">
        <f t="shared" si="12"/>
        <v>4695</v>
      </c>
      <c r="E109" s="20">
        <f t="shared" si="12"/>
        <v>103596.5</v>
      </c>
      <c r="F109" s="20">
        <f t="shared" si="12"/>
        <v>103596.5</v>
      </c>
      <c r="G109" s="20">
        <f t="shared" si="12"/>
        <v>212200</v>
      </c>
      <c r="H109" s="22">
        <f>SUM(C109:F109)</f>
        <v>212200</v>
      </c>
    </row>
    <row r="110" spans="1:8" x14ac:dyDescent="0.2">
      <c r="A110" s="13" t="s">
        <v>12</v>
      </c>
      <c r="B110" s="35"/>
      <c r="C110" s="43"/>
    </row>
    <row r="111" spans="1:8" x14ac:dyDescent="0.2">
      <c r="A111" s="15"/>
      <c r="B111" s="41"/>
    </row>
    <row r="112" spans="1:8" x14ac:dyDescent="0.2">
      <c r="A112" s="11"/>
      <c r="B112" s="21"/>
      <c r="D112" s="21">
        <f>0-C112</f>
        <v>0</v>
      </c>
      <c r="E112" s="21">
        <f>(B112-C112-D112)/2</f>
        <v>0</v>
      </c>
      <c r="F112" s="21">
        <f>(B112-C112-D112)/2</f>
        <v>0</v>
      </c>
      <c r="G112" s="22">
        <f>SUM(C112:F112)</f>
        <v>0</v>
      </c>
    </row>
    <row r="113" spans="1:8" x14ac:dyDescent="0.2">
      <c r="A113" s="11"/>
      <c r="B113" s="40"/>
      <c r="G113" s="22">
        <f>SUM(C113:F113)</f>
        <v>0</v>
      </c>
    </row>
    <row r="114" spans="1:8" x14ac:dyDescent="0.2">
      <c r="A114" s="11"/>
      <c r="B114" s="40"/>
      <c r="G114" s="22">
        <f>SUM(C114:F114)</f>
        <v>0</v>
      </c>
    </row>
    <row r="115" spans="1:8" x14ac:dyDescent="0.2">
      <c r="A115" s="11"/>
      <c r="B115" s="40"/>
      <c r="G115" s="22">
        <f>SUM(C115:F115)</f>
        <v>0</v>
      </c>
    </row>
    <row r="116" spans="1:8" x14ac:dyDescent="0.2">
      <c r="A116" s="11"/>
      <c r="B116" s="40"/>
      <c r="C116" s="40"/>
      <c r="G116" s="22">
        <f>SUM(C116:F116)</f>
        <v>0</v>
      </c>
    </row>
    <row r="117" spans="1:8" x14ac:dyDescent="0.2">
      <c r="A117" s="11" t="s">
        <v>21</v>
      </c>
      <c r="B117" s="20">
        <f t="shared" ref="B117:G117" si="13">SUM(B112:B116)</f>
        <v>0</v>
      </c>
      <c r="C117" s="20">
        <f t="shared" si="13"/>
        <v>0</v>
      </c>
      <c r="D117" s="20">
        <f t="shared" si="13"/>
        <v>0</v>
      </c>
      <c r="E117" s="20">
        <f t="shared" si="13"/>
        <v>0</v>
      </c>
      <c r="F117" s="20">
        <f t="shared" si="13"/>
        <v>0</v>
      </c>
      <c r="G117" s="20">
        <f t="shared" si="13"/>
        <v>0</v>
      </c>
      <c r="H117" s="22">
        <f>SUM(C117:F117)</f>
        <v>0</v>
      </c>
    </row>
    <row r="118" spans="1:8" x14ac:dyDescent="0.2">
      <c r="A118" s="17" t="s">
        <v>13</v>
      </c>
      <c r="B118" s="41"/>
      <c r="D118" s="40"/>
      <c r="E118" s="40"/>
    </row>
    <row r="119" spans="1:8" x14ac:dyDescent="0.2">
      <c r="A119" s="15" t="s">
        <v>20</v>
      </c>
      <c r="B119" s="41"/>
    </row>
    <row r="120" spans="1:8" s="10" customFormat="1" x14ac:dyDescent="0.2">
      <c r="B120" s="37"/>
      <c r="C120" s="21"/>
      <c r="D120" s="21">
        <f>0-C120</f>
        <v>0</v>
      </c>
      <c r="E120" s="21">
        <f>(B120-C120-D120)/2</f>
        <v>0</v>
      </c>
      <c r="F120" s="21">
        <f>(B120-C120-D120)/2</f>
        <v>0</v>
      </c>
      <c r="G120" s="37">
        <f>SUM(C120:F120)</f>
        <v>0</v>
      </c>
      <c r="H120" s="37"/>
    </row>
    <row r="121" spans="1:8" s="10" customFormat="1" x14ac:dyDescent="0.2">
      <c r="B121" s="37"/>
      <c r="C121" s="38"/>
      <c r="D121" s="38"/>
      <c r="E121" s="38"/>
      <c r="F121" s="37"/>
      <c r="G121" s="37">
        <f t="shared" ref="G121:G132" si="14">SUM(C121:F121)</f>
        <v>0</v>
      </c>
      <c r="H121" s="37"/>
    </row>
    <row r="122" spans="1:8" s="10" customFormat="1" x14ac:dyDescent="0.2">
      <c r="B122" s="37"/>
      <c r="C122" s="38"/>
      <c r="D122" s="38"/>
      <c r="E122" s="38"/>
      <c r="F122" s="37"/>
      <c r="G122" s="37">
        <f t="shared" si="14"/>
        <v>0</v>
      </c>
      <c r="H122" s="37"/>
    </row>
    <row r="123" spans="1:8" s="10" customFormat="1" x14ac:dyDescent="0.2">
      <c r="B123" s="37"/>
      <c r="C123" s="38"/>
      <c r="D123" s="38"/>
      <c r="E123" s="38"/>
      <c r="F123" s="37"/>
      <c r="G123" s="37">
        <f t="shared" si="14"/>
        <v>0</v>
      </c>
      <c r="H123" s="37"/>
    </row>
    <row r="124" spans="1:8" s="10" customFormat="1" x14ac:dyDescent="0.2">
      <c r="B124" s="37"/>
      <c r="C124" s="38"/>
      <c r="D124" s="38"/>
      <c r="E124" s="38"/>
      <c r="F124" s="37"/>
      <c r="G124" s="37">
        <f t="shared" si="14"/>
        <v>0</v>
      </c>
      <c r="H124" s="37"/>
    </row>
    <row r="125" spans="1:8" s="10" customFormat="1" x14ac:dyDescent="0.2">
      <c r="B125" s="37"/>
      <c r="C125" s="38"/>
      <c r="D125" s="38"/>
      <c r="E125" s="38"/>
      <c r="F125" s="37"/>
      <c r="G125" s="37">
        <f t="shared" si="14"/>
        <v>0</v>
      </c>
      <c r="H125" s="37"/>
    </row>
    <row r="126" spans="1:8" s="10" customFormat="1" x14ac:dyDescent="0.2">
      <c r="B126" s="37"/>
      <c r="C126" s="38"/>
      <c r="D126" s="38"/>
      <c r="E126" s="38"/>
      <c r="F126" s="37"/>
      <c r="G126" s="37">
        <f t="shared" si="14"/>
        <v>0</v>
      </c>
      <c r="H126" s="37"/>
    </row>
    <row r="127" spans="1:8" s="10" customFormat="1" x14ac:dyDescent="0.2">
      <c r="B127" s="37"/>
      <c r="C127" s="38"/>
      <c r="D127" s="38"/>
      <c r="E127" s="38"/>
      <c r="F127" s="37"/>
      <c r="G127" s="37">
        <f t="shared" si="14"/>
        <v>0</v>
      </c>
      <c r="H127" s="37"/>
    </row>
    <row r="128" spans="1:8" s="10" customFormat="1" x14ac:dyDescent="0.2">
      <c r="B128" s="37"/>
      <c r="C128" s="38"/>
      <c r="D128" s="38"/>
      <c r="E128" s="38"/>
      <c r="F128" s="37"/>
      <c r="G128" s="37">
        <f t="shared" si="14"/>
        <v>0</v>
      </c>
      <c r="H128" s="37"/>
    </row>
    <row r="129" spans="1:8" s="10" customFormat="1" x14ac:dyDescent="0.2">
      <c r="B129" s="37"/>
      <c r="C129" s="38"/>
      <c r="D129" s="38"/>
      <c r="E129" s="38"/>
      <c r="F129" s="37"/>
      <c r="G129" s="37">
        <f t="shared" si="14"/>
        <v>0</v>
      </c>
      <c r="H129" s="37"/>
    </row>
    <row r="130" spans="1:8" s="10" customFormat="1" x14ac:dyDescent="0.2">
      <c r="A130" s="12"/>
      <c r="B130" s="39"/>
      <c r="C130" s="44"/>
      <c r="D130" s="38"/>
      <c r="E130" s="38"/>
      <c r="F130" s="37"/>
      <c r="G130" s="37">
        <f t="shared" si="14"/>
        <v>0</v>
      </c>
      <c r="H130" s="37"/>
    </row>
    <row r="131" spans="1:8" s="10" customFormat="1" x14ac:dyDescent="0.2">
      <c r="A131" s="12"/>
      <c r="B131" s="39"/>
      <c r="C131" s="34"/>
      <c r="D131" s="38"/>
      <c r="E131" s="38"/>
      <c r="F131" s="37"/>
      <c r="G131" s="37">
        <f t="shared" si="14"/>
        <v>0</v>
      </c>
      <c r="H131" s="37"/>
    </row>
    <row r="132" spans="1:8" s="10" customFormat="1" x14ac:dyDescent="0.2">
      <c r="A132" s="12"/>
      <c r="B132" s="39"/>
      <c r="C132" s="34"/>
      <c r="D132" s="38"/>
      <c r="E132" s="38"/>
      <c r="F132" s="37"/>
      <c r="G132" s="37">
        <f t="shared" si="14"/>
        <v>0</v>
      </c>
      <c r="H132" s="37"/>
    </row>
    <row r="133" spans="1:8" s="1" customFormat="1" x14ac:dyDescent="0.2">
      <c r="A133" s="11" t="s">
        <v>21</v>
      </c>
      <c r="B133" s="20">
        <f t="shared" ref="B133:G133" si="15">SUM(B120:B132)</f>
        <v>0</v>
      </c>
      <c r="C133" s="20">
        <f t="shared" si="15"/>
        <v>0</v>
      </c>
      <c r="D133" s="20">
        <f t="shared" si="15"/>
        <v>0</v>
      </c>
      <c r="E133" s="20">
        <f t="shared" si="15"/>
        <v>0</v>
      </c>
      <c r="F133" s="20">
        <f t="shared" si="15"/>
        <v>0</v>
      </c>
      <c r="G133" s="20">
        <f t="shared" si="15"/>
        <v>0</v>
      </c>
      <c r="H133" s="20">
        <f>SUM(C133:F133)</f>
        <v>0</v>
      </c>
    </row>
    <row r="134" spans="1:8" s="1" customFormat="1" ht="13.5" thickBot="1" x14ac:dyDescent="0.25">
      <c r="A134" s="11"/>
      <c r="B134" s="40"/>
      <c r="C134" s="20"/>
      <c r="D134" s="20"/>
      <c r="E134" s="20"/>
      <c r="F134" s="20"/>
      <c r="G134" s="20"/>
      <c r="H134" s="20"/>
    </row>
    <row r="135" spans="1:8" ht="16.5" thickBot="1" x14ac:dyDescent="0.3">
      <c r="A135" s="6" t="s">
        <v>23</v>
      </c>
      <c r="B135" s="34">
        <f t="shared" ref="B135:G135" si="16">B133+B117+B109+B74+B62+B48+B43</f>
        <v>950673</v>
      </c>
      <c r="C135" s="34">
        <f t="shared" si="16"/>
        <v>94989.06</v>
      </c>
      <c r="D135" s="34">
        <f t="shared" si="16"/>
        <v>232380.72999999998</v>
      </c>
      <c r="E135" s="34">
        <f t="shared" si="16"/>
        <v>311651.60499999998</v>
      </c>
      <c r="F135" s="34">
        <f t="shared" si="16"/>
        <v>311651.60499999998</v>
      </c>
      <c r="G135" s="34">
        <f t="shared" si="16"/>
        <v>950673</v>
      </c>
    </row>
    <row r="136" spans="1:8" s="1" customFormat="1" x14ac:dyDescent="0.2">
      <c r="A136" s="11"/>
      <c r="B136" s="40"/>
      <c r="C136" s="20"/>
      <c r="D136" s="20"/>
      <c r="E136" s="20"/>
      <c r="F136" s="20"/>
      <c r="G136" s="20"/>
      <c r="H136" s="20"/>
    </row>
    <row r="137" spans="1:8" ht="18" x14ac:dyDescent="0.25">
      <c r="A137" s="18" t="s">
        <v>26</v>
      </c>
      <c r="B137" s="45">
        <f t="shared" ref="B137:G137" si="17">B135+B31</f>
        <v>2127076.4900000002</v>
      </c>
      <c r="C137" s="45">
        <f t="shared" si="17"/>
        <v>371235.18</v>
      </c>
      <c r="D137" s="45">
        <f t="shared" si="17"/>
        <v>472836.22</v>
      </c>
      <c r="E137" s="45">
        <f t="shared" si="17"/>
        <v>641502.54500000004</v>
      </c>
      <c r="F137" s="45">
        <f t="shared" si="17"/>
        <v>641502.54500000004</v>
      </c>
      <c r="G137" s="46">
        <f t="shared" si="17"/>
        <v>2127076.4900000002</v>
      </c>
    </row>
    <row r="141" spans="1:8" x14ac:dyDescent="0.2">
      <c r="A141" s="11"/>
      <c r="B141" s="40"/>
    </row>
  </sheetData>
  <printOptions horizontalCentered="1" gridLines="1"/>
  <pageMargins left="0.27" right="0.25" top="0.6" bottom="0.56000000000000005" header="0.27" footer="0.21"/>
  <pageSetup scale="90" orientation="landscape" r:id="rId1"/>
  <headerFooter alignWithMargins="0">
    <oddFooter>&amp;L&amp;F&amp;RPage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28</vt:i4>
      </vt:variant>
    </vt:vector>
  </HeadingPairs>
  <TitlesOfParts>
    <vt:vector size="42" baseType="lpstr">
      <vt:lpstr>FY14-T100</vt:lpstr>
      <vt:lpstr>FY14-T200</vt:lpstr>
      <vt:lpstr>FY14-T300</vt:lpstr>
      <vt:lpstr>FY14-T400</vt:lpstr>
      <vt:lpstr>FY14-T500</vt:lpstr>
      <vt:lpstr>FY14-T600</vt:lpstr>
      <vt:lpstr>FY14-T700</vt:lpstr>
      <vt:lpstr>FY13-T100</vt:lpstr>
      <vt:lpstr>FY13-T200</vt:lpstr>
      <vt:lpstr>FY13-T300</vt:lpstr>
      <vt:lpstr>FY13-T400</vt:lpstr>
      <vt:lpstr>FY13-T500</vt:lpstr>
      <vt:lpstr>FY13-T600</vt:lpstr>
      <vt:lpstr>FY13-T700</vt:lpstr>
      <vt:lpstr>'FY13-T100'!Print_Area</vt:lpstr>
      <vt:lpstr>'FY13-T200'!Print_Area</vt:lpstr>
      <vt:lpstr>'FY13-T300'!Print_Area</vt:lpstr>
      <vt:lpstr>'FY13-T400'!Print_Area</vt:lpstr>
      <vt:lpstr>'FY13-T500'!Print_Area</vt:lpstr>
      <vt:lpstr>'FY13-T600'!Print_Area</vt:lpstr>
      <vt:lpstr>'FY13-T700'!Print_Area</vt:lpstr>
      <vt:lpstr>'FY14-T100'!Print_Area</vt:lpstr>
      <vt:lpstr>'FY14-T200'!Print_Area</vt:lpstr>
      <vt:lpstr>'FY14-T300'!Print_Area</vt:lpstr>
      <vt:lpstr>'FY14-T400'!Print_Area</vt:lpstr>
      <vt:lpstr>'FY14-T500'!Print_Area</vt:lpstr>
      <vt:lpstr>'FY14-T600'!Print_Area</vt:lpstr>
      <vt:lpstr>'FY14-T700'!Print_Area</vt:lpstr>
      <vt:lpstr>'FY13-T100'!Print_Titles</vt:lpstr>
      <vt:lpstr>'FY13-T200'!Print_Titles</vt:lpstr>
      <vt:lpstr>'FY13-T300'!Print_Titles</vt:lpstr>
      <vt:lpstr>'FY13-T400'!Print_Titles</vt:lpstr>
      <vt:lpstr>'FY13-T500'!Print_Titles</vt:lpstr>
      <vt:lpstr>'FY13-T600'!Print_Titles</vt:lpstr>
      <vt:lpstr>'FY13-T700'!Print_Titles</vt:lpstr>
      <vt:lpstr>'FY14-T100'!Print_Titles</vt:lpstr>
      <vt:lpstr>'FY14-T200'!Print_Titles</vt:lpstr>
      <vt:lpstr>'FY14-T300'!Print_Titles</vt:lpstr>
      <vt:lpstr>'FY14-T400'!Print_Titles</vt:lpstr>
      <vt:lpstr>'FY14-T500'!Print_Titles</vt:lpstr>
      <vt:lpstr>'FY14-T600'!Print_Titles</vt:lpstr>
      <vt:lpstr>'FY14-T700'!Print_Titles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Punnett</dc:creator>
  <cp:lastModifiedBy>ServUS</cp:lastModifiedBy>
  <cp:lastPrinted>2012-01-05T14:35:25Z</cp:lastPrinted>
  <dcterms:created xsi:type="dcterms:W3CDTF">2005-04-20T22:51:54Z</dcterms:created>
  <dcterms:modified xsi:type="dcterms:W3CDTF">2013-04-12T17:09:56Z</dcterms:modified>
</cp:coreProperties>
</file>