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45" yWindow="-15" windowWidth="16530" windowHeight="9120" activeTab="2"/>
  </bookViews>
  <sheets>
    <sheet name="AMP-14" sheetId="4" r:id="rId1"/>
    <sheet name="IPMA-14" sheetId="5" r:id="rId2"/>
    <sheet name="PTSA-14" sheetId="6" r:id="rId3"/>
    <sheet name="PPSA-14" sheetId="7" r:id="rId4"/>
    <sheet name="TOA-14" sheetId="8" r:id="rId5"/>
    <sheet name="UFA-14" sheetId="9" r:id="rId6"/>
    <sheet name="PSOP-14" sheetId="10" r:id="rId7"/>
    <sheet name="OCFO-14" sheetId="11" r:id="rId8"/>
    <sheet name="FY14" sheetId="2" r:id="rId9"/>
    <sheet name="AMP-13" sheetId="12" r:id="rId10"/>
    <sheet name="IPMA-13" sheetId="13" r:id="rId11"/>
    <sheet name="PTSA-13" sheetId="14" r:id="rId12"/>
    <sheet name="PPSA-13" sheetId="15" r:id="rId13"/>
    <sheet name="TOA-13" sheetId="16" r:id="rId14"/>
    <sheet name="UFA-13" sheetId="17" r:id="rId15"/>
    <sheet name="PSOP-13" sheetId="18" r:id="rId16"/>
    <sheet name="OCFO-13" sheetId="19" r:id="rId17"/>
    <sheet name="FY13" sheetId="3" r:id="rId18"/>
  </sheets>
  <definedNames>
    <definedName name="_xlnm.Print_Area" localSheetId="17">'FY13'!$A$1:$G$96</definedName>
    <definedName name="_xlnm.Print_Area" localSheetId="8">'FY14'!$A$1:$G$100</definedName>
    <definedName name="_xlnm.Print_Titles" localSheetId="17">'FY13'!$1:$4</definedName>
    <definedName name="_xlnm.Print_Titles" localSheetId="8">'FY14'!$1:$4</definedName>
  </definedNames>
  <calcPr calcId="125725"/>
</workbook>
</file>

<file path=xl/calcChain.xml><?xml version="1.0" encoding="utf-8"?>
<calcChain xmlns="http://schemas.openxmlformats.org/spreadsheetml/2006/main">
  <c r="H31" i="8"/>
  <c r="H43"/>
  <c r="H50"/>
  <c r="H66"/>
  <c r="H79"/>
  <c r="H87"/>
  <c r="H94"/>
  <c r="C46" i="3"/>
  <c r="G46" s="1"/>
  <c r="C40"/>
  <c r="B71" i="15"/>
  <c r="B90" s="1"/>
  <c r="D71"/>
  <c r="C71"/>
  <c r="C90" s="1"/>
  <c r="E71"/>
  <c r="F71"/>
  <c r="G71"/>
  <c r="G66"/>
  <c r="C66"/>
  <c r="C32" i="16"/>
  <c r="C30"/>
  <c r="D30"/>
  <c r="E30"/>
  <c r="F30"/>
  <c r="G30"/>
  <c r="G47"/>
  <c r="E49"/>
  <c r="D49"/>
  <c r="C47"/>
  <c r="C49" s="1"/>
  <c r="G48"/>
  <c r="G88" i="17"/>
  <c r="G90" s="1"/>
  <c r="G60"/>
  <c r="G99"/>
  <c r="G82"/>
  <c r="G97"/>
  <c r="G78"/>
  <c r="C69" i="13"/>
  <c r="B62" i="15"/>
  <c r="G62"/>
  <c r="C88"/>
  <c r="B88"/>
  <c r="G85"/>
  <c r="C85"/>
  <c r="B79"/>
  <c r="G76"/>
  <c r="C76"/>
  <c r="G67"/>
  <c r="C67"/>
  <c r="F62"/>
  <c r="G60"/>
  <c r="C60"/>
  <c r="G38"/>
  <c r="C38"/>
  <c r="C43" s="1"/>
  <c r="F43"/>
  <c r="E43"/>
  <c r="D43"/>
  <c r="B43"/>
  <c r="G69"/>
  <c r="C69"/>
  <c r="G68"/>
  <c r="C68"/>
  <c r="G12" i="19"/>
  <c r="G102" i="18"/>
  <c r="G104" i="14"/>
  <c r="G123" i="12"/>
  <c r="G95" i="7"/>
  <c r="B72"/>
  <c r="G79" i="8"/>
  <c r="G95" i="6"/>
  <c r="K95" i="7"/>
  <c r="G72"/>
  <c r="C72"/>
  <c r="G100" i="8"/>
  <c r="G77"/>
  <c r="C77"/>
  <c r="B79"/>
  <c r="C26" i="6"/>
  <c r="G12"/>
  <c r="G49" i="16" l="1"/>
  <c r="F49"/>
  <c r="B92" i="15"/>
  <c r="B95" i="6"/>
  <c r="G67"/>
  <c r="C68"/>
  <c r="G68" s="1"/>
  <c r="C67"/>
  <c r="G40" i="5"/>
  <c r="G39"/>
  <c r="G38"/>
  <c r="G62"/>
  <c r="G61"/>
  <c r="B80" i="11" l="1"/>
  <c r="B31"/>
  <c r="B31" i="9"/>
  <c r="B89" i="7"/>
  <c r="F74"/>
  <c r="D74"/>
  <c r="C66"/>
  <c r="B43"/>
  <c r="G70" i="6"/>
  <c r="G69"/>
  <c r="G66"/>
  <c r="G65"/>
  <c r="G64"/>
  <c r="F77"/>
  <c r="E77"/>
  <c r="D77"/>
  <c r="D9" i="5"/>
  <c r="B82" i="11" l="1"/>
  <c r="B63" i="10"/>
  <c r="B44"/>
  <c r="B82" s="1"/>
  <c r="G43"/>
  <c r="G42"/>
  <c r="G41"/>
  <c r="G40"/>
  <c r="G39"/>
  <c r="G38"/>
  <c r="D72" i="5" l="1"/>
  <c r="C72"/>
  <c r="B43" i="8"/>
  <c r="B31"/>
  <c r="B66"/>
  <c r="C76"/>
  <c r="F50"/>
  <c r="E50"/>
  <c r="D50"/>
  <c r="B50"/>
  <c r="C48"/>
  <c r="C50" s="1"/>
  <c r="C75"/>
  <c r="C79" s="1"/>
  <c r="G48" l="1"/>
  <c r="B75" i="9"/>
  <c r="B66"/>
  <c r="B12" i="7"/>
  <c r="B31" s="1"/>
  <c r="B79"/>
  <c r="C86"/>
  <c r="B74"/>
  <c r="B66"/>
  <c r="B48" i="2"/>
  <c r="F89" i="6"/>
  <c r="E89"/>
  <c r="D89"/>
  <c r="B89"/>
  <c r="G88"/>
  <c r="G87"/>
  <c r="G86"/>
  <c r="G85"/>
  <c r="C84"/>
  <c r="G84" s="1"/>
  <c r="F81"/>
  <c r="E81"/>
  <c r="D81"/>
  <c r="C81"/>
  <c r="G80"/>
  <c r="B77"/>
  <c r="G76"/>
  <c r="G75"/>
  <c r="G74"/>
  <c r="G73"/>
  <c r="G72"/>
  <c r="C71"/>
  <c r="G63"/>
  <c r="G62"/>
  <c r="F59"/>
  <c r="E59"/>
  <c r="D59"/>
  <c r="B59"/>
  <c r="G58"/>
  <c r="G57"/>
  <c r="G56"/>
  <c r="C55"/>
  <c r="C59" s="1"/>
  <c r="F52"/>
  <c r="E52"/>
  <c r="D52"/>
  <c r="C52"/>
  <c r="G51"/>
  <c r="G50"/>
  <c r="G49"/>
  <c r="G48"/>
  <c r="F46"/>
  <c r="E46"/>
  <c r="D46"/>
  <c r="C46"/>
  <c r="G45"/>
  <c r="G44"/>
  <c r="G43"/>
  <c r="F41"/>
  <c r="E41"/>
  <c r="D41"/>
  <c r="C41"/>
  <c r="B41"/>
  <c r="G40"/>
  <c r="G39"/>
  <c r="G38"/>
  <c r="G37"/>
  <c r="F29"/>
  <c r="E29"/>
  <c r="D29"/>
  <c r="C29"/>
  <c r="B24"/>
  <c r="G26" s="1"/>
  <c r="F23"/>
  <c r="E23"/>
  <c r="D23"/>
  <c r="C23"/>
  <c r="G22"/>
  <c r="G21"/>
  <c r="G20"/>
  <c r="G19"/>
  <c r="F17"/>
  <c r="E17"/>
  <c r="D17"/>
  <c r="C17"/>
  <c r="G16"/>
  <c r="G15"/>
  <c r="G14"/>
  <c r="G11"/>
  <c r="G10"/>
  <c r="G9"/>
  <c r="B8"/>
  <c r="G71" l="1"/>
  <c r="G77" s="1"/>
  <c r="C77"/>
  <c r="B89" i="9"/>
  <c r="B91" s="1"/>
  <c r="B91" i="7"/>
  <c r="B93" s="1"/>
  <c r="E31" i="6"/>
  <c r="G46"/>
  <c r="E91"/>
  <c r="F31"/>
  <c r="G55"/>
  <c r="D91"/>
  <c r="G29"/>
  <c r="G59"/>
  <c r="F91"/>
  <c r="G89"/>
  <c r="G81"/>
  <c r="D31"/>
  <c r="C89"/>
  <c r="B91"/>
  <c r="G52"/>
  <c r="G23"/>
  <c r="G17"/>
  <c r="G41"/>
  <c r="C31"/>
  <c r="B31"/>
  <c r="E93" l="1"/>
  <c r="B93"/>
  <c r="F93"/>
  <c r="D93"/>
  <c r="G91"/>
  <c r="G31"/>
  <c r="G93" s="1"/>
  <c r="C91"/>
  <c r="C93" s="1"/>
  <c r="B85" i="5" l="1"/>
  <c r="F78"/>
  <c r="E78"/>
  <c r="D78"/>
  <c r="B78"/>
  <c r="C78"/>
  <c r="B72"/>
  <c r="B64"/>
  <c r="B43"/>
  <c r="B26"/>
  <c r="C25"/>
  <c r="G25" s="1"/>
  <c r="B17"/>
  <c r="C14"/>
  <c r="B12"/>
  <c r="B31" s="1"/>
  <c r="C9"/>
  <c r="G9" s="1"/>
  <c r="B118" i="4"/>
  <c r="C106"/>
  <c r="B94"/>
  <c r="B80"/>
  <c r="G78"/>
  <c r="G77"/>
  <c r="G76"/>
  <c r="G75"/>
  <c r="G74"/>
  <c r="G73"/>
  <c r="B48"/>
  <c r="C46"/>
  <c r="B43"/>
  <c r="B120" s="1"/>
  <c r="C23"/>
  <c r="B26"/>
  <c r="C24"/>
  <c r="B17"/>
  <c r="C13"/>
  <c r="B12"/>
  <c r="C9"/>
  <c r="B26" i="10"/>
  <c r="C24"/>
  <c r="B12"/>
  <c r="C8"/>
  <c r="G8" l="1"/>
  <c r="B31" i="4"/>
  <c r="B122" s="1"/>
  <c r="B31" i="10"/>
  <c r="B84" s="1"/>
  <c r="B87" i="5"/>
  <c r="B89" s="1"/>
  <c r="F59" i="9"/>
  <c r="C28" i="8" l="1"/>
  <c r="G28" s="1"/>
  <c r="C25"/>
  <c r="G25" s="1"/>
  <c r="D23"/>
  <c r="E23"/>
  <c r="F23"/>
  <c r="C19"/>
  <c r="C23" s="1"/>
  <c r="C14"/>
  <c r="G9"/>
  <c r="G28" i="16"/>
  <c r="G25"/>
  <c r="C23"/>
  <c r="B96" i="8" l="1"/>
  <c r="B98" s="1"/>
  <c r="B85" i="19"/>
  <c r="D79"/>
  <c r="E79"/>
  <c r="F79"/>
  <c r="C79"/>
  <c r="D56"/>
  <c r="E56"/>
  <c r="F56"/>
  <c r="C56"/>
  <c r="D37"/>
  <c r="E37"/>
  <c r="F37"/>
  <c r="C37"/>
  <c r="B31"/>
  <c r="D19"/>
  <c r="E19"/>
  <c r="F19"/>
  <c r="C19"/>
  <c r="C23" s="1"/>
  <c r="D9"/>
  <c r="E9"/>
  <c r="F9"/>
  <c r="C9"/>
  <c r="D93" i="17"/>
  <c r="E93"/>
  <c r="F93"/>
  <c r="C93"/>
  <c r="D87"/>
  <c r="E87"/>
  <c r="F87"/>
  <c r="C87"/>
  <c r="D86"/>
  <c r="E86"/>
  <c r="F86"/>
  <c r="C86"/>
  <c r="D76"/>
  <c r="E76"/>
  <c r="F76"/>
  <c r="C76"/>
  <c r="D75"/>
  <c r="E75"/>
  <c r="F75"/>
  <c r="C75"/>
  <c r="D73"/>
  <c r="E73"/>
  <c r="F73"/>
  <c r="C73"/>
  <c r="D59"/>
  <c r="E59"/>
  <c r="F59"/>
  <c r="C59"/>
  <c r="D37"/>
  <c r="E37"/>
  <c r="F37"/>
  <c r="C37"/>
  <c r="B31"/>
  <c r="C25"/>
  <c r="D25"/>
  <c r="E25"/>
  <c r="F25"/>
  <c r="D14"/>
  <c r="E14"/>
  <c r="F14"/>
  <c r="C14"/>
  <c r="D9"/>
  <c r="E9"/>
  <c r="F9"/>
  <c r="C9"/>
  <c r="B82"/>
  <c r="B101" s="1"/>
  <c r="D82" i="15"/>
  <c r="E82"/>
  <c r="F82"/>
  <c r="C82"/>
  <c r="D59"/>
  <c r="E59"/>
  <c r="F59"/>
  <c r="C59"/>
  <c r="D58"/>
  <c r="E58"/>
  <c r="F58"/>
  <c r="C58"/>
  <c r="D57"/>
  <c r="E57"/>
  <c r="F57"/>
  <c r="C57"/>
  <c r="D37"/>
  <c r="E37"/>
  <c r="F37"/>
  <c r="C37"/>
  <c r="G25"/>
  <c r="F25"/>
  <c r="E25"/>
  <c r="D25"/>
  <c r="C25"/>
  <c r="F14"/>
  <c r="E14"/>
  <c r="D14"/>
  <c r="C14"/>
  <c r="F10"/>
  <c r="E10"/>
  <c r="D10"/>
  <c r="C10"/>
  <c r="C12" s="1"/>
  <c r="B31"/>
  <c r="G25" i="17" l="1"/>
  <c r="D23" i="19"/>
  <c r="E23" s="1"/>
  <c r="G72" i="12"/>
  <c r="G71"/>
  <c r="G70"/>
  <c r="F48"/>
  <c r="E48"/>
  <c r="D48"/>
  <c r="C48"/>
  <c r="G46"/>
  <c r="G25"/>
  <c r="C12"/>
  <c r="F12" i="14"/>
  <c r="E12"/>
  <c r="D12"/>
  <c r="C12"/>
  <c r="F78" i="11"/>
  <c r="E78"/>
  <c r="D78"/>
  <c r="C78"/>
  <c r="G77"/>
  <c r="G76"/>
  <c r="G75"/>
  <c r="G74"/>
  <c r="F71"/>
  <c r="E71"/>
  <c r="D71"/>
  <c r="C71"/>
  <c r="G70"/>
  <c r="F67"/>
  <c r="E67"/>
  <c r="D67"/>
  <c r="C67"/>
  <c r="G66"/>
  <c r="G65"/>
  <c r="G64"/>
  <c r="G63"/>
  <c r="F60"/>
  <c r="E60"/>
  <c r="D60"/>
  <c r="C60"/>
  <c r="G59"/>
  <c r="G58"/>
  <c r="G57"/>
  <c r="F54"/>
  <c r="E54"/>
  <c r="D54"/>
  <c r="C54"/>
  <c r="G53"/>
  <c r="G52"/>
  <c r="G51"/>
  <c r="G50"/>
  <c r="F48"/>
  <c r="E48"/>
  <c r="D48"/>
  <c r="C48"/>
  <c r="G47"/>
  <c r="G46"/>
  <c r="G45"/>
  <c r="F43"/>
  <c r="E43"/>
  <c r="D43"/>
  <c r="C43"/>
  <c r="G42"/>
  <c r="G41"/>
  <c r="G40"/>
  <c r="G39"/>
  <c r="G38"/>
  <c r="G37"/>
  <c r="F29"/>
  <c r="E29"/>
  <c r="D29"/>
  <c r="C29"/>
  <c r="F26"/>
  <c r="E26"/>
  <c r="D26"/>
  <c r="C26"/>
  <c r="F23"/>
  <c r="E23"/>
  <c r="D23"/>
  <c r="C23"/>
  <c r="G22"/>
  <c r="G21"/>
  <c r="G20"/>
  <c r="G19"/>
  <c r="F17"/>
  <c r="E17"/>
  <c r="D17"/>
  <c r="C17"/>
  <c r="G16"/>
  <c r="G15"/>
  <c r="G14"/>
  <c r="F12"/>
  <c r="E12"/>
  <c r="D12"/>
  <c r="C12"/>
  <c r="G11"/>
  <c r="G10"/>
  <c r="G9"/>
  <c r="F80" i="10"/>
  <c r="E80"/>
  <c r="D80"/>
  <c r="C80"/>
  <c r="G79"/>
  <c r="G78"/>
  <c r="G77"/>
  <c r="F74"/>
  <c r="E74"/>
  <c r="D74"/>
  <c r="C74"/>
  <c r="G73"/>
  <c r="F70"/>
  <c r="E70"/>
  <c r="D70"/>
  <c r="C70"/>
  <c r="G69"/>
  <c r="G68"/>
  <c r="G67"/>
  <c r="G66"/>
  <c r="F63"/>
  <c r="E63"/>
  <c r="D63"/>
  <c r="C63"/>
  <c r="G62"/>
  <c r="G61"/>
  <c r="G60"/>
  <c r="G59"/>
  <c r="G58"/>
  <c r="F55"/>
  <c r="E55"/>
  <c r="D55"/>
  <c r="C55"/>
  <c r="G54"/>
  <c r="G53"/>
  <c r="G52"/>
  <c r="G51"/>
  <c r="F49"/>
  <c r="E49"/>
  <c r="D49"/>
  <c r="C49"/>
  <c r="G48"/>
  <c r="G47"/>
  <c r="G46"/>
  <c r="F44"/>
  <c r="E44"/>
  <c r="D44"/>
  <c r="C44"/>
  <c r="G37"/>
  <c r="F29"/>
  <c r="E29"/>
  <c r="D29"/>
  <c r="C29"/>
  <c r="F26"/>
  <c r="E26"/>
  <c r="D26"/>
  <c r="C26"/>
  <c r="F23"/>
  <c r="E23"/>
  <c r="D23"/>
  <c r="C23"/>
  <c r="G22"/>
  <c r="G21"/>
  <c r="G20"/>
  <c r="G19"/>
  <c r="F17"/>
  <c r="E17"/>
  <c r="D17"/>
  <c r="C17"/>
  <c r="G16"/>
  <c r="G15"/>
  <c r="G14"/>
  <c r="G11"/>
  <c r="G10"/>
  <c r="G9"/>
  <c r="F87" i="9"/>
  <c r="E87"/>
  <c r="D87"/>
  <c r="C87"/>
  <c r="G86"/>
  <c r="G85"/>
  <c r="G84"/>
  <c r="F81"/>
  <c r="E81"/>
  <c r="D81"/>
  <c r="C81"/>
  <c r="G80"/>
  <c r="G79"/>
  <c r="G78"/>
  <c r="F75"/>
  <c r="E75"/>
  <c r="D75"/>
  <c r="C75"/>
  <c r="G74"/>
  <c r="G73"/>
  <c r="G72"/>
  <c r="G71"/>
  <c r="G70"/>
  <c r="G69"/>
  <c r="F66"/>
  <c r="E66"/>
  <c r="D66"/>
  <c r="C66"/>
  <c r="G65"/>
  <c r="G64"/>
  <c r="G63"/>
  <c r="G62"/>
  <c r="G61"/>
  <c r="G60"/>
  <c r="G59"/>
  <c r="G58"/>
  <c r="G57"/>
  <c r="F54"/>
  <c r="E54"/>
  <c r="D54"/>
  <c r="C54"/>
  <c r="G53"/>
  <c r="G52"/>
  <c r="G51"/>
  <c r="G50"/>
  <c r="F48"/>
  <c r="E48"/>
  <c r="D48"/>
  <c r="C48"/>
  <c r="G47"/>
  <c r="G46"/>
  <c r="G45"/>
  <c r="F43"/>
  <c r="E43"/>
  <c r="D43"/>
  <c r="C43"/>
  <c r="G42"/>
  <c r="G41"/>
  <c r="G40"/>
  <c r="G39"/>
  <c r="G38"/>
  <c r="G37"/>
  <c r="F29"/>
  <c r="E29"/>
  <c r="D29"/>
  <c r="C29"/>
  <c r="F26"/>
  <c r="E26"/>
  <c r="D26"/>
  <c r="C26"/>
  <c r="F23"/>
  <c r="E23"/>
  <c r="D23"/>
  <c r="C23"/>
  <c r="G22"/>
  <c r="G21"/>
  <c r="G20"/>
  <c r="G19"/>
  <c r="F17"/>
  <c r="E17"/>
  <c r="D17"/>
  <c r="C17"/>
  <c r="G16"/>
  <c r="G15"/>
  <c r="G14"/>
  <c r="F12"/>
  <c r="E12"/>
  <c r="D12"/>
  <c r="C12"/>
  <c r="G11"/>
  <c r="G10"/>
  <c r="G9"/>
  <c r="F94" i="8"/>
  <c r="E94"/>
  <c r="D94"/>
  <c r="C94"/>
  <c r="G93"/>
  <c r="G92"/>
  <c r="G91"/>
  <c r="G90"/>
  <c r="F87"/>
  <c r="E87"/>
  <c r="D87"/>
  <c r="C87"/>
  <c r="G86"/>
  <c r="G85"/>
  <c r="G84"/>
  <c r="G83"/>
  <c r="G82"/>
  <c r="F79"/>
  <c r="E79"/>
  <c r="D79"/>
  <c r="G78"/>
  <c r="G76"/>
  <c r="G75"/>
  <c r="G74"/>
  <c r="G73"/>
  <c r="G72"/>
  <c r="G71"/>
  <c r="G70"/>
  <c r="G69"/>
  <c r="F66"/>
  <c r="E66"/>
  <c r="D66"/>
  <c r="C66"/>
  <c r="G65"/>
  <c r="G64"/>
  <c r="G63"/>
  <c r="G62"/>
  <c r="G61"/>
  <c r="G60"/>
  <c r="F57"/>
  <c r="E57"/>
  <c r="D57"/>
  <c r="C57"/>
  <c r="G56"/>
  <c r="G55"/>
  <c r="G54"/>
  <c r="G53"/>
  <c r="G52"/>
  <c r="G47"/>
  <c r="G46"/>
  <c r="G45"/>
  <c r="G50" s="1"/>
  <c r="F43"/>
  <c r="E43"/>
  <c r="D43"/>
  <c r="C43"/>
  <c r="G42"/>
  <c r="G41"/>
  <c r="G40"/>
  <c r="G39"/>
  <c r="G38"/>
  <c r="G37"/>
  <c r="F29"/>
  <c r="E29"/>
  <c r="D29"/>
  <c r="C29"/>
  <c r="F26"/>
  <c r="E26"/>
  <c r="D26"/>
  <c r="C26"/>
  <c r="G22"/>
  <c r="G21"/>
  <c r="G20"/>
  <c r="G19"/>
  <c r="F17"/>
  <c r="E17"/>
  <c r="D17"/>
  <c r="C17"/>
  <c r="G16"/>
  <c r="G15"/>
  <c r="G14"/>
  <c r="F12"/>
  <c r="E12"/>
  <c r="D12"/>
  <c r="C12"/>
  <c r="G11"/>
  <c r="G10"/>
  <c r="F89" i="7"/>
  <c r="E89"/>
  <c r="D89"/>
  <c r="C89"/>
  <c r="G88"/>
  <c r="G87"/>
  <c r="G86"/>
  <c r="G85"/>
  <c r="G84"/>
  <c r="G83"/>
  <c r="G82"/>
  <c r="F79"/>
  <c r="E79"/>
  <c r="D79"/>
  <c r="C79"/>
  <c r="G78"/>
  <c r="G77"/>
  <c r="E74"/>
  <c r="G73"/>
  <c r="G71"/>
  <c r="G70"/>
  <c r="G69"/>
  <c r="F66"/>
  <c r="E66"/>
  <c r="D66"/>
  <c r="G65"/>
  <c r="G64"/>
  <c r="G63"/>
  <c r="G62"/>
  <c r="G61"/>
  <c r="G60"/>
  <c r="G59"/>
  <c r="G58"/>
  <c r="G57"/>
  <c r="G66" s="1"/>
  <c r="F54"/>
  <c r="E54"/>
  <c r="D54"/>
  <c r="C54"/>
  <c r="G53"/>
  <c r="G52"/>
  <c r="G51"/>
  <c r="G50"/>
  <c r="F48"/>
  <c r="E48"/>
  <c r="D48"/>
  <c r="C48"/>
  <c r="G47"/>
  <c r="G46"/>
  <c r="G45"/>
  <c r="F43"/>
  <c r="E43"/>
  <c r="D43"/>
  <c r="C43"/>
  <c r="G42"/>
  <c r="G41"/>
  <c r="G40"/>
  <c r="G39"/>
  <c r="G38"/>
  <c r="G37"/>
  <c r="F29"/>
  <c r="E29"/>
  <c r="D29"/>
  <c r="C29"/>
  <c r="F26"/>
  <c r="E26"/>
  <c r="D26"/>
  <c r="C26"/>
  <c r="F23"/>
  <c r="E23"/>
  <c r="D23"/>
  <c r="C23"/>
  <c r="G22"/>
  <c r="G21"/>
  <c r="G20"/>
  <c r="G19"/>
  <c r="F17"/>
  <c r="E17"/>
  <c r="D17"/>
  <c r="C17"/>
  <c r="G16"/>
  <c r="G15"/>
  <c r="G14"/>
  <c r="F12"/>
  <c r="E12"/>
  <c r="D12"/>
  <c r="C12"/>
  <c r="G11"/>
  <c r="G10"/>
  <c r="G9"/>
  <c r="F85" i="5"/>
  <c r="E85"/>
  <c r="D85"/>
  <c r="C85"/>
  <c r="G84"/>
  <c r="G83"/>
  <c r="G82"/>
  <c r="G81"/>
  <c r="G77"/>
  <c r="G76"/>
  <c r="G75"/>
  <c r="F72"/>
  <c r="E72"/>
  <c r="G71"/>
  <c r="G70"/>
  <c r="G69"/>
  <c r="G68"/>
  <c r="G67"/>
  <c r="F64"/>
  <c r="E64"/>
  <c r="D64"/>
  <c r="C64"/>
  <c r="G63"/>
  <c r="G60"/>
  <c r="G59"/>
  <c r="G58"/>
  <c r="G57"/>
  <c r="F54"/>
  <c r="E54"/>
  <c r="D54"/>
  <c r="C54"/>
  <c r="G53"/>
  <c r="G52"/>
  <c r="G51"/>
  <c r="G50"/>
  <c r="F48"/>
  <c r="E48"/>
  <c r="D48"/>
  <c r="C48"/>
  <c r="G47"/>
  <c r="G46"/>
  <c r="G45"/>
  <c r="F43"/>
  <c r="E43"/>
  <c r="D43"/>
  <c r="C43"/>
  <c r="G42"/>
  <c r="G41"/>
  <c r="G37"/>
  <c r="F29"/>
  <c r="E29"/>
  <c r="D29"/>
  <c r="C29"/>
  <c r="F26"/>
  <c r="E26"/>
  <c r="D26"/>
  <c r="C26"/>
  <c r="G26" s="1"/>
  <c r="F23"/>
  <c r="E23"/>
  <c r="D23"/>
  <c r="C23"/>
  <c r="G22"/>
  <c r="G21"/>
  <c r="G20"/>
  <c r="G19"/>
  <c r="F17"/>
  <c r="E17"/>
  <c r="D17"/>
  <c r="C17"/>
  <c r="G16"/>
  <c r="G15"/>
  <c r="G14"/>
  <c r="F12"/>
  <c r="E12"/>
  <c r="D12"/>
  <c r="C12"/>
  <c r="G11"/>
  <c r="G10"/>
  <c r="F118" i="4"/>
  <c r="E118"/>
  <c r="D118"/>
  <c r="C118"/>
  <c r="G117"/>
  <c r="G116"/>
  <c r="G115"/>
  <c r="G114"/>
  <c r="G113"/>
  <c r="G112"/>
  <c r="G111"/>
  <c r="G110"/>
  <c r="G109"/>
  <c r="G108"/>
  <c r="G107"/>
  <c r="G106"/>
  <c r="G105"/>
  <c r="F102"/>
  <c r="E102"/>
  <c r="D102"/>
  <c r="C102"/>
  <c r="G101"/>
  <c r="G100"/>
  <c r="G99"/>
  <c r="G98"/>
  <c r="G97"/>
  <c r="F94"/>
  <c r="E94"/>
  <c r="D94"/>
  <c r="C94"/>
  <c r="G93"/>
  <c r="G92"/>
  <c r="G91"/>
  <c r="G90"/>
  <c r="G89"/>
  <c r="G88"/>
  <c r="G87"/>
  <c r="G86"/>
  <c r="G85"/>
  <c r="G84"/>
  <c r="G83"/>
  <c r="F80"/>
  <c r="E80"/>
  <c r="D80"/>
  <c r="C80"/>
  <c r="G79"/>
  <c r="G72"/>
  <c r="G71"/>
  <c r="G70"/>
  <c r="G69"/>
  <c r="G68"/>
  <c r="G67"/>
  <c r="G66"/>
  <c r="G65"/>
  <c r="F62"/>
  <c r="E62"/>
  <c r="D62"/>
  <c r="C62"/>
  <c r="G61"/>
  <c r="G60"/>
  <c r="G59"/>
  <c r="G58"/>
  <c r="G57"/>
  <c r="G56"/>
  <c r="G55"/>
  <c r="G54"/>
  <c r="G53"/>
  <c r="G52"/>
  <c r="G51"/>
  <c r="G50"/>
  <c r="F48"/>
  <c r="F48" i="2" s="1"/>
  <c r="E48" i="4"/>
  <c r="E48" i="2" s="1"/>
  <c r="D48" i="4"/>
  <c r="D48" i="2" s="1"/>
  <c r="C48" i="4"/>
  <c r="C48" i="2" s="1"/>
  <c r="G47" i="4"/>
  <c r="G46"/>
  <c r="G45"/>
  <c r="F43"/>
  <c r="E43"/>
  <c r="D43"/>
  <c r="C43"/>
  <c r="G42"/>
  <c r="G41"/>
  <c r="G40"/>
  <c r="G39"/>
  <c r="G38"/>
  <c r="G37"/>
  <c r="F29"/>
  <c r="E29"/>
  <c r="D29"/>
  <c r="C29"/>
  <c r="F26"/>
  <c r="E26"/>
  <c r="D26"/>
  <c r="C26"/>
  <c r="F23"/>
  <c r="E23"/>
  <c r="D23"/>
  <c r="G22"/>
  <c r="G21"/>
  <c r="G20"/>
  <c r="G19"/>
  <c r="G16"/>
  <c r="G15"/>
  <c r="G14"/>
  <c r="F12"/>
  <c r="E12"/>
  <c r="D12"/>
  <c r="C12"/>
  <c r="G11"/>
  <c r="G10"/>
  <c r="G9"/>
  <c r="F83" i="19"/>
  <c r="E83"/>
  <c r="D83"/>
  <c r="C83"/>
  <c r="G79"/>
  <c r="F76"/>
  <c r="E76"/>
  <c r="D76"/>
  <c r="C76"/>
  <c r="F68"/>
  <c r="E68"/>
  <c r="D68"/>
  <c r="C68"/>
  <c r="F59"/>
  <c r="E59"/>
  <c r="D59"/>
  <c r="C59"/>
  <c r="G56"/>
  <c r="F53"/>
  <c r="E53"/>
  <c r="D53"/>
  <c r="C53"/>
  <c r="F48"/>
  <c r="E48"/>
  <c r="D48"/>
  <c r="C48"/>
  <c r="F43"/>
  <c r="E43"/>
  <c r="D43"/>
  <c r="C43"/>
  <c r="G37"/>
  <c r="F29"/>
  <c r="E29"/>
  <c r="D29"/>
  <c r="C29"/>
  <c r="F26"/>
  <c r="E26"/>
  <c r="D26"/>
  <c r="C26"/>
  <c r="F17"/>
  <c r="E17"/>
  <c r="D17"/>
  <c r="C17"/>
  <c r="E12"/>
  <c r="D12"/>
  <c r="C12"/>
  <c r="G9"/>
  <c r="F96" i="18"/>
  <c r="E96"/>
  <c r="D96"/>
  <c r="C96"/>
  <c r="F90"/>
  <c r="E90"/>
  <c r="D90"/>
  <c r="C90"/>
  <c r="F84"/>
  <c r="E84"/>
  <c r="D84"/>
  <c r="C84"/>
  <c r="G78"/>
  <c r="G77"/>
  <c r="F74"/>
  <c r="E74"/>
  <c r="D74"/>
  <c r="C74"/>
  <c r="G66"/>
  <c r="F62"/>
  <c r="E62"/>
  <c r="D62"/>
  <c r="C62"/>
  <c r="G62"/>
  <c r="F48"/>
  <c r="E48"/>
  <c r="D48"/>
  <c r="C48"/>
  <c r="F43"/>
  <c r="E43"/>
  <c r="D43"/>
  <c r="C43"/>
  <c r="G39"/>
  <c r="G38"/>
  <c r="G37"/>
  <c r="F29"/>
  <c r="E29"/>
  <c r="D29"/>
  <c r="C29"/>
  <c r="F26"/>
  <c r="E26"/>
  <c r="D26"/>
  <c r="C26"/>
  <c r="F23"/>
  <c r="E23"/>
  <c r="D23"/>
  <c r="C23"/>
  <c r="F17"/>
  <c r="E17"/>
  <c r="D17"/>
  <c r="C17"/>
  <c r="G14"/>
  <c r="F12"/>
  <c r="E12"/>
  <c r="D12"/>
  <c r="C12"/>
  <c r="G9"/>
  <c r="F99" i="17"/>
  <c r="E99"/>
  <c r="D99"/>
  <c r="C99"/>
  <c r="G93"/>
  <c r="F90"/>
  <c r="E90"/>
  <c r="D90"/>
  <c r="C90"/>
  <c r="G87"/>
  <c r="G86"/>
  <c r="F82"/>
  <c r="E82"/>
  <c r="D82"/>
  <c r="C82"/>
  <c r="G76"/>
  <c r="G75"/>
  <c r="G73"/>
  <c r="G72"/>
  <c r="F68"/>
  <c r="E68"/>
  <c r="D68"/>
  <c r="C68"/>
  <c r="G59"/>
  <c r="F56"/>
  <c r="E56"/>
  <c r="D56"/>
  <c r="C56"/>
  <c r="F48"/>
  <c r="E48"/>
  <c r="D48"/>
  <c r="C48"/>
  <c r="F43"/>
  <c r="E43"/>
  <c r="D43"/>
  <c r="C43"/>
  <c r="G37"/>
  <c r="F29"/>
  <c r="E29"/>
  <c r="D29"/>
  <c r="C29"/>
  <c r="F26"/>
  <c r="E26"/>
  <c r="D26"/>
  <c r="C26"/>
  <c r="F23"/>
  <c r="E23"/>
  <c r="D23"/>
  <c r="C23"/>
  <c r="F17"/>
  <c r="E17"/>
  <c r="D17"/>
  <c r="C17"/>
  <c r="G14"/>
  <c r="F12"/>
  <c r="E12"/>
  <c r="D12"/>
  <c r="C12"/>
  <c r="G9"/>
  <c r="F100" i="16"/>
  <c r="E100"/>
  <c r="D100"/>
  <c r="C100"/>
  <c r="F95"/>
  <c r="E95"/>
  <c r="D95"/>
  <c r="C95"/>
  <c r="F87"/>
  <c r="E87"/>
  <c r="D87"/>
  <c r="C87"/>
  <c r="G83"/>
  <c r="G82"/>
  <c r="G81"/>
  <c r="G80"/>
  <c r="G79"/>
  <c r="F74"/>
  <c r="E74"/>
  <c r="D74"/>
  <c r="C74"/>
  <c r="G70"/>
  <c r="G69"/>
  <c r="G68"/>
  <c r="G67"/>
  <c r="F62"/>
  <c r="E62"/>
  <c r="D62"/>
  <c r="C62"/>
  <c r="F54"/>
  <c r="E54"/>
  <c r="D54"/>
  <c r="C54"/>
  <c r="G53"/>
  <c r="F44"/>
  <c r="E44"/>
  <c r="D44"/>
  <c r="C44"/>
  <c r="G40"/>
  <c r="F26"/>
  <c r="E26"/>
  <c r="D26"/>
  <c r="C26"/>
  <c r="F23"/>
  <c r="E23"/>
  <c r="D23"/>
  <c r="G20"/>
  <c r="F17"/>
  <c r="E17"/>
  <c r="D17"/>
  <c r="C17"/>
  <c r="G14"/>
  <c r="F12"/>
  <c r="E12"/>
  <c r="D12"/>
  <c r="C12"/>
  <c r="G9"/>
  <c r="F88" i="15"/>
  <c r="E88"/>
  <c r="D88"/>
  <c r="G82"/>
  <c r="F79"/>
  <c r="E79"/>
  <c r="D79"/>
  <c r="C79"/>
  <c r="E62"/>
  <c r="D62"/>
  <c r="C62"/>
  <c r="G59"/>
  <c r="G58"/>
  <c r="G57"/>
  <c r="F54"/>
  <c r="E54"/>
  <c r="D54"/>
  <c r="C54"/>
  <c r="F48"/>
  <c r="E48"/>
  <c r="D48"/>
  <c r="C48"/>
  <c r="G37"/>
  <c r="F29"/>
  <c r="E29"/>
  <c r="D29"/>
  <c r="C29"/>
  <c r="F26"/>
  <c r="E26"/>
  <c r="D26"/>
  <c r="C26"/>
  <c r="F23"/>
  <c r="E23"/>
  <c r="D23"/>
  <c r="C23"/>
  <c r="G23"/>
  <c r="F17"/>
  <c r="E17"/>
  <c r="D17"/>
  <c r="C17"/>
  <c r="G14"/>
  <c r="G17" s="1"/>
  <c r="F12"/>
  <c r="E12"/>
  <c r="D12"/>
  <c r="G11"/>
  <c r="G10"/>
  <c r="G9"/>
  <c r="F98" i="14"/>
  <c r="E98"/>
  <c r="D98"/>
  <c r="C98"/>
  <c r="G92"/>
  <c r="F88"/>
  <c r="E88"/>
  <c r="D88"/>
  <c r="C88"/>
  <c r="F80"/>
  <c r="E80"/>
  <c r="D80"/>
  <c r="C80"/>
  <c r="G74"/>
  <c r="G73"/>
  <c r="G72"/>
  <c r="G71"/>
  <c r="G70"/>
  <c r="F66"/>
  <c r="E66"/>
  <c r="D66"/>
  <c r="C66"/>
  <c r="G63"/>
  <c r="G62"/>
  <c r="G61"/>
  <c r="G60"/>
  <c r="G59"/>
  <c r="F56"/>
  <c r="E56"/>
  <c r="D56"/>
  <c r="C56"/>
  <c r="F48"/>
  <c r="E48"/>
  <c r="D48"/>
  <c r="C48"/>
  <c r="G47"/>
  <c r="G46"/>
  <c r="G45"/>
  <c r="G48" s="1"/>
  <c r="F43"/>
  <c r="E43"/>
  <c r="D43"/>
  <c r="C43"/>
  <c r="G37"/>
  <c r="F29"/>
  <c r="E29"/>
  <c r="D29"/>
  <c r="C29"/>
  <c r="F26"/>
  <c r="E26"/>
  <c r="D26"/>
  <c r="C26"/>
  <c r="F23"/>
  <c r="E23"/>
  <c r="D23"/>
  <c r="C23"/>
  <c r="F17"/>
  <c r="E17"/>
  <c r="D17"/>
  <c r="C17"/>
  <c r="G14"/>
  <c r="G9"/>
  <c r="F90" i="13"/>
  <c r="E90"/>
  <c r="D90"/>
  <c r="C90"/>
  <c r="F83"/>
  <c r="E83"/>
  <c r="D83"/>
  <c r="C83"/>
  <c r="F75"/>
  <c r="E75"/>
  <c r="D75"/>
  <c r="C75"/>
  <c r="G69"/>
  <c r="F66"/>
  <c r="E66"/>
  <c r="D66"/>
  <c r="C66"/>
  <c r="G61"/>
  <c r="G60"/>
  <c r="F56"/>
  <c r="E56"/>
  <c r="D56"/>
  <c r="C56"/>
  <c r="F48"/>
  <c r="E48"/>
  <c r="D48"/>
  <c r="C48"/>
  <c r="F43"/>
  <c r="E43"/>
  <c r="D43"/>
  <c r="C43"/>
  <c r="G39"/>
  <c r="G38"/>
  <c r="F29"/>
  <c r="E29"/>
  <c r="D29"/>
  <c r="D29" i="3" s="1"/>
  <c r="C29" i="13"/>
  <c r="F26"/>
  <c r="E26"/>
  <c r="D26"/>
  <c r="C26"/>
  <c r="F23"/>
  <c r="E23"/>
  <c r="D23"/>
  <c r="D23" i="3" s="1"/>
  <c r="C23" i="13"/>
  <c r="C23" i="3" s="1"/>
  <c r="G20" i="13"/>
  <c r="F17"/>
  <c r="E17"/>
  <c r="D17"/>
  <c r="C17"/>
  <c r="G14"/>
  <c r="F12"/>
  <c r="E12"/>
  <c r="D12"/>
  <c r="C12"/>
  <c r="G9"/>
  <c r="F117" i="12"/>
  <c r="E117"/>
  <c r="D117"/>
  <c r="C117"/>
  <c r="G113"/>
  <c r="F109"/>
  <c r="F85" i="3" s="1"/>
  <c r="E109" i="12"/>
  <c r="D109"/>
  <c r="C109"/>
  <c r="F101"/>
  <c r="E101"/>
  <c r="D101"/>
  <c r="C101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F75"/>
  <c r="E75"/>
  <c r="D75"/>
  <c r="D70" i="3" s="1"/>
  <c r="C75" i="12"/>
  <c r="G74"/>
  <c r="G73"/>
  <c r="G69"/>
  <c r="G68"/>
  <c r="G67"/>
  <c r="G66"/>
  <c r="G65"/>
  <c r="G64"/>
  <c r="G63"/>
  <c r="F60"/>
  <c r="E60"/>
  <c r="D60"/>
  <c r="C60"/>
  <c r="C61" i="3" s="1"/>
  <c r="F43" i="12"/>
  <c r="E43"/>
  <c r="D43"/>
  <c r="C43"/>
  <c r="G39"/>
  <c r="G38"/>
  <c r="F27"/>
  <c r="E27"/>
  <c r="D27"/>
  <c r="D26" i="3" s="1"/>
  <c r="C27" i="12"/>
  <c r="F17"/>
  <c r="E17"/>
  <c r="D17"/>
  <c r="C17"/>
  <c r="G14"/>
  <c r="F12"/>
  <c r="E12"/>
  <c r="D12"/>
  <c r="G9"/>
  <c r="F61" i="3"/>
  <c r="E61"/>
  <c r="D61"/>
  <c r="G48" i="2" l="1"/>
  <c r="F101" i="17"/>
  <c r="C100" i="14"/>
  <c r="D51" i="3"/>
  <c r="D101" i="17"/>
  <c r="C98" i="18"/>
  <c r="C85" i="19"/>
  <c r="C92" i="13"/>
  <c r="C101" i="17"/>
  <c r="F40" i="3"/>
  <c r="G29" i="18"/>
  <c r="F70" i="3"/>
  <c r="F78"/>
  <c r="C85"/>
  <c r="E23"/>
  <c r="E29"/>
  <c r="C51"/>
  <c r="G26" i="16"/>
  <c r="F92" i="3"/>
  <c r="E51"/>
  <c r="D85"/>
  <c r="D40"/>
  <c r="E70"/>
  <c r="F17"/>
  <c r="E17"/>
  <c r="E85"/>
  <c r="F29"/>
  <c r="D17"/>
  <c r="F51"/>
  <c r="E92"/>
  <c r="D92"/>
  <c r="F12"/>
  <c r="E26"/>
  <c r="E78"/>
  <c r="D78"/>
  <c r="C92"/>
  <c r="F26"/>
  <c r="C70"/>
  <c r="C78"/>
  <c r="E12"/>
  <c r="D12"/>
  <c r="C26"/>
  <c r="E40"/>
  <c r="C12"/>
  <c r="G29" i="13"/>
  <c r="C29" i="3"/>
  <c r="C32" i="12"/>
  <c r="C17" i="3"/>
  <c r="D119" i="12"/>
  <c r="F119"/>
  <c r="C119"/>
  <c r="E119"/>
  <c r="G48" i="15"/>
  <c r="G23" i="4"/>
  <c r="G64" i="5"/>
  <c r="E23" i="2"/>
  <c r="E29"/>
  <c r="G29" i="17"/>
  <c r="H48" i="19"/>
  <c r="G75" i="13"/>
  <c r="G43" i="15"/>
  <c r="G17" i="19"/>
  <c r="D90" i="2"/>
  <c r="G62" i="16"/>
  <c r="G61" i="3"/>
  <c r="G17" i="13"/>
  <c r="G23"/>
  <c r="G79" i="15"/>
  <c r="G88"/>
  <c r="G26" i="17"/>
  <c r="G29" i="4"/>
  <c r="C12" i="2"/>
  <c r="E82"/>
  <c r="G48" i="13"/>
  <c r="G29" i="14"/>
  <c r="G29" i="15"/>
  <c r="G95" i="16"/>
  <c r="G100"/>
  <c r="G56" i="17"/>
  <c r="G68"/>
  <c r="G101" s="1"/>
  <c r="G103" s="1"/>
  <c r="D82" i="2"/>
  <c r="G43" i="13"/>
  <c r="D12" i="2"/>
  <c r="E17"/>
  <c r="F43"/>
  <c r="F70"/>
  <c r="F90"/>
  <c r="G83" i="13"/>
  <c r="G90"/>
  <c r="G26" i="18"/>
  <c r="G17" i="4"/>
  <c r="G94"/>
  <c r="G102"/>
  <c r="G17" i="11"/>
  <c r="G23"/>
  <c r="G60"/>
  <c r="F12" i="2"/>
  <c r="G26" i="10"/>
  <c r="D96" i="2"/>
  <c r="G55" i="10"/>
  <c r="D17" i="2"/>
  <c r="D23"/>
  <c r="D29"/>
  <c r="E43"/>
  <c r="F53"/>
  <c r="F61"/>
  <c r="E70"/>
  <c r="E90"/>
  <c r="G63" i="10"/>
  <c r="G12"/>
  <c r="C31"/>
  <c r="G29"/>
  <c r="D26" i="2"/>
  <c r="E12"/>
  <c r="F17"/>
  <c r="F23"/>
  <c r="F29"/>
  <c r="F82"/>
  <c r="G23" i="9"/>
  <c r="G54"/>
  <c r="F26" i="2"/>
  <c r="D53"/>
  <c r="D61"/>
  <c r="F96"/>
  <c r="G87" i="8"/>
  <c r="G94"/>
  <c r="G89" i="7"/>
  <c r="C17" i="2"/>
  <c r="C23"/>
  <c r="C29"/>
  <c r="D43"/>
  <c r="E53"/>
  <c r="E61"/>
  <c r="D70"/>
  <c r="G17" i="7"/>
  <c r="G23"/>
  <c r="G79"/>
  <c r="C90" i="2"/>
  <c r="G29" i="7"/>
  <c r="G48"/>
  <c r="E26" i="2"/>
  <c r="C53"/>
  <c r="C61"/>
  <c r="E96"/>
  <c r="G85" i="5"/>
  <c r="G48"/>
  <c r="G43"/>
  <c r="C43" i="2"/>
  <c r="G72" i="5"/>
  <c r="C96" i="2"/>
  <c r="G78" i="5"/>
  <c r="C70" i="2"/>
  <c r="G12" i="5"/>
  <c r="C26" i="2"/>
  <c r="G43" i="7"/>
  <c r="G118" i="4"/>
  <c r="G48"/>
  <c r="G54" i="11"/>
  <c r="D80"/>
  <c r="E80"/>
  <c r="D89" i="9"/>
  <c r="E89"/>
  <c r="G66"/>
  <c r="G23" i="8"/>
  <c r="G43"/>
  <c r="C31"/>
  <c r="G26"/>
  <c r="G17"/>
  <c r="G74" i="16"/>
  <c r="G102" s="1"/>
  <c r="G17"/>
  <c r="G19" i="19"/>
  <c r="G23" s="1"/>
  <c r="G76"/>
  <c r="G83"/>
  <c r="G53"/>
  <c r="G59"/>
  <c r="G17" i="17"/>
  <c r="C31"/>
  <c r="G74" i="18"/>
  <c r="G17"/>
  <c r="G109" i="12"/>
  <c r="G27"/>
  <c r="G48"/>
  <c r="G60"/>
  <c r="G75"/>
  <c r="G17"/>
  <c r="F31" i="13"/>
  <c r="F31" i="15"/>
  <c r="E32" i="16"/>
  <c r="D102"/>
  <c r="G12" i="12"/>
  <c r="D32"/>
  <c r="F32"/>
  <c r="G43"/>
  <c r="G101"/>
  <c r="G117"/>
  <c r="G12" i="13"/>
  <c r="G26"/>
  <c r="E31"/>
  <c r="G56"/>
  <c r="G66"/>
  <c r="D92"/>
  <c r="E92"/>
  <c r="G23" i="14"/>
  <c r="G12" i="15"/>
  <c r="G26"/>
  <c r="E31"/>
  <c r="G54"/>
  <c r="D90"/>
  <c r="E90"/>
  <c r="G12" i="16"/>
  <c r="G23"/>
  <c r="D32"/>
  <c r="F32"/>
  <c r="G44"/>
  <c r="G54"/>
  <c r="G87"/>
  <c r="E102"/>
  <c r="G12" i="17"/>
  <c r="G23"/>
  <c r="D31"/>
  <c r="F31"/>
  <c r="G43"/>
  <c r="G48"/>
  <c r="E101"/>
  <c r="G12" i="18"/>
  <c r="G23"/>
  <c r="D31"/>
  <c r="F31"/>
  <c r="G43"/>
  <c r="G48"/>
  <c r="G84"/>
  <c r="G90"/>
  <c r="G96"/>
  <c r="F98"/>
  <c r="F100" s="1"/>
  <c r="G26" i="19"/>
  <c r="G29"/>
  <c r="E31"/>
  <c r="G43"/>
  <c r="H43"/>
  <c r="G48"/>
  <c r="H59"/>
  <c r="G68"/>
  <c r="H68"/>
  <c r="H76"/>
  <c r="E85"/>
  <c r="G12" i="4"/>
  <c r="C31"/>
  <c r="G26"/>
  <c r="G43"/>
  <c r="G62"/>
  <c r="G80"/>
  <c r="D120"/>
  <c r="E120"/>
  <c r="E31" i="5"/>
  <c r="F87"/>
  <c r="D31" i="7"/>
  <c r="F31"/>
  <c r="E31" i="8"/>
  <c r="F96"/>
  <c r="G17" i="9"/>
  <c r="D31"/>
  <c r="F31"/>
  <c r="D82" i="10"/>
  <c r="E82"/>
  <c r="D31" i="11"/>
  <c r="F31"/>
  <c r="E32" i="12"/>
  <c r="E121" s="1"/>
  <c r="D31" i="13"/>
  <c r="F92"/>
  <c r="D31" i="15"/>
  <c r="F90"/>
  <c r="F102" i="16"/>
  <c r="E31" i="17"/>
  <c r="E31" i="18"/>
  <c r="D98"/>
  <c r="E98"/>
  <c r="E100" s="1"/>
  <c r="D31" i="19"/>
  <c r="F85"/>
  <c r="D122" i="4"/>
  <c r="F120"/>
  <c r="F91" i="7"/>
  <c r="E31" i="10"/>
  <c r="G17" i="5"/>
  <c r="G23"/>
  <c r="D31"/>
  <c r="F31"/>
  <c r="G54"/>
  <c r="D87"/>
  <c r="E87"/>
  <c r="G12" i="7"/>
  <c r="G26"/>
  <c r="E31"/>
  <c r="G54"/>
  <c r="D91"/>
  <c r="E91"/>
  <c r="G12" i="8"/>
  <c r="D31"/>
  <c r="F31"/>
  <c r="G57"/>
  <c r="G66"/>
  <c r="D96"/>
  <c r="E96"/>
  <c r="G12" i="9"/>
  <c r="G26"/>
  <c r="G29"/>
  <c r="E31"/>
  <c r="G43"/>
  <c r="G48"/>
  <c r="G75"/>
  <c r="G81"/>
  <c r="G87"/>
  <c r="F89"/>
  <c r="G17" i="10"/>
  <c r="G23"/>
  <c r="D31"/>
  <c r="F31"/>
  <c r="G44"/>
  <c r="G49"/>
  <c r="G70"/>
  <c r="G74"/>
  <c r="G80"/>
  <c r="F82"/>
  <c r="G12" i="11"/>
  <c r="G26"/>
  <c r="E31"/>
  <c r="G43"/>
  <c r="G48"/>
  <c r="G67"/>
  <c r="G71"/>
  <c r="G78"/>
  <c r="F80"/>
  <c r="G80" i="14"/>
  <c r="G88"/>
  <c r="G98"/>
  <c r="G56"/>
  <c r="G43"/>
  <c r="G66"/>
  <c r="F100"/>
  <c r="E100"/>
  <c r="D100"/>
  <c r="G26"/>
  <c r="E31"/>
  <c r="D31"/>
  <c r="G17"/>
  <c r="F31"/>
  <c r="F102" s="1"/>
  <c r="G12"/>
  <c r="C31" i="11"/>
  <c r="G29"/>
  <c r="C80"/>
  <c r="C82" i="10"/>
  <c r="C31" i="9"/>
  <c r="C89"/>
  <c r="G29" i="8"/>
  <c r="C96"/>
  <c r="C98" s="1"/>
  <c r="C31" i="7"/>
  <c r="C31" i="5"/>
  <c r="G29"/>
  <c r="G31" s="1"/>
  <c r="C87"/>
  <c r="E122" i="4"/>
  <c r="C120"/>
  <c r="C31" i="19"/>
  <c r="D85"/>
  <c r="H83"/>
  <c r="C31" i="18"/>
  <c r="C102" i="16"/>
  <c r="C31" i="15"/>
  <c r="C92"/>
  <c r="C31" i="14"/>
  <c r="C31" i="13"/>
  <c r="C121" i="12"/>
  <c r="G96" i="2" l="1"/>
  <c r="C104" i="16"/>
  <c r="E104"/>
  <c r="F104"/>
  <c r="G85" i="3"/>
  <c r="G43" i="2"/>
  <c r="G53"/>
  <c r="G70"/>
  <c r="D104" i="16"/>
  <c r="G29" i="2"/>
  <c r="C31"/>
  <c r="F31"/>
  <c r="D31"/>
  <c r="E31"/>
  <c r="C103" i="17"/>
  <c r="C100" i="18"/>
  <c r="E98" i="2"/>
  <c r="F98"/>
  <c r="D98"/>
  <c r="C94" i="13"/>
  <c r="C87" i="19"/>
  <c r="D103" i="17"/>
  <c r="C102" i="14"/>
  <c r="E31" i="3"/>
  <c r="F94"/>
  <c r="D100" i="18"/>
  <c r="G51" i="3"/>
  <c r="E94"/>
  <c r="D94"/>
  <c r="G17"/>
  <c r="G70"/>
  <c r="G29"/>
  <c r="G90" i="15"/>
  <c r="G78" i="3"/>
  <c r="C94"/>
  <c r="G92"/>
  <c r="D31"/>
  <c r="F94" i="13"/>
  <c r="G26" i="3"/>
  <c r="G92" i="13"/>
  <c r="G12" i="3"/>
  <c r="G40"/>
  <c r="E94" i="13"/>
  <c r="C31" i="3"/>
  <c r="D121" i="12"/>
  <c r="F121"/>
  <c r="G119"/>
  <c r="G90" i="2"/>
  <c r="F98" i="8"/>
  <c r="D94" i="13"/>
  <c r="G32" i="12"/>
  <c r="G31" i="10"/>
  <c r="G120" i="4"/>
  <c r="G31" i="18"/>
  <c r="G23" i="2"/>
  <c r="G31" i="4"/>
  <c r="E84" i="10"/>
  <c r="G32" i="16"/>
  <c r="G17" i="2"/>
  <c r="C84" i="10"/>
  <c r="F84"/>
  <c r="G98" i="18"/>
  <c r="G31" i="13"/>
  <c r="G12" i="2"/>
  <c r="D82" i="11"/>
  <c r="G82" i="10"/>
  <c r="G84" s="1"/>
  <c r="E91" i="9"/>
  <c r="G26" i="2"/>
  <c r="G61"/>
  <c r="F93" i="7"/>
  <c r="D89" i="5"/>
  <c r="G87"/>
  <c r="E89"/>
  <c r="F122" i="4"/>
  <c r="D84" i="10"/>
  <c r="E82" i="11"/>
  <c r="G80"/>
  <c r="F82"/>
  <c r="G31"/>
  <c r="G31" i="9"/>
  <c r="D91"/>
  <c r="F91"/>
  <c r="G89"/>
  <c r="G31" i="7"/>
  <c r="D93"/>
  <c r="G96" i="8"/>
  <c r="E98"/>
  <c r="G85" i="19"/>
  <c r="F23"/>
  <c r="G31"/>
  <c r="E87"/>
  <c r="F103" i="17"/>
  <c r="G31"/>
  <c r="E103"/>
  <c r="D92" i="15"/>
  <c r="E92"/>
  <c r="G31"/>
  <c r="D87" i="19"/>
  <c r="C122" i="4"/>
  <c r="G31" i="8"/>
  <c r="C91" i="9"/>
  <c r="D98" i="8"/>
  <c r="E93" i="7"/>
  <c r="F92" i="15"/>
  <c r="F89" i="5"/>
  <c r="G100" i="14"/>
  <c r="E102"/>
  <c r="D102"/>
  <c r="G31"/>
  <c r="C82" i="11"/>
  <c r="C89" i="5"/>
  <c r="G92" i="15" l="1"/>
  <c r="G94" s="1"/>
  <c r="F100" i="2"/>
  <c r="D100"/>
  <c r="E100"/>
  <c r="G94" i="13"/>
  <c r="G96" s="1"/>
  <c r="G31" i="2"/>
  <c r="E96" i="3"/>
  <c r="F31" i="19"/>
  <c r="F87" s="1"/>
  <c r="F23" i="3"/>
  <c r="G87" i="19"/>
  <c r="G89" s="1"/>
  <c r="G100" i="18"/>
  <c r="G94" i="3"/>
  <c r="G105" i="17"/>
  <c r="D96" i="3"/>
  <c r="G104" i="16"/>
  <c r="G106" s="1"/>
  <c r="C96" i="3"/>
  <c r="G121" i="12"/>
  <c r="G124" i="4"/>
  <c r="G122"/>
  <c r="G89" i="5"/>
  <c r="G82" i="11"/>
  <c r="G91" i="9"/>
  <c r="G98" i="8"/>
  <c r="G102" i="14"/>
  <c r="F31" i="3" l="1"/>
  <c r="G23"/>
  <c r="G31" s="1"/>
  <c r="H31" i="19"/>
  <c r="F96" i="3" l="1"/>
  <c r="G96" s="1"/>
  <c r="G98" s="1"/>
  <c r="G74" i="7"/>
  <c r="G91" s="1"/>
  <c r="G93" s="1"/>
  <c r="C74"/>
  <c r="K96" l="1"/>
  <c r="C82" i="2"/>
  <c r="C91" i="7"/>
  <c r="C93" s="1"/>
  <c r="C98" i="2" l="1"/>
  <c r="C100" s="1"/>
  <c r="G82"/>
  <c r="G98" s="1"/>
  <c r="G100" l="1"/>
  <c r="K105" s="1"/>
</calcChain>
</file>

<file path=xl/sharedStrings.xml><?xml version="1.0" encoding="utf-8"?>
<sst xmlns="http://schemas.openxmlformats.org/spreadsheetml/2006/main" count="1045" uniqueCount="251">
  <si>
    <t>CSG 11: Regular Pay - Cont Full Time</t>
  </si>
  <si>
    <t>CSG 12: Regular Pay - Other</t>
  </si>
  <si>
    <t>CSG 13:Additional Gross Pay</t>
  </si>
  <si>
    <t>CSG 15: Overtime Pay</t>
  </si>
  <si>
    <t>CSG 14: Fringe</t>
  </si>
  <si>
    <t>Non-Personal Services (NPS)</t>
  </si>
  <si>
    <t>Personal Services (PS)</t>
  </si>
  <si>
    <t>CSG 20: Supplies and Materials</t>
  </si>
  <si>
    <t>CSG 32: Rentals</t>
  </si>
  <si>
    <t>CSG 31: Telephone, Telegraph, Telegram, Etc</t>
  </si>
  <si>
    <t>CSG 40: Other Services and Charges</t>
  </si>
  <si>
    <t>CSG 41: Contractual Services</t>
  </si>
  <si>
    <t>CSG 50: Subsidies and Transfers</t>
  </si>
  <si>
    <t>CSG 70: Equipment &amp; Equipment Rental</t>
  </si>
  <si>
    <t xml:space="preserve"> </t>
  </si>
  <si>
    <t>Q1</t>
  </si>
  <si>
    <t>Q2</t>
  </si>
  <si>
    <t>Q3</t>
  </si>
  <si>
    <t>Q4</t>
  </si>
  <si>
    <t>Total</t>
  </si>
  <si>
    <t>List all contracts including vendor name, amount &amp; service provided. All bugeted funds must be accounted for.</t>
  </si>
  <si>
    <t>Subtotal</t>
  </si>
  <si>
    <t>Total Personal Services (PS)</t>
  </si>
  <si>
    <t>Total Non-Personal Services (NPS)</t>
  </si>
  <si>
    <t>Attachment II - Spending Plan</t>
  </si>
  <si>
    <t>Total FY 2014 Budget Request</t>
  </si>
  <si>
    <t>Total FY 2013 Approved Budget</t>
  </si>
  <si>
    <t>School Subsidy Program - Office Supplies</t>
  </si>
  <si>
    <t>Tri-State Oversight</t>
  </si>
  <si>
    <t>Swing Space - DCPS</t>
  </si>
  <si>
    <t>DC Circulator</t>
  </si>
  <si>
    <t>Streetcar Operations</t>
  </si>
  <si>
    <t>Misc.</t>
  </si>
  <si>
    <t>Computer IT needs</t>
  </si>
  <si>
    <t>Dues/Memberships</t>
  </si>
  <si>
    <t>Travel</t>
  </si>
  <si>
    <t>Postage</t>
  </si>
  <si>
    <t>Purchase Card</t>
  </si>
  <si>
    <t>Agency Management</t>
  </si>
  <si>
    <t>Purchase card</t>
  </si>
  <si>
    <t>General Office Supplies</t>
  </si>
  <si>
    <t>CSG 30: Energy, Comm and Bldg Rentals</t>
  </si>
  <si>
    <t>Developer Network</t>
  </si>
  <si>
    <t>IT Hardware Maintanance</t>
  </si>
  <si>
    <t>Shared IT Cost-Computers, routers etc</t>
  </si>
  <si>
    <t>Emergency Preparedness</t>
  </si>
  <si>
    <t>Wellness Initiave</t>
  </si>
  <si>
    <t>Settlements and Judgements</t>
  </si>
  <si>
    <t>Legal Membership Dues</t>
  </si>
  <si>
    <t>Fleet Maintanance &amp; Repairs</t>
  </si>
  <si>
    <t xml:space="preserve">Support Services </t>
  </si>
  <si>
    <t>Temporary Personnell Staff</t>
  </si>
  <si>
    <t>Professional Service Contact for Training Facilities</t>
  </si>
  <si>
    <t>HVAC- Emergency</t>
  </si>
  <si>
    <t>Plumbing-Emergency</t>
  </si>
  <si>
    <t>Electrical-Emergency</t>
  </si>
  <si>
    <t>Bay Saver Maintenance</t>
  </si>
  <si>
    <t>Construction supplies</t>
  </si>
  <si>
    <t>Fire Alarm/Sprinkler Service</t>
  </si>
  <si>
    <t>File Shredding Service</t>
  </si>
  <si>
    <t>Fence Repair/ Installation</t>
  </si>
  <si>
    <t>Generator Service</t>
  </si>
  <si>
    <t>Roof Repair</t>
  </si>
  <si>
    <t>Paper Distribution</t>
  </si>
  <si>
    <t>IT Software Maintenance and Licenses</t>
  </si>
  <si>
    <t>Copier/ Printer/Scanner Maintenance</t>
  </si>
  <si>
    <t>Agency Shared Services with DPW</t>
  </si>
  <si>
    <t>Fleet Services</t>
  </si>
  <si>
    <t>Network Egineer/Developer-Contract</t>
  </si>
  <si>
    <t>IT Hardware Purchases</t>
  </si>
  <si>
    <t>Infrastructure Project Management</t>
  </si>
  <si>
    <t>Office Supplies</t>
  </si>
  <si>
    <t>EAP</t>
  </si>
  <si>
    <t>Purchase Cards</t>
  </si>
  <si>
    <t>Green Highway Targeted Watershed Iniative Watershed Plannini and Resoration</t>
  </si>
  <si>
    <t>Public Space Operations Project</t>
  </si>
  <si>
    <t>Office Supplies Permits and Leadership</t>
  </si>
  <si>
    <t>Office Supplies Inspection</t>
  </si>
  <si>
    <t>Uniform shirts weather gear and boots 35 employees</t>
  </si>
  <si>
    <t>Trucks Tags Permits Annual</t>
  </si>
  <si>
    <t>Public Space  Transcription Services</t>
  </si>
  <si>
    <t>Printing Laminated Signs Dept. Of Corrections</t>
  </si>
  <si>
    <t>General Policy Development</t>
  </si>
  <si>
    <t>Public Space</t>
  </si>
  <si>
    <t>Multi Modal Policy</t>
  </si>
  <si>
    <t>Row Management</t>
  </si>
  <si>
    <t>Natural Resource Mgt</t>
  </si>
  <si>
    <t>Natural Resource Mgt - Annual Supplies</t>
  </si>
  <si>
    <t>Tree Emergency Services</t>
  </si>
  <si>
    <t>IT Services</t>
  </si>
  <si>
    <t>OSHA Truck Bucket Inspections</t>
  </si>
  <si>
    <t>Misc</t>
  </si>
  <si>
    <t>Mowing (MOU &gt;DPW)</t>
  </si>
  <si>
    <t>Disposal and Recycle Svcs</t>
  </si>
  <si>
    <t>Tree Fund:</t>
  </si>
  <si>
    <t>Natural Resource Mgt:</t>
  </si>
  <si>
    <t>Bike Ranger Program</t>
  </si>
  <si>
    <t>Vehicle Leasing or Purchase</t>
  </si>
  <si>
    <t>Computers, Tablets, Phones</t>
  </si>
  <si>
    <t>Budget Execution</t>
  </si>
  <si>
    <t>Supplies:  General</t>
  </si>
  <si>
    <t>PROGRAM NAME: Agency Financial Operations - Fund 0100</t>
  </si>
  <si>
    <t>PROGRAM NAME:  Urban Forestry Administration - Fund 0100</t>
  </si>
  <si>
    <t>PROGRAM NAME: Planning, Policy &amp; Sustainability - Fund 0100</t>
  </si>
  <si>
    <t>School Uniforms/Boots ; General Office Supplies</t>
  </si>
  <si>
    <t>PEPCO Energy Bill</t>
  </si>
  <si>
    <t>PCARD</t>
  </si>
  <si>
    <t>Kim Walker</t>
  </si>
  <si>
    <t>James Burney</t>
  </si>
  <si>
    <t>Frank Pacifico</t>
  </si>
  <si>
    <t>Miscellaneous</t>
  </si>
  <si>
    <t>Parking Meter Contract</t>
  </si>
  <si>
    <t>CDL MOU</t>
  </si>
  <si>
    <t>Drug testing MOU</t>
  </si>
  <si>
    <t>Trash Recycling MOU</t>
  </si>
  <si>
    <t>Progressive Transportation Services Administration</t>
  </si>
  <si>
    <t>Office Supplies/Shoes/Clothing</t>
  </si>
  <si>
    <t>Clothing/Shoes</t>
  </si>
  <si>
    <t>PEPCO Contract</t>
  </si>
  <si>
    <t>Snow Fleet</t>
  </si>
  <si>
    <t>P-card</t>
  </si>
  <si>
    <t>CDL Training MOU</t>
  </si>
  <si>
    <t>Drug Testing MOU</t>
  </si>
  <si>
    <t>Trash/Disposal MOU</t>
  </si>
  <si>
    <t>TRANSPORTATION OPERATIONS ADMINISTRATION</t>
  </si>
  <si>
    <t>PROGRAM NAME:  Planning, Policy &amp; Sustainability</t>
  </si>
  <si>
    <t>Office Supplies with DC Supply Schedule</t>
  </si>
  <si>
    <t>Blue Boy Printing</t>
  </si>
  <si>
    <t>Pcard</t>
  </si>
  <si>
    <t>ATTEK truck Boom inspections</t>
  </si>
  <si>
    <t>Vermeer Equipment supplies and parts</t>
  </si>
  <si>
    <t>Software improvements to Cityworks and TOPS via Prime Source</t>
  </si>
  <si>
    <t>Plant Health Care for spraying Ginkgo Trees with Contractor TBD in BID</t>
  </si>
  <si>
    <t>PROGRAM NAME: Financial Operations   Fund 0100</t>
  </si>
  <si>
    <t>PUBLIC SPACE</t>
  </si>
  <si>
    <r>
      <t xml:space="preserve">Office Supplies - PCARD - </t>
    </r>
    <r>
      <rPr>
        <sz val="10"/>
        <color indexed="10"/>
        <rFont val="Arial"/>
        <family val="2"/>
      </rPr>
      <t>CBE Firm</t>
    </r>
  </si>
  <si>
    <t>Safety Footwear (Inspectors and Technical Review Engineers)</t>
  </si>
  <si>
    <t xml:space="preserve">Uniform Pants for Inspectors 75 pairs @ $33.00 </t>
  </si>
  <si>
    <r>
      <t xml:space="preserve">Grade DC Polo Shirts 12 Doz - </t>
    </r>
    <r>
      <rPr>
        <sz val="10"/>
        <color indexed="10"/>
        <rFont val="Arial"/>
        <family val="2"/>
      </rPr>
      <t xml:space="preserve">CBE vendor </t>
    </r>
  </si>
  <si>
    <t>Purchase Card (Multiple Card Holders)</t>
  </si>
  <si>
    <t>Agency Managed Fixed Costs</t>
  </si>
  <si>
    <t>CSG 30: Energy, Comm and BLDG Rentals</t>
  </si>
  <si>
    <t xml:space="preserve">Developer Network </t>
  </si>
  <si>
    <t>IT Hardware Maintenance</t>
  </si>
  <si>
    <t>Shared IT Costs - computers, routers, etc.</t>
  </si>
  <si>
    <t>Wellness Initiative</t>
  </si>
  <si>
    <t>Fleet Maintenance &amp; Repairs</t>
  </si>
  <si>
    <t>Support Services</t>
  </si>
  <si>
    <t>Professional Service Contract for Training Facilities</t>
  </si>
  <si>
    <t>Fire Alarm / Sprinkler Service</t>
  </si>
  <si>
    <t>Professional and Temporary Services</t>
  </si>
  <si>
    <t>HVAC - Emergency</t>
  </si>
  <si>
    <t>Plumbing - Emergency</t>
  </si>
  <si>
    <t>Electrical - Emergency</t>
  </si>
  <si>
    <t>Construction Materials</t>
  </si>
  <si>
    <t>Fence Repair/Installation</t>
  </si>
  <si>
    <t>Copier / Printers / Scanner Maintencnace</t>
  </si>
  <si>
    <t>Network Enginner /Developer - contract</t>
  </si>
  <si>
    <t>INFRASTRUCTURE PROJECT MANAGEMENT</t>
  </si>
  <si>
    <t>Printing Services</t>
  </si>
  <si>
    <t>Transit costs</t>
  </si>
  <si>
    <t>Publications/Subscriptions</t>
  </si>
  <si>
    <t>Clean Air Partners (COG)</t>
  </si>
  <si>
    <t>Memberships (AASHTO, NACTO, NASTO, WTS, ITE)</t>
  </si>
  <si>
    <t>Surveys/Appraisals (ROW Management)</t>
  </si>
  <si>
    <t>Temporary Services (Midtown)</t>
  </si>
  <si>
    <t>Library EOS Annual Fee</t>
  </si>
  <si>
    <t>IT Maintenance (PPSA Contribution to TOPS)</t>
  </si>
  <si>
    <t>Laptop/slate</t>
  </si>
  <si>
    <t>New IT for presentations</t>
  </si>
  <si>
    <t>Library Equipment</t>
  </si>
  <si>
    <t>Bike and Ped Safety Equipment</t>
  </si>
  <si>
    <t>Office Supplies - PCARD</t>
  </si>
  <si>
    <t>PCARD, Travel, Postage</t>
  </si>
  <si>
    <t>Planning Grant-11</t>
  </si>
  <si>
    <t>Planning Grant-10</t>
  </si>
  <si>
    <t>Streetcar - STR1</t>
  </si>
  <si>
    <t>Streetcar - SCAR</t>
  </si>
  <si>
    <t>Transportation - Grant  - 10</t>
  </si>
  <si>
    <t>Transportation - Grant  - 11</t>
  </si>
  <si>
    <t xml:space="preserve">Agency KA0 - FY14          </t>
  </si>
  <si>
    <t>Federal Operating Grants</t>
  </si>
  <si>
    <t>Federal Operating Grants - NHTSA</t>
  </si>
  <si>
    <t>Federal Operating Grants - Other</t>
  </si>
  <si>
    <t>Special Purpose (Bike Programs; Enterprise)</t>
  </si>
  <si>
    <t xml:space="preserve">PROGRAM NAME:  Urban Forestry Administration  </t>
  </si>
  <si>
    <t>Federal Operating Grants - Urban Forestry</t>
  </si>
  <si>
    <t>Federal Operating Grant - Urban Forestry</t>
  </si>
  <si>
    <t>Special Purpose - Tree Fund - Tree Canopy Maintenance</t>
  </si>
  <si>
    <t>Special Events</t>
  </si>
  <si>
    <t>Mall Tunnel Lighting</t>
  </si>
  <si>
    <t>ParkMobile</t>
  </si>
  <si>
    <t>Other</t>
  </si>
  <si>
    <t>Grant GHTWIG</t>
  </si>
  <si>
    <t>File &amp; Storage Cabinets 1100</t>
  </si>
  <si>
    <t xml:space="preserve">Inspector shirts, gloves, safety equipment </t>
  </si>
  <si>
    <t>Inspections outerwear</t>
  </si>
  <si>
    <t xml:space="preserve">Transcription Services  for Public Space Committee - CBE </t>
  </si>
  <si>
    <t>Emergency No Parking Signs CBE</t>
  </si>
  <si>
    <t xml:space="preserve">Vehicle Tags - Prison Industries </t>
  </si>
  <si>
    <t>Credit Card Charge Fees - chargeback by OCFO for offering credit cards</t>
  </si>
  <si>
    <t>Moved to KE0 per 3.23.13 email  - Circulator</t>
  </si>
  <si>
    <t>Moved to KE0 per 3.23.13 email - Special Purpose (Parking Performance)</t>
  </si>
  <si>
    <t>CSG 30: Energy, Etc</t>
  </si>
  <si>
    <t>P Cards-supplies, paint, wheels, water, coolers</t>
  </si>
  <si>
    <t>P-Cards-boots, vest, gloves, hard hats etc</t>
  </si>
  <si>
    <t>P Cards-special blueprint/drawing supplies/Construction Equip</t>
  </si>
  <si>
    <t>Projector</t>
  </si>
  <si>
    <t>Rain suit/ponchos</t>
  </si>
  <si>
    <t xml:space="preserve">Misc National Capital and Grainger supplies and equipment  </t>
  </si>
  <si>
    <t>Advertising Services</t>
  </si>
  <si>
    <t>P Cards-printing,postal services</t>
  </si>
  <si>
    <t>P-Card (training/travel not supported by FHWA)</t>
  </si>
  <si>
    <t xml:space="preserve">Snow equipment </t>
  </si>
  <si>
    <t xml:space="preserve">Vehicle equipment </t>
  </si>
  <si>
    <t>Engineering Applications and software (GEO Pack, CADD)</t>
  </si>
  <si>
    <t>Smart Trip</t>
  </si>
  <si>
    <t>Enhancement Bloomingdale /Ledroit park</t>
  </si>
  <si>
    <t>IT Equipment/Service</t>
  </si>
  <si>
    <t>Transportation  Grant</t>
  </si>
  <si>
    <t>Swing Space - Intra-District</t>
  </si>
  <si>
    <t>ALTT - Alternative Transportation</t>
  </si>
  <si>
    <t>PLNN</t>
  </si>
  <si>
    <t>POLD, SPMG, TPLN</t>
  </si>
  <si>
    <t>Variance</t>
  </si>
  <si>
    <t>needs to be corrected. - should be in PPSA - $7,697,000 and $154,236 should be in PTSA</t>
  </si>
  <si>
    <t>AGENCY MANAGEMENT PROGRAM</t>
  </si>
  <si>
    <t>Program AMP Budget Total for FY14</t>
  </si>
  <si>
    <t>Program IPMA Budget Total for FY14</t>
  </si>
  <si>
    <t>Program PTSA Budget Total for FY14</t>
  </si>
  <si>
    <t>Program PPSA Budget Total for FY14</t>
  </si>
  <si>
    <t>Program TOA Budget Total for FY14</t>
  </si>
  <si>
    <t>Program UFA Budget Total for FY14</t>
  </si>
  <si>
    <t>Program PSOP Budget Total for FY14</t>
  </si>
  <si>
    <t>Program OCFO Budget Total for FY14</t>
  </si>
  <si>
    <t>Program KA0 Budget Total for FY14</t>
  </si>
  <si>
    <t>Program AMP Budget Total for FY13</t>
  </si>
  <si>
    <t>Program IPMA Budget Total for FY13</t>
  </si>
  <si>
    <t>Program PTSA Budget Total for FY13</t>
  </si>
  <si>
    <t>Program PPSA Budget Total for FY13</t>
  </si>
  <si>
    <t>Program TOA Budget Total for FY13</t>
  </si>
  <si>
    <t>Program UFA Budget Total for FY13</t>
  </si>
  <si>
    <t>Program PSOP Budget Total for FY13</t>
  </si>
  <si>
    <t>Program OCFO Budget Total for FY13</t>
  </si>
  <si>
    <t>Program KA0 Budget Total for FY13</t>
  </si>
  <si>
    <t>rounding..</t>
  </si>
  <si>
    <t>CSG 30: Energy, Rent</t>
  </si>
  <si>
    <t xml:space="preserve">rounding </t>
  </si>
  <si>
    <t>Agency KA0 - FY13</t>
  </si>
  <si>
    <t xml:space="preserve">School Subsidy </t>
  </si>
  <si>
    <t>Grant Management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</si>
</sst>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43" fontId="4" fillId="0" borderId="0" applyFont="0" applyFill="0" applyBorder="0" applyAlignment="0" applyProtection="0"/>
    <xf numFmtId="44" fontId="4" fillId="0" borderId="0" applyNumberFormat="0" applyFont="0" applyFill="0" applyBorder="0" applyAlignment="0" applyProtection="0"/>
    <xf numFmtId="42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NumberFormat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4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2" xfId="2" applyNumberFormat="1" applyFont="1" applyBorder="1" applyAlignment="1">
      <alignment horizontal="center"/>
    </xf>
    <xf numFmtId="4" fontId="5" fillId="0" borderId="3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5" fillId="0" borderId="0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6" fillId="0" borderId="0" xfId="2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/>
    <xf numFmtId="6" fontId="6" fillId="0" borderId="0" xfId="2" applyNumberFormat="1" applyFont="1" applyAlignment="1">
      <alignment horizontal="right"/>
    </xf>
    <xf numFmtId="6" fontId="6" fillId="0" borderId="0" xfId="1" applyNumberFormat="1" applyFont="1" applyFill="1" applyAlignment="1">
      <alignment horizontal="right"/>
    </xf>
    <xf numFmtId="6" fontId="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6" fontId="5" fillId="0" borderId="0" xfId="2" applyNumberFormat="1" applyFont="1" applyAlignment="1">
      <alignment horizontal="right"/>
    </xf>
    <xf numFmtId="6" fontId="5" fillId="0" borderId="0" xfId="1" applyNumberFormat="1" applyFont="1" applyFill="1" applyAlignment="1">
      <alignment horizontal="right"/>
    </xf>
    <xf numFmtId="0" fontId="6" fillId="3" borderId="6" xfId="0" applyFont="1" applyFill="1" applyBorder="1" applyAlignment="1">
      <alignment horizontal="left"/>
    </xf>
    <xf numFmtId="4" fontId="6" fillId="0" borderId="0" xfId="1" applyNumberFormat="1" applyFont="1" applyFill="1" applyAlignment="1">
      <alignment horizontal="right"/>
    </xf>
    <xf numFmtId="164" fontId="6" fillId="0" borderId="0" xfId="2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6" fontId="5" fillId="0" borderId="0" xfId="2" applyNumberFormat="1" applyFont="1" applyFill="1" applyBorder="1" applyAlignment="1">
      <alignment horizontal="right"/>
    </xf>
    <xf numFmtId="6" fontId="6" fillId="0" borderId="0" xfId="0" applyNumberFormat="1" applyFont="1" applyAlignment="1">
      <alignment horizontal="right"/>
    </xf>
    <xf numFmtId="0" fontId="6" fillId="3" borderId="1" xfId="0" applyFont="1" applyFill="1" applyBorder="1"/>
    <xf numFmtId="0" fontId="6" fillId="0" borderId="0" xfId="0" applyFont="1" applyFill="1" applyBorder="1"/>
    <xf numFmtId="6" fontId="5" fillId="0" borderId="0" xfId="0" applyNumberFormat="1" applyFont="1" applyAlignment="1">
      <alignment horizontal="right"/>
    </xf>
    <xf numFmtId="6" fontId="5" fillId="0" borderId="0" xfId="0" applyNumberFormat="1" applyFont="1"/>
    <xf numFmtId="6" fontId="6" fillId="0" borderId="0" xfId="2" applyNumberFormat="1" applyFont="1" applyBorder="1" applyAlignment="1">
      <alignment horizontal="right"/>
    </xf>
    <xf numFmtId="6" fontId="6" fillId="0" borderId="0" xfId="2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6" fontId="6" fillId="0" borderId="0" xfId="3" applyNumberFormat="1" applyFont="1" applyAlignment="1">
      <alignment horizontal="right"/>
    </xf>
    <xf numFmtId="6" fontId="5" fillId="0" borderId="0" xfId="2" applyNumberFormat="1" applyFont="1" applyBorder="1" applyAlignment="1">
      <alignment horizontal="right"/>
    </xf>
    <xf numFmtId="6" fontId="6" fillId="0" borderId="0" xfId="1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0" fontId="6" fillId="3" borderId="6" xfId="0" applyFont="1" applyFill="1" applyBorder="1"/>
    <xf numFmtId="6" fontId="6" fillId="0" borderId="0" xfId="2" applyNumberFormat="1" applyFont="1" applyFill="1" applyAlignment="1">
      <alignment horizontal="right"/>
    </xf>
    <xf numFmtId="6" fontId="6" fillId="0" borderId="0" xfId="0" applyNumberFormat="1" applyFont="1" applyFill="1"/>
    <xf numFmtId="6" fontId="6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/>
    <xf numFmtId="0" fontId="10" fillId="4" borderId="8" xfId="0" applyFont="1" applyFill="1" applyBorder="1"/>
    <xf numFmtId="0" fontId="10" fillId="4" borderId="9" xfId="0" applyFont="1" applyFill="1" applyBorder="1"/>
    <xf numFmtId="6" fontId="10" fillId="4" borderId="9" xfId="2" applyNumberFormat="1" applyFont="1" applyFill="1" applyBorder="1" applyAlignment="1">
      <alignment horizontal="right"/>
    </xf>
    <xf numFmtId="6" fontId="10" fillId="4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6" fontId="9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3" fontId="5" fillId="0" borderId="0" xfId="1" applyFont="1" applyFill="1" applyBorder="1" applyAlignment="1">
      <alignment horizontal="center"/>
    </xf>
    <xf numFmtId="43" fontId="9" fillId="0" borderId="0" xfId="1" applyFont="1" applyFill="1" applyBorder="1" applyAlignment="1">
      <alignment horizontal="left"/>
    </xf>
    <xf numFmtId="43" fontId="5" fillId="0" borderId="0" xfId="1" applyFont="1" applyAlignment="1">
      <alignment horizontal="center"/>
    </xf>
    <xf numFmtId="43" fontId="6" fillId="0" borderId="0" xfId="1" applyFont="1" applyFill="1" applyBorder="1" applyAlignment="1">
      <alignment horizontal="left"/>
    </xf>
    <xf numFmtId="43" fontId="6" fillId="0" borderId="0" xfId="1" applyFont="1" applyFill="1"/>
    <xf numFmtId="43" fontId="5" fillId="0" borderId="0" xfId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Border="1"/>
    <xf numFmtId="43" fontId="6" fillId="0" borderId="0" xfId="1" applyFont="1"/>
    <xf numFmtId="43" fontId="5" fillId="0" borderId="0" xfId="1" applyFont="1" applyAlignment="1">
      <alignment horizontal="right"/>
    </xf>
    <xf numFmtId="43" fontId="9" fillId="0" borderId="0" xfId="1" applyFont="1" applyFill="1" applyBorder="1" applyAlignment="1"/>
    <xf numFmtId="43" fontId="10" fillId="4" borderId="9" xfId="1" applyFont="1" applyFill="1" applyBorder="1"/>
    <xf numFmtId="0" fontId="5" fillId="0" borderId="0" xfId="0" applyFont="1" applyFill="1" applyBorder="1" applyAlignment="1">
      <alignment horizontal="left"/>
    </xf>
    <xf numFmtId="6" fontId="4" fillId="0" borderId="0" xfId="0" applyNumberFormat="1" applyFont="1"/>
    <xf numFmtId="6" fontId="4" fillId="0" borderId="0" xfId="2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Fill="1" applyBorder="1"/>
    <xf numFmtId="43" fontId="5" fillId="0" borderId="0" xfId="1" applyFont="1"/>
    <xf numFmtId="43" fontId="7" fillId="0" borderId="0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6" fontId="4" fillId="0" borderId="0" xfId="2" applyNumberFormat="1" applyFont="1" applyAlignment="1">
      <alignment horizontal="right"/>
    </xf>
    <xf numFmtId="6" fontId="5" fillId="0" borderId="0" xfId="2" applyNumberFormat="1" applyFont="1" applyAlignment="1">
      <alignment horizontal="right"/>
    </xf>
    <xf numFmtId="6" fontId="5" fillId="0" borderId="0" xfId="0" applyNumberFormat="1" applyFont="1"/>
    <xf numFmtId="6" fontId="4" fillId="0" borderId="0" xfId="2" applyNumberFormat="1" applyFont="1" applyAlignment="1">
      <alignment horizontal="right"/>
    </xf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6" fontId="4" fillId="0" borderId="0" xfId="3" applyNumberFormat="1" applyFont="1" applyAlignment="1">
      <alignment horizontal="right"/>
    </xf>
    <xf numFmtId="6" fontId="4" fillId="0" borderId="0" xfId="1" applyNumberFormat="1" applyFont="1" applyAlignment="1">
      <alignment horizontal="right"/>
    </xf>
    <xf numFmtId="6" fontId="4" fillId="0" borderId="0" xfId="2" applyNumberFormat="1" applyFont="1" applyAlignment="1">
      <alignment horizontal="right"/>
    </xf>
    <xf numFmtId="6" fontId="4" fillId="0" borderId="0" xfId="1" applyNumberFormat="1" applyFont="1" applyFill="1" applyAlignment="1">
      <alignment horizontal="right"/>
    </xf>
    <xf numFmtId="6" fontId="4" fillId="0" borderId="0" xfId="0" applyNumberFormat="1" applyFont="1"/>
    <xf numFmtId="0" fontId="4" fillId="0" borderId="0" xfId="0" applyFont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6" fontId="5" fillId="0" borderId="0" xfId="0" applyNumberFormat="1" applyFont="1"/>
    <xf numFmtId="6" fontId="4" fillId="0" borderId="0" xfId="2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6" fontId="5" fillId="0" borderId="0" xfId="0" applyNumberFormat="1" applyFont="1"/>
    <xf numFmtId="6" fontId="4" fillId="0" borderId="0" xfId="2" applyNumberFormat="1" applyFont="1" applyAlignment="1">
      <alignment horizontal="right"/>
    </xf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6" fontId="4" fillId="0" borderId="0" xfId="2" applyNumberFormat="1" applyFont="1" applyAlignment="1">
      <alignment horizontal="right"/>
    </xf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44" fontId="6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Alignment="1">
      <alignment horizontal="right"/>
    </xf>
    <xf numFmtId="44" fontId="6" fillId="0" borderId="0" xfId="0" applyNumberFormat="1" applyFont="1" applyFill="1" applyBorder="1"/>
    <xf numFmtId="165" fontId="6" fillId="0" borderId="0" xfId="2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4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0" fontId="4" fillId="0" borderId="0" xfId="4" applyFont="1" applyBorder="1"/>
    <xf numFmtId="0" fontId="4" fillId="0" borderId="0" xfId="4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6" fontId="6" fillId="0" borderId="0" xfId="2" applyNumberFormat="1" applyFont="1" applyAlignment="1">
      <alignment horizontal="right" wrapText="1"/>
    </xf>
    <xf numFmtId="44" fontId="6" fillId="0" borderId="0" xfId="0" applyNumberFormat="1" applyFont="1" applyFill="1" applyAlignment="1">
      <alignment horizontal="right"/>
    </xf>
    <xf numFmtId="44" fontId="5" fillId="0" borderId="0" xfId="0" applyNumberFormat="1" applyFont="1" applyAlignment="1">
      <alignment horizontal="right"/>
    </xf>
    <xf numFmtId="44" fontId="9" fillId="0" borderId="0" xfId="0" applyNumberFormat="1" applyFont="1" applyFill="1" applyBorder="1" applyAlignment="1"/>
    <xf numFmtId="6" fontId="6" fillId="0" borderId="0" xfId="0" applyNumberFormat="1" applyFont="1" applyAlignment="1">
      <alignment horizontal="right" wrapText="1"/>
    </xf>
    <xf numFmtId="0" fontId="5" fillId="0" borderId="0" xfId="9" applyFont="1" applyAlignment="1">
      <alignment horizontal="right"/>
    </xf>
    <xf numFmtId="0" fontId="5" fillId="0" borderId="0" xfId="9" applyFont="1" applyFill="1" applyBorder="1" applyAlignment="1">
      <alignment horizontal="right"/>
    </xf>
    <xf numFmtId="6" fontId="6" fillId="0" borderId="0" xfId="3" applyNumberFormat="1" applyFont="1" applyAlignment="1">
      <alignment horizontal="right" wrapText="1"/>
    </xf>
    <xf numFmtId="44" fontId="10" fillId="4" borderId="9" xfId="0" applyNumberFormat="1" applyFont="1" applyFill="1" applyBorder="1"/>
    <xf numFmtId="0" fontId="5" fillId="0" borderId="0" xfId="4" applyFont="1" applyAlignment="1">
      <alignment horizontal="right"/>
    </xf>
    <xf numFmtId="0" fontId="5" fillId="0" borderId="0" xfId="4" applyFont="1" applyAlignment="1">
      <alignment horizontal="right"/>
    </xf>
    <xf numFmtId="0" fontId="4" fillId="3" borderId="1" xfId="4" applyFont="1" applyFill="1" applyBorder="1"/>
    <xf numFmtId="0" fontId="5" fillId="0" borderId="0" xfId="9" applyFont="1" applyFill="1" applyBorder="1" applyAlignment="1">
      <alignment horizontal="right"/>
    </xf>
    <xf numFmtId="6" fontId="4" fillId="0" borderId="0" xfId="4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4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4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4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0" fontId="5" fillId="0" borderId="0" xfId="9" applyFont="1" applyFill="1" applyBorder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6" fontId="4" fillId="0" borderId="0" xfId="7" applyNumberFormat="1" applyFont="1" applyAlignment="1">
      <alignment horizontal="right"/>
    </xf>
    <xf numFmtId="0" fontId="5" fillId="0" borderId="0" xfId="9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6" fontId="4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6" fontId="4" fillId="0" borderId="0" xfId="1" applyNumberFormat="1" applyFont="1" applyFill="1" applyAlignment="1">
      <alignment horizontal="right"/>
    </xf>
    <xf numFmtId="6" fontId="4" fillId="0" borderId="0" xfId="2" applyNumberFormat="1" applyFont="1" applyFill="1" applyAlignment="1">
      <alignment horizontal="right"/>
    </xf>
    <xf numFmtId="6" fontId="4" fillId="0" borderId="0" xfId="0" applyNumberFormat="1" applyFont="1" applyFill="1"/>
    <xf numFmtId="4" fontId="4" fillId="0" borderId="0" xfId="0" applyNumberFormat="1" applyFont="1" applyAlignment="1">
      <alignment horizontal="right"/>
    </xf>
    <xf numFmtId="0" fontId="4" fillId="3" borderId="1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4" fontId="4" fillId="0" borderId="0" xfId="2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3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4" fillId="0" borderId="0" xfId="1" applyNumberFormat="1" applyFont="1" applyFill="1" applyAlignment="1">
      <alignment horizontal="right"/>
    </xf>
    <xf numFmtId="164" fontId="4" fillId="0" borderId="0" xfId="2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3" borderId="1" xfId="0" applyFont="1" applyFill="1" applyBorder="1"/>
    <xf numFmtId="43" fontId="4" fillId="0" borderId="0" xfId="1" applyFont="1" applyFill="1" applyBorder="1"/>
    <xf numFmtId="6" fontId="4" fillId="0" borderId="0" xfId="2" applyNumberFormat="1" applyFont="1" applyBorder="1" applyAlignment="1">
      <alignment horizontal="right"/>
    </xf>
    <xf numFmtId="6" fontId="4" fillId="0" borderId="0" xfId="2" applyNumberFormat="1" applyFont="1" applyFill="1" applyBorder="1" applyAlignment="1">
      <alignment horizontal="right"/>
    </xf>
    <xf numFmtId="43" fontId="4" fillId="0" borderId="0" xfId="1" applyFont="1"/>
    <xf numFmtId="43" fontId="5" fillId="0" borderId="0" xfId="0" applyNumberFormat="1" applyFont="1" applyAlignment="1">
      <alignment horizontal="right"/>
    </xf>
    <xf numFmtId="43" fontId="5" fillId="0" borderId="0" xfId="1" applyFont="1" applyFill="1" applyBorder="1"/>
    <xf numFmtId="43" fontId="4" fillId="0" borderId="0" xfId="0" applyNumberFormat="1" applyFont="1"/>
    <xf numFmtId="0" fontId="4" fillId="3" borderId="6" xfId="0" applyFont="1" applyFill="1" applyBorder="1"/>
    <xf numFmtId="43" fontId="4" fillId="0" borderId="0" xfId="1" applyFont="1" applyFill="1"/>
    <xf numFmtId="6" fontId="4" fillId="0" borderId="0" xfId="0" applyNumberFormat="1" applyFont="1" applyFill="1" applyAlignment="1">
      <alignment horizontal="right"/>
    </xf>
    <xf numFmtId="43" fontId="9" fillId="0" borderId="0" xfId="0" applyNumberFormat="1" applyFont="1" applyFill="1" applyBorder="1" applyAlignment="1"/>
    <xf numFmtId="43" fontId="10" fillId="4" borderId="9" xfId="0" applyNumberFormat="1" applyFont="1" applyFill="1" applyBorder="1"/>
    <xf numFmtId="43" fontId="6" fillId="0" borderId="0" xfId="0" applyNumberFormat="1" applyFont="1"/>
    <xf numFmtId="0" fontId="4" fillId="0" borderId="0" xfId="38" applyFont="1" applyBorder="1" applyAlignment="1">
      <alignment horizontal="left"/>
    </xf>
    <xf numFmtId="0" fontId="4" fillId="0" borderId="0" xfId="38" applyFont="1" applyBorder="1"/>
    <xf numFmtId="0" fontId="4" fillId="0" borderId="0" xfId="38" applyFont="1" applyFill="1" applyBorder="1"/>
    <xf numFmtId="6" fontId="4" fillId="0" borderId="0" xfId="44" applyNumberFormat="1" applyFont="1" applyBorder="1" applyAlignment="1">
      <alignment horizontal="right"/>
    </xf>
    <xf numFmtId="44" fontId="6" fillId="0" borderId="0" xfId="1" applyNumberFormat="1" applyFont="1" applyFill="1" applyBorder="1"/>
    <xf numFmtId="165" fontId="9" fillId="0" borderId="0" xfId="0" applyNumberFormat="1" applyFont="1" applyFill="1" applyBorder="1" applyAlignment="1"/>
    <xf numFmtId="165" fontId="5" fillId="0" borderId="0" xfId="0" applyNumberFormat="1" applyFont="1" applyAlignment="1">
      <alignment horizontal="right"/>
    </xf>
    <xf numFmtId="0" fontId="5" fillId="5" borderId="0" xfId="0" applyFont="1" applyFill="1" applyBorder="1" applyAlignment="1">
      <alignment horizontal="right"/>
    </xf>
    <xf numFmtId="43" fontId="5" fillId="5" borderId="0" xfId="1" applyFont="1" applyFill="1" applyBorder="1"/>
    <xf numFmtId="8" fontId="6" fillId="0" borderId="0" xfId="0" applyNumberFormat="1" applyFont="1"/>
    <xf numFmtId="0" fontId="5" fillId="5" borderId="0" xfId="0" applyFont="1" applyFill="1" applyAlignment="1">
      <alignment horizontal="right"/>
    </xf>
    <xf numFmtId="43" fontId="5" fillId="5" borderId="0" xfId="1" applyFont="1" applyFill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46" applyBorder="1"/>
    <xf numFmtId="0" fontId="1" fillId="0" borderId="0" xfId="46" applyFill="1" applyBorder="1"/>
    <xf numFmtId="0" fontId="1" fillId="0" borderId="0" xfId="53" applyBorder="1"/>
    <xf numFmtId="0" fontId="1" fillId="0" borderId="11" xfId="53" applyBorder="1"/>
    <xf numFmtId="0" fontId="1" fillId="0" borderId="0" xfId="53" applyFill="1" applyBorder="1"/>
    <xf numFmtId="8" fontId="5" fillId="0" borderId="0" xfId="0" applyNumberFormat="1" applyFont="1"/>
    <xf numFmtId="0" fontId="4" fillId="5" borderId="0" xfId="0" applyFont="1" applyFill="1" applyBorder="1" applyAlignment="1">
      <alignment horizontal="right"/>
    </xf>
    <xf numFmtId="43" fontId="6" fillId="5" borderId="0" xfId="1" applyFont="1" applyFill="1" applyBorder="1"/>
    <xf numFmtId="6" fontId="6" fillId="5" borderId="0" xfId="3" applyNumberFormat="1" applyFont="1" applyFill="1" applyAlignment="1">
      <alignment horizontal="right"/>
    </xf>
    <xf numFmtId="6" fontId="6" fillId="5" borderId="0" xfId="0" applyNumberFormat="1" applyFont="1" applyFill="1"/>
    <xf numFmtId="43" fontId="6" fillId="5" borderId="0" xfId="1" applyFont="1" applyFill="1"/>
    <xf numFmtId="0" fontId="4" fillId="5" borderId="0" xfId="0" applyFont="1" applyFill="1"/>
    <xf numFmtId="0" fontId="6" fillId="5" borderId="0" xfId="0" applyFont="1" applyFill="1"/>
    <xf numFmtId="6" fontId="5" fillId="0" borderId="0" xfId="1" applyNumberFormat="1" applyFont="1" applyAlignment="1">
      <alignment horizontal="right"/>
    </xf>
    <xf numFmtId="4" fontId="4" fillId="0" borderId="0" xfId="0" applyNumberFormat="1" applyFont="1"/>
    <xf numFmtId="6" fontId="4" fillId="0" borderId="0" xfId="3" applyNumberFormat="1" applyFont="1" applyFill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Border="1"/>
    <xf numFmtId="0" fontId="4" fillId="0" borderId="0" xfId="0" applyFont="1" applyBorder="1" applyAlignment="1">
      <alignment horizontal="center"/>
    </xf>
    <xf numFmtId="43" fontId="6" fillId="0" borderId="0" xfId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1" applyFont="1" applyBorder="1"/>
    <xf numFmtId="43" fontId="6" fillId="0" borderId="0" xfId="0" applyNumberFormat="1" applyFont="1" applyBorder="1"/>
    <xf numFmtId="43" fontId="4" fillId="0" borderId="0" xfId="1" applyFont="1" applyBorder="1"/>
    <xf numFmtId="43" fontId="5" fillId="0" borderId="0" xfId="1" applyFont="1" applyBorder="1"/>
    <xf numFmtId="0" fontId="5" fillId="0" borderId="0" xfId="0" applyFont="1" applyBorder="1"/>
    <xf numFmtId="43" fontId="5" fillId="0" borderId="0" xfId="0" applyNumberFormat="1" applyFont="1" applyBorder="1"/>
  </cellXfs>
  <cellStyles count="57">
    <cellStyle name="Comma" xfId="1" builtinId="3"/>
    <cellStyle name="Comma 2" xfId="5"/>
    <cellStyle name="Comma 2 2" xfId="14"/>
    <cellStyle name="Comma 3" xfId="10"/>
    <cellStyle name="Comma 3 2" xfId="49"/>
    <cellStyle name="Comma 4" xfId="39"/>
    <cellStyle name="Comma 4 2" xfId="50"/>
    <cellStyle name="Comma 5" xfId="47"/>
    <cellStyle name="Currency" xfId="2" builtinId="4"/>
    <cellStyle name="Currency [0]" xfId="3" builtinId="7"/>
    <cellStyle name="Currency [0] 2" xfId="7"/>
    <cellStyle name="Currency [0] 2 2" xfId="15"/>
    <cellStyle name="Currency [0] 3" xfId="12"/>
    <cellStyle name="Currency [0] 4" xfId="41"/>
    <cellStyle name="Currency 10" xfId="8"/>
    <cellStyle name="Currency 11" xfId="22"/>
    <cellStyle name="Currency 12" xfId="24"/>
    <cellStyle name="Currency 13" xfId="25"/>
    <cellStyle name="Currency 14" xfId="26"/>
    <cellStyle name="Currency 15" xfId="27"/>
    <cellStyle name="Currency 16" xfId="28"/>
    <cellStyle name="Currency 17" xfId="29"/>
    <cellStyle name="Currency 18" xfId="30"/>
    <cellStyle name="Currency 19" xfId="31"/>
    <cellStyle name="Currency 2" xfId="6"/>
    <cellStyle name="Currency 2 2" xfId="13"/>
    <cellStyle name="Currency 20" xfId="23"/>
    <cellStyle name="Currency 21" xfId="32"/>
    <cellStyle name="Currency 22" xfId="33"/>
    <cellStyle name="Currency 23" xfId="34"/>
    <cellStyle name="Currency 24" xfId="35"/>
    <cellStyle name="Currency 25" xfId="36"/>
    <cellStyle name="Currency 26" xfId="37"/>
    <cellStyle name="Currency 27" xfId="40"/>
    <cellStyle name="Currency 28" xfId="43"/>
    <cellStyle name="Currency 29" xfId="42"/>
    <cellStyle name="Currency 3" xfId="11"/>
    <cellStyle name="Currency 30" xfId="44"/>
    <cellStyle name="Currency 31" xfId="45"/>
    <cellStyle name="Currency 32" xfId="48"/>
    <cellStyle name="Currency 33" xfId="55"/>
    <cellStyle name="Currency 34" xfId="56"/>
    <cellStyle name="Currency 4" xfId="16"/>
    <cellStyle name="Currency 5" xfId="17"/>
    <cellStyle name="Currency 6" xfId="18"/>
    <cellStyle name="Currency 7" xfId="19"/>
    <cellStyle name="Currency 8" xfId="20"/>
    <cellStyle name="Currency 9" xfId="21"/>
    <cellStyle name="Normal" xfId="0" builtinId="0"/>
    <cellStyle name="Normal 2" xfId="4"/>
    <cellStyle name="Normal 2 2" xfId="9"/>
    <cellStyle name="Normal 2 2 2" xfId="51"/>
    <cellStyle name="Normal 3" xfId="38"/>
    <cellStyle name="Normal 3 2" xfId="52"/>
    <cellStyle name="Normal 4" xfId="53"/>
    <cellStyle name="Normal 5" xfId="46"/>
    <cellStyle name="Percen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opLeftCell="A91" workbookViewId="0">
      <selection activeCell="G124" sqref="G124"/>
    </sheetView>
  </sheetViews>
  <sheetFormatPr defaultColWidth="9.140625" defaultRowHeight="12.75"/>
  <cols>
    <col min="1" max="1" width="62.85546875" style="4" bestFit="1" customWidth="1"/>
    <col min="2" max="2" width="22.85546875" style="4" hidden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226</v>
      </c>
      <c r="B3" s="5"/>
      <c r="C3" s="6"/>
      <c r="D3" s="6"/>
      <c r="E3" s="7"/>
    </row>
    <row r="4" spans="1:7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114">
        <v>7186636.1100000003</v>
      </c>
      <c r="C8" s="24"/>
      <c r="D8" s="24"/>
      <c r="E8" s="3"/>
    </row>
    <row r="9" spans="1:7">
      <c r="B9" s="26"/>
      <c r="C9" s="27">
        <f>B8/4</f>
        <v>1796659.0275000001</v>
      </c>
      <c r="D9" s="28">
        <v>1796659.0275000001</v>
      </c>
      <c r="E9" s="27">
        <v>1796659.0275000001</v>
      </c>
      <c r="F9" s="29">
        <v>1796659.0275000001</v>
      </c>
      <c r="G9" s="29">
        <f>SUM(C9:F9)</f>
        <v>7186636.1100000003</v>
      </c>
    </row>
    <row r="10" spans="1:7">
      <c r="B10" s="26"/>
      <c r="C10" s="27"/>
      <c r="D10" s="28"/>
      <c r="E10" s="27"/>
      <c r="F10" s="29"/>
      <c r="G10" s="29">
        <f>SUM(C10:F10)</f>
        <v>0</v>
      </c>
    </row>
    <row r="11" spans="1:7">
      <c r="A11" s="30"/>
      <c r="B11" s="31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115">
        <f>B8</f>
        <v>7186636.1100000003</v>
      </c>
      <c r="C12" s="29">
        <f>SUM(C9:C11)</f>
        <v>1796659.0275000001</v>
      </c>
      <c r="D12" s="29">
        <f>SUM(D9:D11)</f>
        <v>1796659.0275000001</v>
      </c>
      <c r="E12" s="29">
        <f>SUM(E9:E11)</f>
        <v>1796659.0275000001</v>
      </c>
      <c r="F12" s="29">
        <f>SUM(F9:F11)</f>
        <v>1796659.0275000001</v>
      </c>
      <c r="G12" s="29">
        <f>SUM(G9:G11)</f>
        <v>7186636.1100000003</v>
      </c>
    </row>
    <row r="13" spans="1:7">
      <c r="A13" s="34" t="s">
        <v>1</v>
      </c>
      <c r="B13" s="114">
        <v>343301.74</v>
      </c>
      <c r="C13" s="24">
        <f>B13/4</f>
        <v>85825.434999999998</v>
      </c>
      <c r="D13" s="35">
        <v>85825.434999999998</v>
      </c>
      <c r="E13" s="36">
        <v>85825.434999999998</v>
      </c>
      <c r="F13" s="4">
        <v>85825.434999999998</v>
      </c>
    </row>
    <row r="14" spans="1:7">
      <c r="B14" s="26"/>
      <c r="C14" s="27"/>
      <c r="D14" s="28"/>
      <c r="E14" s="27"/>
      <c r="F14" s="29"/>
      <c r="G14" s="29">
        <f>SUM(C14:F14)</f>
        <v>0</v>
      </c>
    </row>
    <row r="15" spans="1:7">
      <c r="A15" s="30"/>
      <c r="B15" s="31"/>
      <c r="C15" s="32"/>
      <c r="D15" s="28"/>
      <c r="E15" s="27"/>
      <c r="F15" s="29"/>
      <c r="G15" s="29">
        <f>SUM(C15:F15)</f>
        <v>0</v>
      </c>
    </row>
    <row r="16" spans="1:7">
      <c r="B16" s="26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126">
        <f>B13</f>
        <v>343301.74</v>
      </c>
      <c r="C17" s="29">
        <v>85825.434999999998</v>
      </c>
      <c r="D17" s="29">
        <v>85825.434999999998</v>
      </c>
      <c r="E17" s="29">
        <v>85825.434999999998</v>
      </c>
      <c r="F17" s="29">
        <v>85825.434999999998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>
        <f>SUM(C19:F19)</f>
        <v>0</v>
      </c>
    </row>
    <row r="20" spans="1:8">
      <c r="A20" s="30"/>
      <c r="B20" s="31"/>
      <c r="C20" s="32"/>
      <c r="D20" s="28"/>
      <c r="E20" s="27"/>
      <c r="F20" s="29"/>
      <c r="G20" s="29">
        <f>SUM(C20:F20)</f>
        <v>0</v>
      </c>
    </row>
    <row r="21" spans="1:8">
      <c r="B21" s="26"/>
      <c r="C21" s="27"/>
      <c r="D21" s="28"/>
      <c r="E21" s="27"/>
      <c r="F21" s="29"/>
      <c r="G21" s="29">
        <f>SUM(C21:F21)</f>
        <v>0</v>
      </c>
    </row>
    <row r="22" spans="1:8">
      <c r="A22" s="30"/>
      <c r="B22" s="31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115"/>
      <c r="C23" s="29">
        <f>SUM(C19:C22)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116">
        <v>1807185.08</v>
      </c>
      <c r="C24" s="39">
        <f>B24/4</f>
        <v>451796.27</v>
      </c>
      <c r="D24" s="27">
        <v>451796.27</v>
      </c>
      <c r="E24" s="113">
        <v>451796.27</v>
      </c>
      <c r="F24" s="112">
        <v>451796.27</v>
      </c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21</v>
      </c>
      <c r="B26" s="115">
        <f>B24</f>
        <v>1807185.08</v>
      </c>
      <c r="C26" s="29">
        <f>SUM(C24:C25)</f>
        <v>451796.27</v>
      </c>
      <c r="D26" s="29">
        <f>SUM(D24:D25)</f>
        <v>451796.27</v>
      </c>
      <c r="E26" s="29">
        <f>SUM(E24:E25)</f>
        <v>451796.27</v>
      </c>
      <c r="F26" s="29">
        <f>SUM(F24:F25)</f>
        <v>451796.27</v>
      </c>
      <c r="G26" s="29">
        <f>SUM(C26:F26)</f>
        <v>1807185.08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20">
        <f>SUM(B12+B26+B17)</f>
        <v>9337122.9300000016</v>
      </c>
      <c r="C31" s="45">
        <f>C29+C26+C23+C17+C12</f>
        <v>2334280.7324999999</v>
      </c>
      <c r="D31" s="45">
        <v>2334280.7324999999</v>
      </c>
      <c r="E31" s="45">
        <v>2334280.7324999999</v>
      </c>
      <c r="F31" s="45">
        <v>2334280.7324999999</v>
      </c>
      <c r="G31" s="45">
        <f>G29+G26+G23+G17+G12</f>
        <v>8993821.1900000013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116">
        <v>223010</v>
      </c>
      <c r="C35" s="27"/>
      <c r="D35" s="27"/>
      <c r="E35" s="39"/>
      <c r="F35" s="29"/>
      <c r="G35" s="29"/>
    </row>
    <row r="36" spans="1:8" ht="25.5">
      <c r="A36" s="124" t="s">
        <v>20</v>
      </c>
      <c r="B36" s="124"/>
      <c r="C36" s="125"/>
      <c r="D36" s="39"/>
      <c r="E36" s="47"/>
      <c r="F36" s="29"/>
      <c r="G36" s="29"/>
    </row>
    <row r="37" spans="1:8">
      <c r="A37" s="130" t="s">
        <v>139</v>
      </c>
      <c r="C37" s="27">
        <v>46253</v>
      </c>
      <c r="D37" s="27">
        <v>46253</v>
      </c>
      <c r="E37" s="39">
        <v>46253</v>
      </c>
      <c r="F37" s="29">
        <v>46251</v>
      </c>
      <c r="G37" s="29">
        <f t="shared" ref="G37:G42" si="0">SUM(C37:F37)</f>
        <v>185010</v>
      </c>
    </row>
    <row r="38" spans="1:8">
      <c r="A38" s="131" t="s">
        <v>40</v>
      </c>
      <c r="C38" s="27">
        <v>7000</v>
      </c>
      <c r="D38" s="27">
        <v>7000</v>
      </c>
      <c r="E38" s="39">
        <v>7000</v>
      </c>
      <c r="F38" s="29">
        <v>7000</v>
      </c>
      <c r="G38" s="29">
        <f t="shared" si="0"/>
        <v>28000</v>
      </c>
    </row>
    <row r="39" spans="1:8">
      <c r="A39" s="131" t="s">
        <v>63</v>
      </c>
      <c r="C39" s="27">
        <v>2500</v>
      </c>
      <c r="D39" s="27">
        <v>2500</v>
      </c>
      <c r="E39" s="39">
        <v>2500</v>
      </c>
      <c r="F39" s="29">
        <v>2500</v>
      </c>
      <c r="G39" s="29">
        <f t="shared" si="0"/>
        <v>10000</v>
      </c>
    </row>
    <row r="40" spans="1:8">
      <c r="C40" s="27"/>
      <c r="D40" s="27"/>
      <c r="E40" s="39"/>
      <c r="F40" s="29"/>
      <c r="G40" s="29">
        <f t="shared" si="0"/>
        <v>0</v>
      </c>
    </row>
    <row r="41" spans="1:8">
      <c r="A41" s="30"/>
      <c r="B41" s="30"/>
      <c r="C41" s="44"/>
      <c r="D41" s="27"/>
      <c r="E41" s="39"/>
      <c r="F41" s="29"/>
      <c r="G41" s="29">
        <f t="shared" si="0"/>
        <v>0</v>
      </c>
    </row>
    <row r="42" spans="1:8">
      <c r="A42" s="30"/>
      <c r="B42" s="30"/>
      <c r="C42" s="48"/>
      <c r="D42" s="27"/>
      <c r="E42" s="39"/>
      <c r="F42" s="29"/>
      <c r="G42" s="29">
        <f t="shared" si="0"/>
        <v>0</v>
      </c>
    </row>
    <row r="43" spans="1:8" ht="13.5" thickBot="1">
      <c r="A43" s="30" t="s">
        <v>21</v>
      </c>
      <c r="B43" s="127">
        <f>B35</f>
        <v>223010</v>
      </c>
      <c r="C43" s="29">
        <f>SUM(C37:C42)</f>
        <v>55753</v>
      </c>
      <c r="D43" s="29">
        <f>SUM(D37:D42)</f>
        <v>55753</v>
      </c>
      <c r="E43" s="29">
        <f>SUM(E37:E42)</f>
        <v>55753</v>
      </c>
      <c r="F43" s="29">
        <f>SUM(F37:F42)</f>
        <v>55751</v>
      </c>
      <c r="G43" s="29">
        <f>SUM(G37:G42)</f>
        <v>223010</v>
      </c>
      <c r="H43" s="29"/>
    </row>
    <row r="44" spans="1:8" ht="13.5" thickBot="1">
      <c r="A44" s="136" t="s">
        <v>141</v>
      </c>
      <c r="B44" s="116">
        <v>18596</v>
      </c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>
        <f>SUM(C45:F45)</f>
        <v>0</v>
      </c>
    </row>
    <row r="46" spans="1:8">
      <c r="A46" s="135" t="s">
        <v>140</v>
      </c>
      <c r="B46" s="30"/>
      <c r="C46" s="39">
        <f>B44/4</f>
        <v>4649</v>
      </c>
      <c r="D46" s="39">
        <v>4649</v>
      </c>
      <c r="E46" s="39">
        <v>4649</v>
      </c>
      <c r="F46" s="29">
        <v>4649</v>
      </c>
      <c r="G46" s="29">
        <f>SUM(C46:F46)</f>
        <v>18596</v>
      </c>
    </row>
    <row r="47" spans="1:8">
      <c r="A47" s="30"/>
      <c r="B47" s="30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127">
        <f>B44</f>
        <v>18596</v>
      </c>
      <c r="C48" s="29">
        <f>SUM(C45:C47)</f>
        <v>4649</v>
      </c>
      <c r="D48" s="29">
        <f>SUM(D45:D47)</f>
        <v>4649</v>
      </c>
      <c r="E48" s="29">
        <f>SUM(E45:E47)</f>
        <v>4649</v>
      </c>
      <c r="F48" s="29">
        <f>SUM(F45:F47)</f>
        <v>4649</v>
      </c>
      <c r="G48" s="29">
        <f>SUM(G45:G47)</f>
        <v>18596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 ht="25.5">
      <c r="A50" s="124" t="s">
        <v>20</v>
      </c>
      <c r="B50" s="124"/>
      <c r="C50" s="129"/>
      <c r="D50" s="39"/>
      <c r="E50" s="39"/>
      <c r="F50" s="29"/>
      <c r="G50" s="29">
        <f t="shared" ref="G50:G61" si="1">SUM(C50:F50)</f>
        <v>0</v>
      </c>
    </row>
    <row r="51" spans="1:7">
      <c r="A51" s="134"/>
      <c r="B51" s="30"/>
      <c r="C51" s="39"/>
      <c r="D51" s="39"/>
      <c r="E51" s="39"/>
      <c r="F51" s="29"/>
      <c r="G51" s="29">
        <f t="shared" si="1"/>
        <v>0</v>
      </c>
    </row>
    <row r="52" spans="1:7">
      <c r="A52" s="30"/>
      <c r="B52" s="30"/>
      <c r="C52" s="39"/>
      <c r="D52" s="39"/>
      <c r="E52" s="39"/>
      <c r="F52" s="29"/>
      <c r="G52" s="29">
        <f t="shared" si="1"/>
        <v>0</v>
      </c>
    </row>
    <row r="53" spans="1:7">
      <c r="A53" s="30"/>
      <c r="B53" s="30"/>
      <c r="C53" s="39"/>
      <c r="D53" s="39"/>
      <c r="E53" s="39"/>
      <c r="F53" s="29"/>
      <c r="G53" s="29">
        <f t="shared" si="1"/>
        <v>0</v>
      </c>
    </row>
    <row r="54" spans="1:7">
      <c r="A54" s="30"/>
      <c r="B54" s="30"/>
      <c r="C54" s="39"/>
      <c r="D54" s="39"/>
      <c r="E54" s="39"/>
      <c r="F54" s="29"/>
      <c r="G54" s="29">
        <f t="shared" si="1"/>
        <v>0</v>
      </c>
    </row>
    <row r="55" spans="1:7">
      <c r="A55" s="30"/>
      <c r="B55" s="30"/>
      <c r="C55" s="39"/>
      <c r="D55" s="39"/>
      <c r="E55" s="39"/>
      <c r="F55" s="29"/>
      <c r="G55" s="29">
        <f t="shared" si="1"/>
        <v>0</v>
      </c>
    </row>
    <row r="56" spans="1:7">
      <c r="A56" s="30"/>
      <c r="B56" s="30"/>
      <c r="C56" s="39"/>
      <c r="D56" s="39"/>
      <c r="E56" s="39"/>
      <c r="F56" s="29"/>
      <c r="G56" s="29">
        <f t="shared" si="1"/>
        <v>0</v>
      </c>
    </row>
    <row r="57" spans="1:7">
      <c r="A57" s="30"/>
      <c r="B57" s="30"/>
      <c r="C57" s="39"/>
      <c r="D57" s="39"/>
      <c r="E57" s="39"/>
      <c r="F57" s="29"/>
      <c r="G57" s="29">
        <f t="shared" si="1"/>
        <v>0</v>
      </c>
    </row>
    <row r="58" spans="1:7">
      <c r="A58" s="30"/>
      <c r="B58" s="30"/>
      <c r="C58" s="39"/>
      <c r="D58" s="39"/>
      <c r="E58" s="39"/>
      <c r="F58" s="29"/>
      <c r="G58" s="29">
        <f t="shared" si="1"/>
        <v>0</v>
      </c>
    </row>
    <row r="59" spans="1:7">
      <c r="A59" s="30"/>
      <c r="B59" s="30"/>
      <c r="C59" s="39"/>
      <c r="D59" s="39"/>
      <c r="E59" s="39"/>
      <c r="F59" s="29"/>
      <c r="G59" s="29">
        <f t="shared" si="1"/>
        <v>0</v>
      </c>
    </row>
    <row r="60" spans="1:7">
      <c r="A60" s="30"/>
      <c r="B60" s="30"/>
      <c r="C60" s="39"/>
      <c r="D60" s="39"/>
      <c r="E60" s="39"/>
      <c r="F60" s="29"/>
      <c r="G60" s="29">
        <f t="shared" si="1"/>
        <v>0</v>
      </c>
    </row>
    <row r="61" spans="1:7">
      <c r="A61" s="30"/>
      <c r="B61" s="30"/>
      <c r="C61" s="42"/>
      <c r="D61" s="39"/>
      <c r="E61" s="39"/>
      <c r="F61" s="29"/>
      <c r="G61" s="29">
        <f t="shared" si="1"/>
        <v>0</v>
      </c>
    </row>
    <row r="62" spans="1:7" ht="13.5" thickBot="1">
      <c r="A62" s="30" t="s">
        <v>21</v>
      </c>
      <c r="B62" s="30"/>
      <c r="C62" s="29">
        <f>SUM(C50:C61)</f>
        <v>0</v>
      </c>
      <c r="D62" s="29">
        <f>SUM(D50:D61)</f>
        <v>0</v>
      </c>
      <c r="E62" s="29">
        <f>SUM(E50:E61)</f>
        <v>0</v>
      </c>
      <c r="F62" s="29">
        <f>SUM(F50:F61)</f>
        <v>0</v>
      </c>
      <c r="G62" s="29">
        <f>SUM(G50:G61)</f>
        <v>0</v>
      </c>
    </row>
    <row r="63" spans="1:7" ht="13.5" thickBot="1">
      <c r="A63" s="40" t="s">
        <v>10</v>
      </c>
      <c r="B63" s="116">
        <v>4912403</v>
      </c>
      <c r="C63" s="39"/>
      <c r="D63" s="39"/>
      <c r="E63" s="39"/>
      <c r="F63" s="29"/>
      <c r="G63" s="29"/>
    </row>
    <row r="64" spans="1:7" ht="25.5">
      <c r="A64" s="124" t="s">
        <v>20</v>
      </c>
      <c r="B64" s="41"/>
      <c r="C64" s="47"/>
      <c r="D64" s="39"/>
      <c r="E64" s="39"/>
      <c r="F64" s="29"/>
      <c r="G64" s="29"/>
    </row>
    <row r="65" spans="1:8">
      <c r="A65" s="137" t="s">
        <v>37</v>
      </c>
      <c r="B65" s="41"/>
      <c r="C65" s="139">
        <v>16240</v>
      </c>
      <c r="D65" s="141">
        <v>16240</v>
      </c>
      <c r="E65" s="143">
        <v>16240</v>
      </c>
      <c r="F65" s="145">
        <v>16240</v>
      </c>
      <c r="G65" s="29">
        <f>SUM(C65:F65)</f>
        <v>64960</v>
      </c>
    </row>
    <row r="66" spans="1:8">
      <c r="A66" s="137" t="s">
        <v>36</v>
      </c>
      <c r="B66" s="41"/>
      <c r="C66" s="139">
        <v>5000</v>
      </c>
      <c r="D66" s="141">
        <v>5000</v>
      </c>
      <c r="E66" s="143">
        <v>5000</v>
      </c>
      <c r="F66" s="145">
        <v>5000</v>
      </c>
      <c r="G66" s="29">
        <f t="shared" ref="G66:G79" si="2">SUM(C66:F66)</f>
        <v>20000</v>
      </c>
    </row>
    <row r="67" spans="1:8">
      <c r="A67" s="137" t="s">
        <v>142</v>
      </c>
      <c r="B67" s="41"/>
      <c r="C67" s="139">
        <v>2500</v>
      </c>
      <c r="D67" s="141">
        <v>2500</v>
      </c>
      <c r="E67" s="143">
        <v>2500</v>
      </c>
      <c r="F67" s="145">
        <v>2500</v>
      </c>
      <c r="G67" s="29">
        <f t="shared" si="2"/>
        <v>10000</v>
      </c>
    </row>
    <row r="68" spans="1:8">
      <c r="A68" s="137" t="s">
        <v>143</v>
      </c>
      <c r="B68" s="41"/>
      <c r="C68" s="139">
        <v>4675</v>
      </c>
      <c r="D68" s="141">
        <v>4675</v>
      </c>
      <c r="E68" s="143">
        <v>4675</v>
      </c>
      <c r="F68" s="145">
        <v>4675</v>
      </c>
      <c r="G68" s="29">
        <f t="shared" si="2"/>
        <v>18700</v>
      </c>
    </row>
    <row r="69" spans="1:8">
      <c r="A69" s="137" t="s">
        <v>144</v>
      </c>
      <c r="B69" s="41"/>
      <c r="C69" s="139">
        <v>56250</v>
      </c>
      <c r="D69" s="141">
        <v>56250</v>
      </c>
      <c r="E69" s="143">
        <v>56250</v>
      </c>
      <c r="F69" s="145">
        <v>56250</v>
      </c>
      <c r="G69" s="29">
        <f t="shared" si="2"/>
        <v>225000</v>
      </c>
    </row>
    <row r="70" spans="1:8">
      <c r="A70" s="137" t="s">
        <v>45</v>
      </c>
      <c r="B70" s="41"/>
      <c r="C70" s="139">
        <v>18750</v>
      </c>
      <c r="D70" s="141">
        <v>18750</v>
      </c>
      <c r="E70" s="143">
        <v>18750</v>
      </c>
      <c r="F70" s="145">
        <v>18750</v>
      </c>
      <c r="G70" s="29">
        <f t="shared" si="2"/>
        <v>75000</v>
      </c>
    </row>
    <row r="71" spans="1:8">
      <c r="A71" s="137" t="s">
        <v>145</v>
      </c>
      <c r="B71" s="41"/>
      <c r="C71" s="139">
        <v>6250</v>
      </c>
      <c r="D71" s="141">
        <v>6250</v>
      </c>
      <c r="E71" s="143">
        <v>6250</v>
      </c>
      <c r="F71" s="145">
        <v>6250</v>
      </c>
      <c r="G71" s="29">
        <f t="shared" si="2"/>
        <v>25000</v>
      </c>
    </row>
    <row r="72" spans="1:8">
      <c r="A72" s="137" t="s">
        <v>47</v>
      </c>
      <c r="B72" s="30"/>
      <c r="C72" s="139">
        <v>25000</v>
      </c>
      <c r="D72" s="141">
        <v>25000</v>
      </c>
      <c r="E72" s="143">
        <v>25000</v>
      </c>
      <c r="F72" s="145">
        <v>25000</v>
      </c>
      <c r="G72" s="29">
        <f t="shared" si="2"/>
        <v>100000</v>
      </c>
    </row>
    <row r="73" spans="1:8">
      <c r="A73" s="137" t="s">
        <v>48</v>
      </c>
      <c r="B73" s="30"/>
      <c r="C73" s="139">
        <v>6250</v>
      </c>
      <c r="D73" s="141">
        <v>6250</v>
      </c>
      <c r="E73" s="143">
        <v>6250</v>
      </c>
      <c r="F73" s="145">
        <v>6250</v>
      </c>
      <c r="G73" s="29">
        <f t="shared" si="2"/>
        <v>25000</v>
      </c>
    </row>
    <row r="74" spans="1:8">
      <c r="A74" s="137" t="s">
        <v>146</v>
      </c>
      <c r="B74" s="30"/>
      <c r="C74" s="139">
        <v>730000</v>
      </c>
      <c r="D74" s="141">
        <v>730000</v>
      </c>
      <c r="E74" s="143">
        <v>730000</v>
      </c>
      <c r="F74" s="145">
        <v>730000</v>
      </c>
      <c r="G74" s="29">
        <f t="shared" si="2"/>
        <v>2920000</v>
      </c>
    </row>
    <row r="75" spans="1:8">
      <c r="A75" s="137" t="s">
        <v>147</v>
      </c>
      <c r="B75" s="30"/>
      <c r="C75" s="138">
        <v>11963</v>
      </c>
      <c r="D75" s="140">
        <v>11963</v>
      </c>
      <c r="E75" s="142">
        <v>11963</v>
      </c>
      <c r="F75" s="144">
        <v>11963</v>
      </c>
      <c r="G75" s="29">
        <f t="shared" si="2"/>
        <v>47852</v>
      </c>
    </row>
    <row r="76" spans="1:8">
      <c r="A76" s="137" t="s">
        <v>148</v>
      </c>
      <c r="B76" s="30"/>
      <c r="C76" s="139">
        <v>1000</v>
      </c>
      <c r="D76" s="141">
        <v>1000</v>
      </c>
      <c r="E76" s="143">
        <v>1000</v>
      </c>
      <c r="F76" s="145">
        <v>1000</v>
      </c>
      <c r="G76" s="29">
        <f t="shared" si="2"/>
        <v>4000</v>
      </c>
    </row>
    <row r="77" spans="1:8">
      <c r="A77" s="137" t="s">
        <v>149</v>
      </c>
      <c r="B77" s="30"/>
      <c r="C77" s="139">
        <v>250</v>
      </c>
      <c r="D77" s="141">
        <v>250</v>
      </c>
      <c r="E77" s="143">
        <v>250</v>
      </c>
      <c r="F77" s="145">
        <v>250</v>
      </c>
      <c r="G77" s="29">
        <f t="shared" si="2"/>
        <v>1000</v>
      </c>
    </row>
    <row r="78" spans="1:8">
      <c r="A78" s="137" t="s">
        <v>59</v>
      </c>
      <c r="B78" s="30"/>
      <c r="C78" s="139">
        <v>500</v>
      </c>
      <c r="D78" s="141">
        <v>500</v>
      </c>
      <c r="E78" s="143">
        <v>500</v>
      </c>
      <c r="F78" s="145">
        <v>500</v>
      </c>
      <c r="G78" s="29">
        <f t="shared" si="2"/>
        <v>2000</v>
      </c>
    </row>
    <row r="79" spans="1:8">
      <c r="A79" s="137" t="s">
        <v>150</v>
      </c>
      <c r="C79" s="139">
        <v>343472.75</v>
      </c>
      <c r="D79" s="141">
        <v>343472.75</v>
      </c>
      <c r="E79" s="143">
        <v>343472.75</v>
      </c>
      <c r="F79" s="145">
        <v>343472.75</v>
      </c>
      <c r="G79" s="29">
        <f t="shared" si="2"/>
        <v>1373891</v>
      </c>
    </row>
    <row r="80" spans="1:8" ht="13.5" thickBot="1">
      <c r="A80" s="30" t="s">
        <v>21</v>
      </c>
      <c r="B80" s="127">
        <f>B63</f>
        <v>4912403</v>
      </c>
      <c r="C80" s="29">
        <f>SUM(C65:C79)</f>
        <v>1228100.75</v>
      </c>
      <c r="D80" s="29">
        <f>SUM(D65:D79)</f>
        <v>1228100.75</v>
      </c>
      <c r="E80" s="29">
        <f>SUM(E65:E79)</f>
        <v>1228100.75</v>
      </c>
      <c r="F80" s="29">
        <f>SUM(F65:F79)</f>
        <v>1228100.75</v>
      </c>
      <c r="G80" s="29">
        <f>SUM(G65:G79)</f>
        <v>4912403</v>
      </c>
      <c r="H80" s="29"/>
    </row>
    <row r="81" spans="1:7" ht="13.5" thickBot="1">
      <c r="A81" s="40" t="s">
        <v>11</v>
      </c>
      <c r="B81" s="116">
        <v>793012</v>
      </c>
      <c r="C81" s="39"/>
      <c r="D81" s="39"/>
      <c r="E81" s="39"/>
      <c r="F81" s="29"/>
      <c r="G81" s="29"/>
    </row>
    <row r="82" spans="1:7" ht="25.5">
      <c r="A82" s="124" t="s">
        <v>20</v>
      </c>
      <c r="B82" s="124"/>
      <c r="C82" s="132"/>
      <c r="D82" s="49"/>
      <c r="E82" s="39"/>
      <c r="F82" s="29"/>
      <c r="G82" s="29"/>
    </row>
    <row r="83" spans="1:7">
      <c r="A83" s="146" t="s">
        <v>151</v>
      </c>
      <c r="B83" s="41"/>
      <c r="C83" s="147">
        <v>2500</v>
      </c>
      <c r="D83" s="148">
        <v>2500</v>
      </c>
      <c r="E83" s="149">
        <v>2500</v>
      </c>
      <c r="F83" s="150">
        <v>2500</v>
      </c>
      <c r="G83" s="29">
        <f>SUM(C83:F83)</f>
        <v>10000</v>
      </c>
    </row>
    <row r="84" spans="1:7">
      <c r="A84" s="146" t="s">
        <v>152</v>
      </c>
      <c r="B84" s="41"/>
      <c r="C84" s="147">
        <v>2500</v>
      </c>
      <c r="D84" s="148">
        <v>2500</v>
      </c>
      <c r="E84" s="149">
        <v>2500</v>
      </c>
      <c r="F84" s="150">
        <v>2500</v>
      </c>
      <c r="G84" s="29">
        <f t="shared" ref="G84:G93" si="3">SUM(C84:F84)</f>
        <v>10000</v>
      </c>
    </row>
    <row r="85" spans="1:7">
      <c r="A85" s="146" t="s">
        <v>153</v>
      </c>
      <c r="B85" s="41"/>
      <c r="C85" s="147">
        <v>2500</v>
      </c>
      <c r="D85" s="148">
        <v>2500</v>
      </c>
      <c r="E85" s="149">
        <v>2500</v>
      </c>
      <c r="F85" s="150">
        <v>2500</v>
      </c>
      <c r="G85" s="29">
        <f t="shared" si="3"/>
        <v>10000</v>
      </c>
    </row>
    <row r="86" spans="1:7">
      <c r="A86" s="146" t="s">
        <v>56</v>
      </c>
      <c r="B86" s="41"/>
      <c r="C86" s="147">
        <v>12500</v>
      </c>
      <c r="D86" s="148">
        <v>12500</v>
      </c>
      <c r="E86" s="149">
        <v>12500</v>
      </c>
      <c r="F86" s="150">
        <v>12500</v>
      </c>
      <c r="G86" s="29">
        <f t="shared" si="3"/>
        <v>50000</v>
      </c>
    </row>
    <row r="87" spans="1:7">
      <c r="A87" s="146" t="s">
        <v>154</v>
      </c>
      <c r="B87" s="41"/>
      <c r="C87" s="147">
        <v>2500</v>
      </c>
      <c r="D87" s="148">
        <v>2500</v>
      </c>
      <c r="E87" s="149">
        <v>2500</v>
      </c>
      <c r="F87" s="150">
        <v>2500</v>
      </c>
      <c r="G87" s="29">
        <f t="shared" si="3"/>
        <v>10000</v>
      </c>
    </row>
    <row r="88" spans="1:7">
      <c r="A88" s="146" t="s">
        <v>155</v>
      </c>
      <c r="B88" s="41"/>
      <c r="C88" s="147">
        <v>2000</v>
      </c>
      <c r="D88" s="148">
        <v>2000</v>
      </c>
      <c r="E88" s="149">
        <v>2000</v>
      </c>
      <c r="F88" s="150">
        <v>2000</v>
      </c>
      <c r="G88" s="29">
        <f t="shared" si="3"/>
        <v>8000</v>
      </c>
    </row>
    <row r="89" spans="1:7">
      <c r="A89" s="146" t="s">
        <v>61</v>
      </c>
      <c r="B89" s="41"/>
      <c r="C89" s="147">
        <v>1231</v>
      </c>
      <c r="D89" s="148">
        <v>1231</v>
      </c>
      <c r="E89" s="149">
        <v>1231</v>
      </c>
      <c r="F89" s="150">
        <v>1231</v>
      </c>
      <c r="G89" s="29">
        <f t="shared" si="3"/>
        <v>4924</v>
      </c>
    </row>
    <row r="90" spans="1:7">
      <c r="A90" s="146" t="s">
        <v>62</v>
      </c>
      <c r="B90" s="41"/>
      <c r="C90" s="147">
        <v>7000</v>
      </c>
      <c r="D90" s="148">
        <v>7000</v>
      </c>
      <c r="E90" s="149">
        <v>7000</v>
      </c>
      <c r="F90" s="150">
        <v>7000</v>
      </c>
      <c r="G90" s="29">
        <f t="shared" si="3"/>
        <v>28000</v>
      </c>
    </row>
    <row r="91" spans="1:7">
      <c r="A91" s="146" t="s">
        <v>64</v>
      </c>
      <c r="B91" s="41"/>
      <c r="C91" s="147">
        <v>46250</v>
      </c>
      <c r="D91" s="148">
        <v>46250</v>
      </c>
      <c r="E91" s="149">
        <v>46250</v>
      </c>
      <c r="F91" s="150">
        <v>46250</v>
      </c>
      <c r="G91" s="29">
        <f t="shared" si="3"/>
        <v>185000</v>
      </c>
    </row>
    <row r="92" spans="1:7">
      <c r="A92" s="146" t="s">
        <v>156</v>
      </c>
      <c r="B92" s="41"/>
      <c r="C92" s="147">
        <v>31000</v>
      </c>
      <c r="D92" s="148">
        <v>31000</v>
      </c>
      <c r="E92" s="149">
        <v>31000</v>
      </c>
      <c r="F92" s="150">
        <v>31000</v>
      </c>
      <c r="G92" s="29">
        <f t="shared" si="3"/>
        <v>124000</v>
      </c>
    </row>
    <row r="93" spans="1:7">
      <c r="A93" s="146" t="s">
        <v>157</v>
      </c>
      <c r="B93" s="41"/>
      <c r="C93" s="147">
        <v>88272</v>
      </c>
      <c r="D93" s="148">
        <v>88272</v>
      </c>
      <c r="E93" s="149">
        <v>88272</v>
      </c>
      <c r="F93" s="150">
        <v>88272</v>
      </c>
      <c r="G93" s="29">
        <f t="shared" si="3"/>
        <v>353088</v>
      </c>
    </row>
    <row r="94" spans="1:7">
      <c r="A94" s="30" t="s">
        <v>21</v>
      </c>
      <c r="B94" s="127">
        <f>B81</f>
        <v>793012</v>
      </c>
      <c r="C94" s="43">
        <f>SUM(C83:C93)</f>
        <v>198253</v>
      </c>
      <c r="D94" s="43">
        <f>SUM(D83:D93)</f>
        <v>198253</v>
      </c>
      <c r="E94" s="43">
        <f>SUM(E83:E93)</f>
        <v>198253</v>
      </c>
      <c r="F94" s="43">
        <f>SUM(F83:F93)</f>
        <v>198253</v>
      </c>
      <c r="G94" s="43">
        <f>SUM(G83:G93)</f>
        <v>793012</v>
      </c>
    </row>
    <row r="95" spans="1:7">
      <c r="A95" s="34" t="s">
        <v>12</v>
      </c>
      <c r="B95" s="23"/>
      <c r="C95" s="48"/>
      <c r="D95" s="49"/>
      <c r="E95" s="39"/>
      <c r="F95" s="29"/>
      <c r="G95" s="29"/>
    </row>
    <row r="96" spans="1:7">
      <c r="A96" s="41"/>
      <c r="B96" s="41"/>
      <c r="C96" s="47"/>
      <c r="D96" s="39"/>
      <c r="E96" s="39"/>
      <c r="F96" s="29"/>
      <c r="G96" s="29"/>
    </row>
    <row r="97" spans="1:7">
      <c r="A97" s="30"/>
      <c r="B97" s="30"/>
      <c r="C97" s="47"/>
      <c r="D97" s="39"/>
      <c r="E97" s="39"/>
      <c r="F97" s="29"/>
      <c r="G97" s="29">
        <f>SUM(C97:F97)</f>
        <v>0</v>
      </c>
    </row>
    <row r="98" spans="1:7">
      <c r="A98" s="30"/>
      <c r="B98" s="30"/>
      <c r="C98" s="47"/>
      <c r="D98" s="39"/>
      <c r="E98" s="39"/>
      <c r="F98" s="29"/>
      <c r="G98" s="29">
        <f>SUM(C98:F98)</f>
        <v>0</v>
      </c>
    </row>
    <row r="99" spans="1:7">
      <c r="A99" s="30"/>
      <c r="B99" s="30"/>
      <c r="C99" s="47"/>
      <c r="D99" s="39"/>
      <c r="E99" s="39"/>
      <c r="F99" s="29"/>
      <c r="G99" s="29">
        <f>SUM(C99:F99)</f>
        <v>0</v>
      </c>
    </row>
    <row r="100" spans="1:7">
      <c r="A100" s="30"/>
      <c r="B100" s="30"/>
      <c r="C100" s="47"/>
      <c r="D100" s="39"/>
      <c r="E100" s="39"/>
      <c r="F100" s="29"/>
      <c r="G100" s="29">
        <f>SUM(C100:F100)</f>
        <v>0</v>
      </c>
    </row>
    <row r="101" spans="1:7">
      <c r="A101" s="30"/>
      <c r="B101" s="30"/>
      <c r="C101" s="50"/>
      <c r="D101" s="39"/>
      <c r="E101" s="39"/>
      <c r="F101" s="29"/>
      <c r="G101" s="29">
        <f>SUM(C101:F101)</f>
        <v>0</v>
      </c>
    </row>
    <row r="102" spans="1:7">
      <c r="A102" s="30" t="s">
        <v>21</v>
      </c>
      <c r="B102" s="30"/>
      <c r="C102" s="43">
        <f>SUM(C97:C101)</f>
        <v>0</v>
      </c>
      <c r="D102" s="43">
        <f>SUM(D97:D101)</f>
        <v>0</v>
      </c>
      <c r="E102" s="43">
        <f>SUM(E97:E101)</f>
        <v>0</v>
      </c>
      <c r="F102" s="43">
        <f>SUM(F97:F101)</f>
        <v>0</v>
      </c>
      <c r="G102" s="43">
        <f>SUM(G97:G101)</f>
        <v>0</v>
      </c>
    </row>
    <row r="103" spans="1:7">
      <c r="A103" s="51" t="s">
        <v>13</v>
      </c>
      <c r="B103" s="116">
        <v>71418</v>
      </c>
      <c r="C103" s="27"/>
      <c r="D103" s="32"/>
      <c r="E103" s="42"/>
      <c r="F103" s="29"/>
      <c r="G103" s="29"/>
    </row>
    <row r="104" spans="1:7" ht="25.5">
      <c r="A104" s="124" t="s">
        <v>20</v>
      </c>
      <c r="B104" s="124"/>
      <c r="C104" s="125"/>
      <c r="D104" s="49"/>
      <c r="E104" s="27"/>
      <c r="F104" s="29"/>
      <c r="G104" s="29"/>
    </row>
    <row r="105" spans="1:7">
      <c r="A105" s="26"/>
      <c r="B105" s="26"/>
      <c r="C105" s="52"/>
      <c r="D105" s="28"/>
      <c r="E105" s="52"/>
      <c r="F105" s="53"/>
      <c r="G105" s="53">
        <f>SUM(C105:F105)</f>
        <v>0</v>
      </c>
    </row>
    <row r="106" spans="1:7">
      <c r="A106" s="151" t="s">
        <v>69</v>
      </c>
      <c r="B106" s="26"/>
      <c r="C106" s="52">
        <f>B103/4</f>
        <v>17854.5</v>
      </c>
      <c r="D106" s="28">
        <v>17854.5</v>
      </c>
      <c r="E106" s="52">
        <v>17854.5</v>
      </c>
      <c r="F106" s="53">
        <v>17854.5</v>
      </c>
      <c r="G106" s="53">
        <f t="shared" ref="G106:G117" si="4">SUM(C106:F106)</f>
        <v>71418</v>
      </c>
    </row>
    <row r="107" spans="1:7">
      <c r="A107" s="26"/>
      <c r="B107" s="26"/>
      <c r="C107" s="52"/>
      <c r="D107" s="28"/>
      <c r="E107" s="52"/>
      <c r="F107" s="53"/>
      <c r="G107" s="53">
        <f t="shared" si="4"/>
        <v>0</v>
      </c>
    </row>
    <row r="108" spans="1:7">
      <c r="A108" s="26"/>
      <c r="B108" s="26"/>
      <c r="C108" s="52"/>
      <c r="D108" s="28"/>
      <c r="E108" s="52"/>
      <c r="F108" s="53"/>
      <c r="G108" s="53">
        <f t="shared" si="4"/>
        <v>0</v>
      </c>
    </row>
    <row r="109" spans="1:7">
      <c r="A109" s="26"/>
      <c r="B109" s="26"/>
      <c r="C109" s="52"/>
      <c r="D109" s="28"/>
      <c r="E109" s="52"/>
      <c r="F109" s="53"/>
      <c r="G109" s="53">
        <f t="shared" si="4"/>
        <v>0</v>
      </c>
    </row>
    <row r="110" spans="1:7">
      <c r="A110" s="26"/>
      <c r="B110" s="26"/>
      <c r="C110" s="52"/>
      <c r="D110" s="28"/>
      <c r="E110" s="52"/>
      <c r="F110" s="53"/>
      <c r="G110" s="53">
        <f t="shared" si="4"/>
        <v>0</v>
      </c>
    </row>
    <row r="111" spans="1:7">
      <c r="A111" s="26"/>
      <c r="B111" s="26"/>
      <c r="C111" s="52"/>
      <c r="D111" s="28"/>
      <c r="E111" s="52"/>
      <c r="F111" s="53"/>
      <c r="G111" s="53">
        <f t="shared" si="4"/>
        <v>0</v>
      </c>
    </row>
    <row r="112" spans="1:7">
      <c r="A112" s="26"/>
      <c r="B112" s="26"/>
      <c r="C112" s="52"/>
      <c r="D112" s="28"/>
      <c r="E112" s="52"/>
      <c r="F112" s="53"/>
      <c r="G112" s="53">
        <f t="shared" si="4"/>
        <v>0</v>
      </c>
    </row>
    <row r="113" spans="1:8">
      <c r="A113" s="26"/>
      <c r="B113" s="26"/>
      <c r="C113" s="52"/>
      <c r="D113" s="28"/>
      <c r="E113" s="52"/>
      <c r="F113" s="53"/>
      <c r="G113" s="53">
        <f t="shared" si="4"/>
        <v>0</v>
      </c>
    </row>
    <row r="114" spans="1:8">
      <c r="A114" s="26"/>
      <c r="B114" s="26"/>
      <c r="C114" s="52"/>
      <c r="D114" s="28"/>
      <c r="E114" s="52"/>
      <c r="F114" s="53"/>
      <c r="G114" s="53">
        <f t="shared" si="4"/>
        <v>0</v>
      </c>
    </row>
    <row r="115" spans="1:8">
      <c r="A115" s="31"/>
      <c r="B115" s="31"/>
      <c r="C115" s="45"/>
      <c r="D115" s="28"/>
      <c r="E115" s="54"/>
      <c r="F115" s="53"/>
      <c r="G115" s="53">
        <f t="shared" si="4"/>
        <v>0</v>
      </c>
    </row>
    <row r="116" spans="1:8">
      <c r="A116" s="31"/>
      <c r="B116" s="31"/>
      <c r="C116" s="38"/>
      <c r="D116" s="28"/>
      <c r="E116" s="54"/>
      <c r="F116" s="53"/>
      <c r="G116" s="53">
        <f t="shared" si="4"/>
        <v>0</v>
      </c>
      <c r="H116" s="29"/>
    </row>
    <row r="117" spans="1:8">
      <c r="A117" s="31"/>
      <c r="B117" s="31"/>
      <c r="C117" s="38"/>
      <c r="D117" s="28"/>
      <c r="E117" s="54"/>
      <c r="F117" s="53"/>
      <c r="G117" s="53">
        <f t="shared" si="4"/>
        <v>0</v>
      </c>
    </row>
    <row r="118" spans="1:8">
      <c r="A118" s="30" t="s">
        <v>21</v>
      </c>
      <c r="B118" s="127">
        <f>B103</f>
        <v>71418</v>
      </c>
      <c r="C118" s="43">
        <f>SUM(C105:C117)</f>
        <v>17854.5</v>
      </c>
      <c r="D118" s="43">
        <f>SUM(D105:D117)</f>
        <v>17854.5</v>
      </c>
      <c r="E118" s="43">
        <f>SUM(E105:E117)</f>
        <v>17854.5</v>
      </c>
      <c r="F118" s="43">
        <f>SUM(F105:F117)</f>
        <v>17854.5</v>
      </c>
      <c r="G118" s="43">
        <f>SUM(G105:G117)</f>
        <v>71418</v>
      </c>
    </row>
    <row r="119" spans="1:8" ht="13.5" thickBot="1">
      <c r="A119" s="30"/>
      <c r="B119" s="30"/>
      <c r="C119" s="43"/>
      <c r="D119" s="43"/>
      <c r="E119" s="43"/>
      <c r="F119" s="43"/>
      <c r="G119" s="43"/>
    </row>
    <row r="120" spans="1:8" ht="16.5" thickBot="1">
      <c r="A120" s="17" t="s">
        <v>23</v>
      </c>
      <c r="B120" s="128">
        <f>SUM(B43+B48+B80+B94+B118)</f>
        <v>6018439</v>
      </c>
      <c r="C120" s="38">
        <f>C118+C102+C94+C80+C62+C48+C43</f>
        <v>1504610.25</v>
      </c>
      <c r="D120" s="38">
        <f>D118+D102+D94+D80+D62+D48+D43</f>
        <v>1504610.25</v>
      </c>
      <c r="E120" s="38">
        <f>E118+E102+E94+E80+E62+E48+E43</f>
        <v>1504610.25</v>
      </c>
      <c r="F120" s="38">
        <f>F118+F102+F94+F80+F62+F48+F43</f>
        <v>1504608.25</v>
      </c>
      <c r="G120" s="38">
        <f>G118+G102+G94+G80+G62+G48+G43</f>
        <v>6018439</v>
      </c>
    </row>
    <row r="121" spans="1:8">
      <c r="A121" s="30"/>
      <c r="B121" s="30"/>
      <c r="C121" s="43"/>
      <c r="D121" s="43"/>
      <c r="E121" s="43"/>
      <c r="F121" s="43"/>
      <c r="G121" s="43"/>
    </row>
    <row r="122" spans="1:8" ht="18">
      <c r="A122" s="56" t="s">
        <v>227</v>
      </c>
      <c r="B122" s="133">
        <f>SUM(B31+B120)</f>
        <v>15355561.930000002</v>
      </c>
      <c r="C122" s="58">
        <f>C120+C31</f>
        <v>3838890.9824999999</v>
      </c>
      <c r="D122" s="58">
        <f>D120+D31</f>
        <v>3838890.9824999999</v>
      </c>
      <c r="E122" s="58">
        <f>E120+E31</f>
        <v>3838890.9824999999</v>
      </c>
      <c r="F122" s="58">
        <f>F120+F31</f>
        <v>3838888.9824999999</v>
      </c>
      <c r="G122" s="59">
        <f>SUM(C122:F122)</f>
        <v>15355561.93</v>
      </c>
    </row>
    <row r="124" spans="1:8">
      <c r="G124" s="29">
        <f>C122+D122+E122+F122</f>
        <v>15355561.93</v>
      </c>
      <c r="H124" s="29"/>
    </row>
    <row r="126" spans="1:8">
      <c r="A126" s="30"/>
      <c r="B126" s="30"/>
      <c r="C126" s="24"/>
      <c r="D126" s="24"/>
    </row>
    <row r="127" spans="1:8" s="26" customFormat="1">
      <c r="A127" s="4"/>
      <c r="B127" s="4"/>
      <c r="C127" s="2"/>
      <c r="D127" s="2"/>
      <c r="E127" s="3"/>
      <c r="F127" s="4"/>
      <c r="G127" s="4"/>
    </row>
    <row r="128" spans="1:8" s="26" customFormat="1">
      <c r="A128" s="4"/>
      <c r="B128" s="4"/>
      <c r="C128" s="2"/>
      <c r="D128" s="2"/>
      <c r="E128" s="3"/>
      <c r="F128" s="4"/>
      <c r="G128" s="4"/>
    </row>
    <row r="129" spans="1:8" s="26" customFormat="1">
      <c r="A129" s="4"/>
      <c r="B129" s="4"/>
      <c r="C129" s="2"/>
      <c r="D129" s="2"/>
      <c r="E129" s="3"/>
      <c r="F129" s="4"/>
      <c r="G129" s="4"/>
    </row>
    <row r="130" spans="1:8" s="26" customFormat="1">
      <c r="A130" s="4"/>
      <c r="B130" s="4"/>
      <c r="C130" s="2"/>
      <c r="D130" s="2"/>
      <c r="E130" s="3"/>
      <c r="F130" s="4"/>
      <c r="G130" s="4"/>
    </row>
    <row r="131" spans="1:8" s="26" customFormat="1">
      <c r="A131" s="4"/>
      <c r="B131" s="4"/>
      <c r="C131" s="2"/>
      <c r="D131" s="2"/>
      <c r="E131" s="3"/>
      <c r="F131" s="4"/>
      <c r="G131" s="4"/>
    </row>
    <row r="132" spans="1:8" s="26" customFormat="1">
      <c r="A132" s="4"/>
      <c r="B132" s="4"/>
      <c r="C132" s="2"/>
      <c r="D132" s="2"/>
      <c r="E132" s="3"/>
      <c r="F132" s="4"/>
      <c r="G132" s="4"/>
    </row>
    <row r="133" spans="1:8" s="26" customFormat="1">
      <c r="A133" s="4"/>
      <c r="B133" s="4"/>
      <c r="C133" s="2"/>
      <c r="D133" s="2"/>
      <c r="E133" s="3"/>
      <c r="F133" s="4"/>
      <c r="G133" s="4"/>
    </row>
    <row r="134" spans="1:8" s="26" customFormat="1">
      <c r="A134" s="4"/>
      <c r="B134" s="4"/>
      <c r="C134" s="2"/>
      <c r="D134" s="2"/>
      <c r="E134" s="3"/>
      <c r="F134" s="4"/>
      <c r="G134" s="4"/>
    </row>
    <row r="135" spans="1:8" s="26" customFormat="1">
      <c r="A135" s="4"/>
      <c r="B135" s="4"/>
      <c r="C135" s="2"/>
      <c r="D135" s="2"/>
      <c r="E135" s="3"/>
      <c r="F135" s="4"/>
      <c r="G135" s="4"/>
    </row>
    <row r="136" spans="1:8" s="26" customFormat="1">
      <c r="A136" s="4"/>
      <c r="B136" s="4"/>
      <c r="C136" s="2"/>
      <c r="D136" s="2"/>
      <c r="E136" s="3"/>
      <c r="F136" s="4"/>
      <c r="G136" s="4"/>
    </row>
    <row r="137" spans="1:8" s="26" customFormat="1">
      <c r="A137" s="4"/>
      <c r="B137" s="4"/>
      <c r="C137" s="2"/>
      <c r="D137" s="2"/>
      <c r="E137" s="3"/>
      <c r="F137" s="4"/>
      <c r="G137" s="4"/>
    </row>
    <row r="138" spans="1:8" s="26" customFormat="1">
      <c r="A138" s="4"/>
      <c r="B138" s="4"/>
      <c r="C138" s="2"/>
      <c r="D138" s="2"/>
      <c r="E138" s="3"/>
      <c r="F138" s="4"/>
      <c r="G138" s="4"/>
    </row>
    <row r="139" spans="1:8" s="26" customFormat="1">
      <c r="A139" s="4"/>
      <c r="B139" s="4"/>
      <c r="C139" s="2"/>
      <c r="D139" s="2"/>
      <c r="E139" s="3"/>
      <c r="F139" s="4"/>
      <c r="G139" s="4"/>
    </row>
    <row r="140" spans="1:8" s="1" customFormat="1">
      <c r="A140" s="4"/>
      <c r="B140" s="4"/>
      <c r="C140" s="2"/>
      <c r="D140" s="2"/>
      <c r="E140" s="3"/>
      <c r="F140" s="4"/>
      <c r="G140" s="4"/>
      <c r="H140" s="43"/>
    </row>
    <row r="141" spans="1:8" s="1" customFormat="1">
      <c r="A141" s="4"/>
      <c r="B141" s="4"/>
      <c r="C141" s="2"/>
      <c r="D141" s="2"/>
      <c r="E141" s="3"/>
      <c r="F141" s="4"/>
      <c r="G141" s="4"/>
      <c r="H141" s="43"/>
    </row>
    <row r="142" spans="1:8">
      <c r="H142" s="29"/>
    </row>
    <row r="143" spans="1:8" s="1" customFormat="1">
      <c r="A143" s="4"/>
      <c r="B143" s="4"/>
      <c r="C143" s="2"/>
      <c r="D143" s="2"/>
      <c r="E143" s="3"/>
      <c r="F143" s="4"/>
      <c r="G143" s="4"/>
      <c r="H143" s="43"/>
    </row>
  </sheetData>
  <pageMargins left="0.7" right="0.7" top="0.75" bottom="0.75" header="0.3" footer="0.3"/>
  <pageSetup scale="6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workbookViewId="0">
      <selection activeCell="H1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8" width="10.7109375" style="4" bestFit="1" customWidth="1"/>
    <col min="9" max="11" width="9.140625" style="4"/>
    <col min="12" max="12" width="11.7109375" style="4" bestFit="1" customWidth="1"/>
    <col min="13" max="16384" width="9.140625" style="4"/>
  </cols>
  <sheetData>
    <row r="1" spans="1:12">
      <c r="A1" s="1" t="s">
        <v>24</v>
      </c>
      <c r="B1" s="1"/>
    </row>
    <row r="2" spans="1:12">
      <c r="A2" s="1"/>
      <c r="B2" s="1"/>
    </row>
    <row r="3" spans="1:12" s="8" customFormat="1" ht="19.5" thickBot="1">
      <c r="A3" s="5" t="s">
        <v>38</v>
      </c>
      <c r="B3" s="5"/>
      <c r="C3" s="6"/>
      <c r="D3" s="6"/>
      <c r="E3" s="7"/>
    </row>
    <row r="4" spans="1:12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12" s="9" customFormat="1" ht="13.5" thickBot="1">
      <c r="B5" s="14"/>
      <c r="C5" s="15"/>
      <c r="D5" s="15"/>
      <c r="E5" s="16"/>
      <c r="F5" s="16"/>
      <c r="G5" s="16"/>
    </row>
    <row r="6" spans="1:12" s="9" customFormat="1" ht="16.5" thickBot="1">
      <c r="A6" s="17" t="s">
        <v>6</v>
      </c>
      <c r="B6" s="18"/>
      <c r="C6" s="19"/>
      <c r="D6" s="19"/>
      <c r="E6" s="20"/>
    </row>
    <row r="7" spans="1:12" s="9" customFormat="1" ht="16.5" thickBot="1">
      <c r="A7" s="21"/>
    </row>
    <row r="8" spans="1:12" s="25" customFormat="1" ht="13.5" thickBot="1">
      <c r="A8" s="22" t="s">
        <v>0</v>
      </c>
      <c r="B8" s="23"/>
      <c r="C8" s="24"/>
      <c r="D8" s="24"/>
      <c r="E8" s="3"/>
      <c r="G8" s="62"/>
    </row>
    <row r="9" spans="1:12">
      <c r="B9" s="26"/>
      <c r="C9" s="27">
        <v>1537230</v>
      </c>
      <c r="D9" s="28">
        <v>1537230</v>
      </c>
      <c r="E9" s="27">
        <v>1537230</v>
      </c>
      <c r="F9" s="29">
        <v>1537230</v>
      </c>
      <c r="G9" s="29">
        <f>SUM(C9:F9)</f>
        <v>6148920</v>
      </c>
    </row>
    <row r="10" spans="1:12">
      <c r="B10" s="26"/>
      <c r="C10" s="27"/>
      <c r="D10" s="28"/>
      <c r="E10" s="27"/>
      <c r="F10" s="29"/>
      <c r="G10" s="29"/>
    </row>
    <row r="11" spans="1:12">
      <c r="A11" s="30"/>
      <c r="B11" s="31"/>
      <c r="C11" s="32"/>
      <c r="D11" s="33"/>
      <c r="E11" s="27"/>
      <c r="F11" s="29"/>
      <c r="G11" s="29"/>
    </row>
    <row r="12" spans="1:12">
      <c r="A12" s="30" t="s">
        <v>21</v>
      </c>
      <c r="B12" s="31"/>
      <c r="C12" s="107">
        <f>SUM(C9:C11)</f>
        <v>1537230</v>
      </c>
      <c r="D12" s="107">
        <f>SUM(D9:D11)</f>
        <v>1537230</v>
      </c>
      <c r="E12" s="107">
        <f>SUM(E9:E11)</f>
        <v>1537230</v>
      </c>
      <c r="F12" s="107">
        <f>SUM(F9:F11)</f>
        <v>1537230</v>
      </c>
      <c r="G12" s="107">
        <f>SUM(G9:G11)</f>
        <v>6148920</v>
      </c>
    </row>
    <row r="13" spans="1:12">
      <c r="A13" s="34" t="s">
        <v>1</v>
      </c>
      <c r="B13" s="23"/>
      <c r="C13" s="24"/>
      <c r="D13" s="35"/>
      <c r="E13" s="36"/>
    </row>
    <row r="14" spans="1:12">
      <c r="B14" s="26"/>
      <c r="C14" s="27">
        <v>154887</v>
      </c>
      <c r="D14" s="28">
        <v>154887</v>
      </c>
      <c r="E14" s="27">
        <v>154887</v>
      </c>
      <c r="F14" s="29">
        <v>154887</v>
      </c>
      <c r="G14" s="29">
        <f>SUM(C14:F14)</f>
        <v>619548</v>
      </c>
      <c r="L14" s="29"/>
    </row>
    <row r="15" spans="1:12">
      <c r="A15" s="30"/>
      <c r="B15" s="31"/>
      <c r="C15" s="32"/>
      <c r="D15" s="28"/>
      <c r="E15" s="27"/>
      <c r="F15" s="29"/>
      <c r="G15" s="29"/>
    </row>
    <row r="16" spans="1:12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107">
        <f>SUM(C14:C16)</f>
        <v>154887</v>
      </c>
      <c r="D17" s="107">
        <f>SUM(D14:D16)</f>
        <v>154887</v>
      </c>
      <c r="E17" s="107">
        <f>SUM(E14:E16)</f>
        <v>154887</v>
      </c>
      <c r="F17" s="107">
        <f>SUM(F14:F16)</f>
        <v>154887</v>
      </c>
      <c r="G17" s="107">
        <f>SUM(G14:G16)</f>
        <v>619548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107">
        <v>0</v>
      </c>
      <c r="D23" s="107">
        <v>0</v>
      </c>
      <c r="E23" s="107">
        <v>0</v>
      </c>
      <c r="F23" s="107">
        <v>0</v>
      </c>
      <c r="G23" s="107"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112">
        <v>387534</v>
      </c>
      <c r="D25" s="111">
        <v>387534</v>
      </c>
      <c r="E25" s="113">
        <v>387534</v>
      </c>
      <c r="F25" s="112">
        <v>387534</v>
      </c>
      <c r="G25" s="29">
        <f>C25+D25+E25+F25</f>
        <v>1550136</v>
      </c>
    </row>
    <row r="26" spans="1:8" s="1" customFormat="1">
      <c r="A26" s="4"/>
      <c r="B26" s="26"/>
      <c r="C26" s="112"/>
      <c r="D26" s="111"/>
      <c r="E26" s="113"/>
      <c r="F26" s="112"/>
      <c r="G26" s="29"/>
    </row>
    <row r="27" spans="1:8" s="1" customFormat="1">
      <c r="A27" s="30" t="s">
        <v>21</v>
      </c>
      <c r="B27" s="31"/>
      <c r="C27" s="107">
        <f>SUM(C24:C25)</f>
        <v>387534</v>
      </c>
      <c r="D27" s="107">
        <f>SUM(D24:D25)</f>
        <v>387534</v>
      </c>
      <c r="E27" s="107">
        <f>SUM(E24:E25)</f>
        <v>387534</v>
      </c>
      <c r="F27" s="107">
        <f>SUM(F24:F25)</f>
        <v>387534</v>
      </c>
      <c r="G27" s="107">
        <f>SUM(C27:F27)</f>
        <v>1550136</v>
      </c>
    </row>
    <row r="28" spans="1:8" s="1" customFormat="1">
      <c r="A28" s="34" t="s">
        <v>3</v>
      </c>
      <c r="B28" s="23"/>
      <c r="C28" s="44"/>
      <c r="D28" s="27"/>
      <c r="E28" s="42"/>
      <c r="F28" s="43"/>
      <c r="G28" s="43"/>
    </row>
    <row r="29" spans="1:8">
      <c r="B29" s="26"/>
      <c r="C29" s="29"/>
      <c r="D29" s="29"/>
      <c r="E29" s="39"/>
      <c r="F29" s="29"/>
      <c r="G29" s="29"/>
    </row>
    <row r="30" spans="1:8">
      <c r="A30" s="30" t="s">
        <v>21</v>
      </c>
      <c r="B30" s="31"/>
      <c r="C30" s="107">
        <v>0</v>
      </c>
      <c r="D30" s="107">
        <v>0</v>
      </c>
      <c r="E30" s="107">
        <v>0</v>
      </c>
      <c r="F30" s="107">
        <v>0</v>
      </c>
      <c r="G30" s="107">
        <v>0</v>
      </c>
    </row>
    <row r="31" spans="1:8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38">
        <f>C30+C27+C23+C17+C12</f>
        <v>2079651</v>
      </c>
      <c r="D32" s="38">
        <f>D30+D27+D23+D17+D12</f>
        <v>2079651</v>
      </c>
      <c r="E32" s="38">
        <f>E30+E27+E23+E17+E12</f>
        <v>2079651</v>
      </c>
      <c r="F32" s="38">
        <f>F30+F27+F23+F17+F12</f>
        <v>2079651</v>
      </c>
      <c r="G32" s="38">
        <f>G30+G27+G23+G17+G12</f>
        <v>8318604</v>
      </c>
      <c r="H32" s="29"/>
    </row>
    <row r="33" spans="1:8" ht="13.5" thickBot="1">
      <c r="A33" s="30"/>
      <c r="B33" s="31"/>
      <c r="C33" s="29"/>
      <c r="D33" s="29"/>
      <c r="E33" s="29"/>
      <c r="F33" s="29"/>
      <c r="G33" s="29"/>
    </row>
    <row r="34" spans="1:8" ht="16.5" thickBot="1">
      <c r="A34" s="17" t="s">
        <v>5</v>
      </c>
      <c r="B34" s="18"/>
      <c r="C34" s="4"/>
      <c r="D34" s="4"/>
      <c r="E34" s="4"/>
    </row>
    <row r="35" spans="1:8" ht="16.5" thickBot="1">
      <c r="A35" s="46"/>
      <c r="B35" s="18"/>
      <c r="C35" s="44"/>
      <c r="D35" s="27"/>
      <c r="E35" s="39"/>
      <c r="F35" s="29"/>
      <c r="G35" s="29"/>
    </row>
    <row r="36" spans="1:8" ht="13.5" thickBot="1">
      <c r="A36" s="40" t="s">
        <v>7</v>
      </c>
      <c r="B36" s="41"/>
      <c r="C36" s="27"/>
      <c r="D36" s="27"/>
      <c r="E36" s="39"/>
      <c r="F36" s="29"/>
      <c r="G36" s="29"/>
    </row>
    <row r="37" spans="1:8">
      <c r="A37" s="41" t="s">
        <v>20</v>
      </c>
      <c r="B37" s="41"/>
      <c r="C37" s="27"/>
      <c r="D37" s="39"/>
      <c r="E37" s="47"/>
      <c r="F37" s="29"/>
      <c r="G37" s="29"/>
    </row>
    <row r="38" spans="1:8">
      <c r="A38" s="4" t="s">
        <v>39</v>
      </c>
      <c r="C38" s="27">
        <v>48875</v>
      </c>
      <c r="D38" s="27">
        <v>48875</v>
      </c>
      <c r="E38" s="39">
        <v>48875</v>
      </c>
      <c r="F38" s="29">
        <v>48347</v>
      </c>
      <c r="G38" s="29">
        <f t="shared" ref="G38:G39" si="0">SUM(C38:F38)</f>
        <v>194972</v>
      </c>
    </row>
    <row r="39" spans="1:8">
      <c r="A39" s="4" t="s">
        <v>40</v>
      </c>
      <c r="C39" s="27">
        <v>7000</v>
      </c>
      <c r="D39" s="27">
        <v>7000</v>
      </c>
      <c r="E39" s="39">
        <v>7000</v>
      </c>
      <c r="F39" s="29">
        <v>7000</v>
      </c>
      <c r="G39" s="29">
        <f t="shared" si="0"/>
        <v>28000</v>
      </c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8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/>
      <c r="C43" s="107">
        <f>SUM(C38:C41)</f>
        <v>55875</v>
      </c>
      <c r="D43" s="107">
        <f>SUM(D38:D41)</f>
        <v>55875</v>
      </c>
      <c r="E43" s="107">
        <f>SUM(E38:E41)</f>
        <v>55875</v>
      </c>
      <c r="F43" s="107">
        <f>SUM(F38:F41)</f>
        <v>55347</v>
      </c>
      <c r="G43" s="107">
        <f>SUM(G38:G41)</f>
        <v>222972</v>
      </c>
      <c r="H43" s="29"/>
    </row>
    <row r="44" spans="1:8" ht="13.5" thickBot="1">
      <c r="A44" s="40" t="s">
        <v>41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30"/>
      <c r="B46" s="30"/>
      <c r="C46" s="39">
        <v>4649</v>
      </c>
      <c r="D46" s="39">
        <v>4649</v>
      </c>
      <c r="E46" s="39">
        <v>4649</v>
      </c>
      <c r="F46" s="29">
        <v>4649</v>
      </c>
      <c r="G46" s="29">
        <f>SUM(C46:F46)</f>
        <v>18596</v>
      </c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21</v>
      </c>
      <c r="B48" s="30"/>
      <c r="C48" s="107">
        <f>SUM(C45:C47)</f>
        <v>4649</v>
      </c>
      <c r="D48" s="107">
        <f>SUM(D45:D47)</f>
        <v>4649</v>
      </c>
      <c r="E48" s="107">
        <f>SUM(E45:E47)</f>
        <v>4649</v>
      </c>
      <c r="F48" s="107">
        <f>SUM(F45:F47)</f>
        <v>4649</v>
      </c>
      <c r="G48" s="107">
        <f>SUM(G45:G47)</f>
        <v>18596</v>
      </c>
      <c r="H48" s="29"/>
    </row>
    <row r="49" spans="1:8" ht="13.5" thickBot="1">
      <c r="A49" s="40" t="s">
        <v>9</v>
      </c>
      <c r="B49" s="41"/>
      <c r="C49" s="39"/>
      <c r="D49" s="39"/>
      <c r="E49" s="39"/>
      <c r="F49" s="29"/>
      <c r="G49" s="29"/>
    </row>
    <row r="50" spans="1:8">
      <c r="A50" s="41" t="s">
        <v>20</v>
      </c>
      <c r="B50" s="41"/>
      <c r="C50" s="39"/>
      <c r="D50" s="39"/>
      <c r="E50" s="39"/>
      <c r="F50" s="29"/>
      <c r="G50" s="29"/>
    </row>
    <row r="51" spans="1:8">
      <c r="A51" s="30"/>
      <c r="B51" s="30"/>
      <c r="C51" s="39"/>
      <c r="D51" s="39"/>
      <c r="E51" s="39"/>
      <c r="F51" s="29"/>
      <c r="G51" s="29"/>
    </row>
    <row r="52" spans="1:8">
      <c r="A52" s="30"/>
      <c r="B52" s="30"/>
      <c r="C52" s="42"/>
      <c r="D52" s="39"/>
      <c r="E52" s="39"/>
      <c r="F52" s="29"/>
      <c r="G52" s="29"/>
    </row>
    <row r="53" spans="1:8" ht="13.5" thickBot="1">
      <c r="A53" s="30" t="s">
        <v>21</v>
      </c>
      <c r="B53" s="30"/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29"/>
    </row>
    <row r="54" spans="1:8" ht="13.5" thickBot="1">
      <c r="A54" s="40" t="s">
        <v>8</v>
      </c>
      <c r="B54" s="41"/>
      <c r="C54" s="39"/>
      <c r="D54" s="39"/>
      <c r="E54" s="39"/>
      <c r="F54" s="29"/>
      <c r="G54" s="29"/>
    </row>
    <row r="55" spans="1:8">
      <c r="A55" s="41" t="s">
        <v>20</v>
      </c>
      <c r="B55" s="41"/>
      <c r="C55" s="39"/>
      <c r="D55" s="39"/>
      <c r="E55" s="39"/>
      <c r="F55" s="29"/>
      <c r="G55" s="29"/>
    </row>
    <row r="56" spans="1:8">
      <c r="A56" s="30"/>
      <c r="B56" s="30"/>
      <c r="C56" s="39"/>
      <c r="D56" s="39"/>
      <c r="E56" s="39"/>
      <c r="F56" s="29"/>
      <c r="G56" s="29"/>
    </row>
    <row r="57" spans="1:8">
      <c r="A57" s="30"/>
      <c r="B57" s="30"/>
      <c r="C57" s="39"/>
      <c r="D57" s="39"/>
      <c r="E57" s="39"/>
      <c r="F57" s="29"/>
      <c r="G57" s="29"/>
    </row>
    <row r="58" spans="1:8">
      <c r="A58" s="30"/>
      <c r="B58" s="30"/>
      <c r="C58" s="39"/>
      <c r="D58" s="39"/>
      <c r="E58" s="39"/>
      <c r="F58" s="29"/>
      <c r="G58" s="29"/>
    </row>
    <row r="59" spans="1:8">
      <c r="A59" s="30"/>
      <c r="B59" s="30"/>
      <c r="C59" s="42"/>
      <c r="D59" s="39"/>
      <c r="E59" s="39"/>
      <c r="F59" s="29"/>
      <c r="G59" s="29"/>
    </row>
    <row r="60" spans="1:8" ht="13.5" thickBot="1">
      <c r="A60" s="30" t="s">
        <v>21</v>
      </c>
      <c r="B60" s="30"/>
      <c r="C60" s="107">
        <f>SUM(C55:C59)</f>
        <v>0</v>
      </c>
      <c r="D60" s="107">
        <f>SUM(D55:D59)</f>
        <v>0</v>
      </c>
      <c r="E60" s="107">
        <f>SUM(E55:E59)</f>
        <v>0</v>
      </c>
      <c r="F60" s="107">
        <f>SUM(F55:F59)</f>
        <v>0</v>
      </c>
      <c r="G60" s="107">
        <f>SUM(G55:G59)</f>
        <v>0</v>
      </c>
    </row>
    <row r="61" spans="1:8" ht="13.5" thickBot="1">
      <c r="A61" s="40" t="s">
        <v>10</v>
      </c>
      <c r="B61" s="41"/>
      <c r="C61" s="39"/>
      <c r="D61" s="39"/>
      <c r="E61" s="39"/>
      <c r="F61" s="29"/>
      <c r="G61" s="29"/>
    </row>
    <row r="62" spans="1:8">
      <c r="A62" s="41" t="s">
        <v>20</v>
      </c>
      <c r="B62" s="41"/>
      <c r="C62" s="47"/>
      <c r="D62" s="39"/>
      <c r="E62" s="39"/>
      <c r="F62" s="29"/>
      <c r="G62" s="29"/>
    </row>
    <row r="63" spans="1:8">
      <c r="A63" s="41" t="s">
        <v>37</v>
      </c>
      <c r="B63" s="41"/>
      <c r="C63" s="47">
        <v>8750</v>
      </c>
      <c r="D63" s="47">
        <v>8750</v>
      </c>
      <c r="E63" s="47">
        <v>8750</v>
      </c>
      <c r="F63" s="47">
        <v>8750</v>
      </c>
      <c r="G63" s="29">
        <f>SUM(C63:F63)</f>
        <v>35000</v>
      </c>
    </row>
    <row r="64" spans="1:8">
      <c r="A64" s="41" t="s">
        <v>36</v>
      </c>
      <c r="B64" s="41"/>
      <c r="C64" s="47">
        <v>5000</v>
      </c>
      <c r="D64" s="47">
        <v>5000</v>
      </c>
      <c r="E64" s="47">
        <v>5000</v>
      </c>
      <c r="F64" s="47">
        <v>5000</v>
      </c>
      <c r="G64" s="29">
        <f t="shared" ref="G64:G74" si="1">SUM(C64:F64)</f>
        <v>20000</v>
      </c>
    </row>
    <row r="65" spans="1:8">
      <c r="A65" s="41" t="s">
        <v>42</v>
      </c>
      <c r="B65" s="41"/>
      <c r="C65" s="47">
        <v>2500</v>
      </c>
      <c r="D65" s="47">
        <v>2500</v>
      </c>
      <c r="E65" s="47">
        <v>2500</v>
      </c>
      <c r="F65" s="47">
        <v>2500</v>
      </c>
      <c r="G65" s="29">
        <f t="shared" si="1"/>
        <v>10000</v>
      </c>
    </row>
    <row r="66" spans="1:8">
      <c r="A66" s="41" t="s">
        <v>43</v>
      </c>
      <c r="B66" s="41"/>
      <c r="C66" s="47">
        <v>4675</v>
      </c>
      <c r="D66" s="47">
        <v>4675</v>
      </c>
      <c r="E66" s="47">
        <v>4675</v>
      </c>
      <c r="F66" s="47">
        <v>4675</v>
      </c>
      <c r="G66" s="29">
        <f t="shared" si="1"/>
        <v>18700</v>
      </c>
    </row>
    <row r="67" spans="1:8">
      <c r="A67" s="41" t="s">
        <v>44</v>
      </c>
      <c r="B67" s="41"/>
      <c r="C67" s="47">
        <v>56250</v>
      </c>
      <c r="D67" s="47">
        <v>56250</v>
      </c>
      <c r="E67" s="47">
        <v>56250</v>
      </c>
      <c r="F67" s="47">
        <v>56250</v>
      </c>
      <c r="G67" s="29">
        <f t="shared" si="1"/>
        <v>225000</v>
      </c>
    </row>
    <row r="68" spans="1:8">
      <c r="A68" s="41" t="s">
        <v>45</v>
      </c>
      <c r="B68" s="41"/>
      <c r="C68" s="47">
        <v>18750</v>
      </c>
      <c r="D68" s="47">
        <v>18750</v>
      </c>
      <c r="E68" s="47">
        <v>18750</v>
      </c>
      <c r="F68" s="47">
        <v>18750</v>
      </c>
      <c r="G68" s="29">
        <f t="shared" si="1"/>
        <v>75000</v>
      </c>
    </row>
    <row r="69" spans="1:8">
      <c r="A69" s="41" t="s">
        <v>46</v>
      </c>
      <c r="B69" s="41"/>
      <c r="C69" s="47">
        <v>6250</v>
      </c>
      <c r="D69" s="47">
        <v>6250</v>
      </c>
      <c r="E69" s="47">
        <v>6250</v>
      </c>
      <c r="F69" s="47">
        <v>6250</v>
      </c>
      <c r="G69" s="29">
        <f t="shared" si="1"/>
        <v>25000</v>
      </c>
    </row>
    <row r="70" spans="1:8">
      <c r="A70" s="41" t="s">
        <v>47</v>
      </c>
      <c r="B70" s="41"/>
      <c r="C70" s="47">
        <v>25000</v>
      </c>
      <c r="D70" s="47">
        <v>25000</v>
      </c>
      <c r="E70" s="47">
        <v>25000</v>
      </c>
      <c r="F70" s="47">
        <v>25000</v>
      </c>
      <c r="G70" s="29">
        <f t="shared" si="1"/>
        <v>100000</v>
      </c>
    </row>
    <row r="71" spans="1:8">
      <c r="A71" s="41" t="s">
        <v>48</v>
      </c>
      <c r="B71" s="41"/>
      <c r="C71" s="47">
        <v>6250</v>
      </c>
      <c r="D71" s="47">
        <v>6250</v>
      </c>
      <c r="E71" s="47">
        <v>6250</v>
      </c>
      <c r="F71" s="47">
        <v>6250</v>
      </c>
      <c r="G71" s="29">
        <f t="shared" si="1"/>
        <v>25000</v>
      </c>
    </row>
    <row r="72" spans="1:8">
      <c r="A72" s="41" t="s">
        <v>49</v>
      </c>
      <c r="B72" s="41"/>
      <c r="C72" s="47">
        <v>725000</v>
      </c>
      <c r="D72" s="47">
        <v>725000</v>
      </c>
      <c r="E72" s="47">
        <v>725000</v>
      </c>
      <c r="F72" s="47">
        <v>725000</v>
      </c>
      <c r="G72" s="29">
        <f t="shared" si="1"/>
        <v>2900000</v>
      </c>
    </row>
    <row r="73" spans="1:8">
      <c r="A73" s="41" t="s">
        <v>50</v>
      </c>
      <c r="B73" s="30"/>
      <c r="C73" s="47">
        <v>8582</v>
      </c>
      <c r="D73" s="47">
        <v>8582</v>
      </c>
      <c r="E73" s="47">
        <v>8582</v>
      </c>
      <c r="F73" s="47">
        <v>8582</v>
      </c>
      <c r="G73" s="29">
        <f t="shared" si="1"/>
        <v>34328</v>
      </c>
    </row>
    <row r="74" spans="1:8">
      <c r="A74" s="41" t="s">
        <v>32</v>
      </c>
      <c r="C74" s="47">
        <v>445000</v>
      </c>
      <c r="D74" s="47">
        <v>445000</v>
      </c>
      <c r="E74" s="47">
        <v>445000</v>
      </c>
      <c r="F74" s="47">
        <v>445000</v>
      </c>
      <c r="G74" s="29">
        <f t="shared" si="1"/>
        <v>1780000</v>
      </c>
    </row>
    <row r="75" spans="1:8" ht="13.5" thickBot="1">
      <c r="A75" s="30" t="s">
        <v>21</v>
      </c>
      <c r="B75" s="30"/>
      <c r="C75" s="107">
        <f>SUM(C63:C74)</f>
        <v>1312007</v>
      </c>
      <c r="D75" s="107">
        <f>SUM(D63:D74)</f>
        <v>1312007</v>
      </c>
      <c r="E75" s="107">
        <f>SUM(E63:E74)</f>
        <v>1312007</v>
      </c>
      <c r="F75" s="107">
        <f>SUM(F63:F74)</f>
        <v>1312007</v>
      </c>
      <c r="G75" s="107">
        <f>SUM(G63:G74)</f>
        <v>5248028</v>
      </c>
      <c r="H75" s="29"/>
    </row>
    <row r="76" spans="1:8" ht="13.5" thickBot="1">
      <c r="A76" s="40" t="s">
        <v>11</v>
      </c>
      <c r="B76" s="41"/>
      <c r="C76" s="39"/>
      <c r="D76" s="39"/>
      <c r="E76" s="39"/>
      <c r="F76" s="29"/>
      <c r="G76" s="29"/>
    </row>
    <row r="77" spans="1:8">
      <c r="A77" s="41" t="s">
        <v>20</v>
      </c>
      <c r="B77" s="41"/>
      <c r="C77" s="47"/>
      <c r="D77" s="49"/>
      <c r="E77" s="39"/>
      <c r="F77" s="29"/>
      <c r="G77" s="29"/>
    </row>
    <row r="78" spans="1:8">
      <c r="A78" s="41"/>
      <c r="B78" s="41"/>
      <c r="C78" s="47"/>
      <c r="D78" s="49"/>
      <c r="E78" s="39"/>
      <c r="F78" s="29"/>
      <c r="G78" s="29"/>
    </row>
    <row r="79" spans="1:8">
      <c r="A79" s="41" t="s">
        <v>51</v>
      </c>
      <c r="B79" s="41"/>
      <c r="C79" s="47">
        <v>2500</v>
      </c>
      <c r="D79" s="49">
        <v>2500</v>
      </c>
      <c r="E79" s="39">
        <v>2500</v>
      </c>
      <c r="F79" s="29">
        <v>2500</v>
      </c>
      <c r="G79" s="29">
        <f t="shared" ref="G79:G98" si="2">SUM(C79:F79)</f>
        <v>10000</v>
      </c>
    </row>
    <row r="80" spans="1:8">
      <c r="A80" s="41" t="s">
        <v>52</v>
      </c>
      <c r="B80" s="41"/>
      <c r="C80" s="47">
        <v>1000</v>
      </c>
      <c r="D80" s="49">
        <v>1000</v>
      </c>
      <c r="E80" s="39">
        <v>1000</v>
      </c>
      <c r="F80" s="29">
        <v>1000</v>
      </c>
      <c r="G80" s="29">
        <f t="shared" si="2"/>
        <v>4000</v>
      </c>
    </row>
    <row r="81" spans="1:7">
      <c r="A81" s="41" t="s">
        <v>53</v>
      </c>
      <c r="B81" s="41"/>
      <c r="C81" s="47">
        <v>2500</v>
      </c>
      <c r="D81" s="49">
        <v>2500</v>
      </c>
      <c r="E81" s="39">
        <v>2500</v>
      </c>
      <c r="F81" s="29">
        <v>2500</v>
      </c>
      <c r="G81" s="29">
        <f t="shared" si="2"/>
        <v>10000</v>
      </c>
    </row>
    <row r="82" spans="1:7">
      <c r="A82" s="41" t="s">
        <v>54</v>
      </c>
      <c r="B82" s="41"/>
      <c r="C82" s="47">
        <v>2500</v>
      </c>
      <c r="D82" s="49">
        <v>2500</v>
      </c>
      <c r="E82" s="39">
        <v>2500</v>
      </c>
      <c r="F82" s="29">
        <v>2500</v>
      </c>
      <c r="G82" s="29">
        <f t="shared" si="2"/>
        <v>10000</v>
      </c>
    </row>
    <row r="83" spans="1:7">
      <c r="A83" s="41" t="s">
        <v>55</v>
      </c>
      <c r="B83" s="41"/>
      <c r="C83" s="47">
        <v>2500</v>
      </c>
      <c r="D83" s="49">
        <v>2500</v>
      </c>
      <c r="E83" s="39">
        <v>2500</v>
      </c>
      <c r="F83" s="29">
        <v>2500</v>
      </c>
      <c r="G83" s="29">
        <f t="shared" si="2"/>
        <v>10000</v>
      </c>
    </row>
    <row r="84" spans="1:7">
      <c r="A84" s="41" t="s">
        <v>56</v>
      </c>
      <c r="B84" s="41"/>
      <c r="C84" s="47">
        <v>12500</v>
      </c>
      <c r="D84" s="49">
        <v>12500</v>
      </c>
      <c r="E84" s="39">
        <v>12500</v>
      </c>
      <c r="F84" s="29">
        <v>12500</v>
      </c>
      <c r="G84" s="29">
        <f t="shared" si="2"/>
        <v>50000</v>
      </c>
    </row>
    <row r="85" spans="1:7">
      <c r="A85" s="41" t="s">
        <v>57</v>
      </c>
      <c r="B85" s="41"/>
      <c r="C85" s="47">
        <v>2500</v>
      </c>
      <c r="D85" s="49">
        <v>2500</v>
      </c>
      <c r="E85" s="39">
        <v>2500</v>
      </c>
      <c r="F85" s="29">
        <v>2500</v>
      </c>
      <c r="G85" s="29">
        <f t="shared" si="2"/>
        <v>10000</v>
      </c>
    </row>
    <row r="86" spans="1:7">
      <c r="A86" s="41" t="s">
        <v>58</v>
      </c>
      <c r="B86" s="41"/>
      <c r="C86" s="47">
        <v>250</v>
      </c>
      <c r="D86" s="49">
        <v>250</v>
      </c>
      <c r="E86" s="39">
        <v>250</v>
      </c>
      <c r="F86" s="29">
        <v>250</v>
      </c>
      <c r="G86" s="29">
        <f t="shared" si="2"/>
        <v>1000</v>
      </c>
    </row>
    <row r="87" spans="1:7">
      <c r="A87" s="41" t="s">
        <v>59</v>
      </c>
      <c r="B87" s="41"/>
      <c r="C87" s="47">
        <v>500</v>
      </c>
      <c r="D87" s="49">
        <v>500</v>
      </c>
      <c r="E87" s="39">
        <v>500</v>
      </c>
      <c r="F87" s="29">
        <v>500</v>
      </c>
      <c r="G87" s="29">
        <f t="shared" si="2"/>
        <v>2000</v>
      </c>
    </row>
    <row r="88" spans="1:7">
      <c r="A88" s="41" t="s">
        <v>60</v>
      </c>
      <c r="B88" s="41"/>
      <c r="C88" s="47">
        <v>2000</v>
      </c>
      <c r="D88" s="49">
        <v>2000</v>
      </c>
      <c r="E88" s="39">
        <v>2000</v>
      </c>
      <c r="F88" s="29">
        <v>2000</v>
      </c>
      <c r="G88" s="29">
        <f t="shared" si="2"/>
        <v>8000</v>
      </c>
    </row>
    <row r="89" spans="1:7">
      <c r="A89" s="41" t="s">
        <v>61</v>
      </c>
      <c r="B89" s="41"/>
      <c r="C89" s="47">
        <v>1250</v>
      </c>
      <c r="D89" s="49">
        <v>1250</v>
      </c>
      <c r="E89" s="39">
        <v>1250</v>
      </c>
      <c r="F89" s="29">
        <v>1250</v>
      </c>
      <c r="G89" s="29">
        <f t="shared" si="2"/>
        <v>5000</v>
      </c>
    </row>
    <row r="90" spans="1:7">
      <c r="A90" s="41" t="s">
        <v>62</v>
      </c>
      <c r="B90" s="41"/>
      <c r="C90" s="47">
        <v>7000</v>
      </c>
      <c r="D90" s="49">
        <v>7000</v>
      </c>
      <c r="E90" s="39">
        <v>7000</v>
      </c>
      <c r="F90" s="29">
        <v>7000</v>
      </c>
      <c r="G90" s="29">
        <f t="shared" si="2"/>
        <v>28000</v>
      </c>
    </row>
    <row r="91" spans="1:7">
      <c r="A91" s="41" t="s">
        <v>63</v>
      </c>
      <c r="B91" s="41"/>
      <c r="C91" s="47">
        <v>2500</v>
      </c>
      <c r="D91" s="49">
        <v>2500</v>
      </c>
      <c r="E91" s="39">
        <v>2500</v>
      </c>
      <c r="F91" s="29">
        <v>2500</v>
      </c>
      <c r="G91" s="29">
        <f t="shared" si="2"/>
        <v>10000</v>
      </c>
    </row>
    <row r="92" spans="1:7">
      <c r="A92" s="41" t="s">
        <v>37</v>
      </c>
      <c r="B92" s="41"/>
      <c r="C92" s="47">
        <v>10000</v>
      </c>
      <c r="D92" s="49">
        <v>10000</v>
      </c>
      <c r="E92" s="39">
        <v>10000</v>
      </c>
      <c r="F92" s="29">
        <v>10000</v>
      </c>
      <c r="G92" s="29">
        <f t="shared" si="2"/>
        <v>40000</v>
      </c>
    </row>
    <row r="93" spans="1:7">
      <c r="A93" s="41" t="s">
        <v>64</v>
      </c>
      <c r="B93" s="41"/>
      <c r="C93" s="47">
        <v>46250</v>
      </c>
      <c r="D93" s="49">
        <v>46250</v>
      </c>
      <c r="E93" s="39">
        <v>46250</v>
      </c>
      <c r="F93" s="29">
        <v>46250</v>
      </c>
      <c r="G93" s="29">
        <f t="shared" si="2"/>
        <v>185000</v>
      </c>
    </row>
    <row r="94" spans="1:7">
      <c r="A94" s="41" t="s">
        <v>65</v>
      </c>
      <c r="B94" s="41"/>
      <c r="C94" s="47">
        <v>31000</v>
      </c>
      <c r="D94" s="49">
        <v>31000</v>
      </c>
      <c r="E94" s="39">
        <v>31000</v>
      </c>
      <c r="F94" s="29">
        <v>31000</v>
      </c>
      <c r="G94" s="29">
        <f t="shared" si="2"/>
        <v>124000</v>
      </c>
    </row>
    <row r="95" spans="1:7">
      <c r="A95" s="41" t="s">
        <v>66</v>
      </c>
      <c r="B95" s="41"/>
      <c r="C95" s="47">
        <v>162500</v>
      </c>
      <c r="D95" s="49">
        <v>162500</v>
      </c>
      <c r="E95" s="39">
        <v>162500</v>
      </c>
      <c r="F95" s="29">
        <v>162500</v>
      </c>
      <c r="G95" s="29">
        <f t="shared" si="2"/>
        <v>650000</v>
      </c>
    </row>
    <row r="96" spans="1:7">
      <c r="A96" s="41" t="s">
        <v>67</v>
      </c>
      <c r="B96" s="41"/>
      <c r="C96" s="47">
        <v>5000</v>
      </c>
      <c r="D96" s="49">
        <v>5000</v>
      </c>
      <c r="E96" s="39">
        <v>5000</v>
      </c>
      <c r="F96" s="29">
        <v>5000</v>
      </c>
      <c r="G96" s="29">
        <f t="shared" si="2"/>
        <v>20000</v>
      </c>
    </row>
    <row r="97" spans="1:8">
      <c r="A97" s="41" t="s">
        <v>68</v>
      </c>
      <c r="B97" s="41"/>
      <c r="C97" s="47">
        <v>88272</v>
      </c>
      <c r="D97" s="49">
        <v>88272</v>
      </c>
      <c r="E97" s="39">
        <v>88272</v>
      </c>
      <c r="F97" s="29">
        <v>88272</v>
      </c>
      <c r="G97" s="29">
        <f t="shared" si="2"/>
        <v>353088</v>
      </c>
    </row>
    <row r="98" spans="1:8">
      <c r="A98" s="41"/>
      <c r="B98" s="41"/>
      <c r="C98" s="173">
        <v>3383</v>
      </c>
      <c r="D98" s="49">
        <v>3383</v>
      </c>
      <c r="E98" s="39">
        <v>3383</v>
      </c>
      <c r="F98" s="29">
        <v>3383</v>
      </c>
      <c r="G98" s="29">
        <f t="shared" si="2"/>
        <v>13532</v>
      </c>
    </row>
    <row r="99" spans="1:8">
      <c r="A99" s="30"/>
      <c r="B99" s="30"/>
      <c r="C99" s="47"/>
      <c r="D99" s="49"/>
      <c r="E99" s="39"/>
      <c r="F99" s="29"/>
      <c r="G99" s="29"/>
    </row>
    <row r="100" spans="1:8">
      <c r="A100" s="30" t="s">
        <v>14</v>
      </c>
      <c r="B100" s="30"/>
      <c r="C100" s="48"/>
      <c r="D100" s="49"/>
      <c r="E100" s="39"/>
      <c r="F100" s="29"/>
      <c r="G100" s="29"/>
    </row>
    <row r="101" spans="1:8">
      <c r="A101" s="30" t="s">
        <v>21</v>
      </c>
      <c r="B101" s="30"/>
      <c r="C101" s="43">
        <f>SUM(C78:C100)</f>
        <v>385905</v>
      </c>
      <c r="D101" s="43">
        <f>SUM(D78:D100)</f>
        <v>385905</v>
      </c>
      <c r="E101" s="43">
        <f>SUM(E78:E100)</f>
        <v>385905</v>
      </c>
      <c r="F101" s="43">
        <f>SUM(F78:F100)</f>
        <v>385905</v>
      </c>
      <c r="G101" s="43">
        <f>SUM(G78:G100)</f>
        <v>1543620</v>
      </c>
      <c r="H101" s="29"/>
    </row>
    <row r="102" spans="1:8">
      <c r="A102" s="34" t="s">
        <v>12</v>
      </c>
      <c r="B102" s="23"/>
      <c r="C102" s="48"/>
      <c r="D102" s="49"/>
      <c r="E102" s="39"/>
      <c r="F102" s="29"/>
      <c r="G102" s="29"/>
    </row>
    <row r="103" spans="1:8">
      <c r="A103" s="41" t="s">
        <v>20</v>
      </c>
      <c r="B103" s="41"/>
      <c r="C103" s="47"/>
      <c r="D103" s="39"/>
      <c r="E103" s="39"/>
      <c r="F103" s="29"/>
      <c r="G103" s="29"/>
    </row>
    <row r="104" spans="1:8">
      <c r="A104" s="30"/>
      <c r="B104" s="30"/>
      <c r="C104" s="47"/>
      <c r="D104" s="39"/>
      <c r="E104" s="39"/>
      <c r="F104" s="29"/>
      <c r="G104" s="29"/>
    </row>
    <row r="105" spans="1:8">
      <c r="A105" s="30"/>
      <c r="B105" s="30"/>
      <c r="C105" s="47"/>
      <c r="D105" s="39"/>
      <c r="E105" s="39"/>
      <c r="F105" s="29"/>
      <c r="G105" s="29"/>
    </row>
    <row r="106" spans="1:8">
      <c r="A106" s="30"/>
      <c r="B106" s="30"/>
      <c r="C106" s="47"/>
      <c r="D106" s="39"/>
      <c r="E106" s="39"/>
      <c r="F106" s="29"/>
      <c r="G106" s="29"/>
    </row>
    <row r="107" spans="1:8">
      <c r="A107" s="30"/>
      <c r="B107" s="30"/>
      <c r="C107" s="47"/>
      <c r="D107" s="39"/>
      <c r="E107" s="39"/>
      <c r="F107" s="29"/>
      <c r="G107" s="29"/>
    </row>
    <row r="108" spans="1:8">
      <c r="A108" s="30"/>
      <c r="B108" s="30"/>
      <c r="C108" s="50"/>
      <c r="D108" s="39"/>
      <c r="E108" s="39"/>
      <c r="F108" s="29"/>
      <c r="G108" s="29"/>
    </row>
    <row r="109" spans="1:8">
      <c r="A109" s="30" t="s">
        <v>21</v>
      </c>
      <c r="B109" s="30"/>
      <c r="C109" s="43">
        <f>SUM(C104:C108)</f>
        <v>0</v>
      </c>
      <c r="D109" s="43">
        <f>SUM(D104:D108)</f>
        <v>0</v>
      </c>
      <c r="E109" s="43">
        <f>SUM(E104:E108)</f>
        <v>0</v>
      </c>
      <c r="F109" s="43">
        <f>SUM(F104:F108)</f>
        <v>0</v>
      </c>
      <c r="G109" s="43">
        <f>SUM(G104:G108)</f>
        <v>0</v>
      </c>
      <c r="H109" s="29"/>
    </row>
    <row r="110" spans="1:8">
      <c r="A110" s="51" t="s">
        <v>13</v>
      </c>
      <c r="B110" s="41"/>
      <c r="C110" s="27"/>
      <c r="D110" s="32"/>
      <c r="E110" s="42"/>
      <c r="F110" s="29"/>
      <c r="G110" s="29"/>
    </row>
    <row r="111" spans="1:8">
      <c r="A111" s="41" t="s">
        <v>20</v>
      </c>
      <c r="B111" s="41"/>
      <c r="C111" s="27"/>
      <c r="D111" s="49"/>
      <c r="E111" s="27"/>
      <c r="F111" s="29"/>
      <c r="G111" s="29"/>
    </row>
    <row r="112" spans="1:8" s="26" customFormat="1">
      <c r="C112" s="52"/>
      <c r="D112" s="28"/>
      <c r="E112" s="52"/>
      <c r="F112" s="53"/>
      <c r="G112" s="53"/>
    </row>
    <row r="113" spans="1:8" s="26" customFormat="1">
      <c r="A113" s="26" t="s">
        <v>69</v>
      </c>
      <c r="C113" s="52">
        <v>15354</v>
      </c>
      <c r="D113" s="28">
        <v>15354</v>
      </c>
      <c r="E113" s="52">
        <v>15354</v>
      </c>
      <c r="F113" s="53">
        <v>15354</v>
      </c>
      <c r="G113" s="53">
        <f t="shared" ref="G113" si="3">SUM(C113:F113)</f>
        <v>61416</v>
      </c>
    </row>
    <row r="114" spans="1:8" s="26" customFormat="1">
      <c r="C114" s="52"/>
      <c r="D114" s="28"/>
      <c r="E114" s="52"/>
      <c r="F114" s="53"/>
      <c r="G114" s="53"/>
    </row>
    <row r="115" spans="1:8" s="26" customFormat="1">
      <c r="A115" s="31"/>
      <c r="B115" s="31"/>
      <c r="C115" s="38"/>
      <c r="D115" s="28"/>
      <c r="E115" s="54"/>
      <c r="F115" s="53"/>
      <c r="G115" s="53"/>
    </row>
    <row r="116" spans="1:8" s="26" customFormat="1">
      <c r="A116" s="31"/>
      <c r="B116" s="31"/>
      <c r="C116" s="38"/>
      <c r="D116" s="28"/>
      <c r="E116" s="54"/>
      <c r="F116" s="53"/>
      <c r="G116" s="53"/>
    </row>
    <row r="117" spans="1:8" s="1" customFormat="1">
      <c r="A117" s="30" t="s">
        <v>21</v>
      </c>
      <c r="B117" s="30"/>
      <c r="C117" s="43">
        <f>SUM(C112:C116)</f>
        <v>15354</v>
      </c>
      <c r="D117" s="43">
        <f>SUM(D112:D116)</f>
        <v>15354</v>
      </c>
      <c r="E117" s="43">
        <f>SUM(E112:E116)</f>
        <v>15354</v>
      </c>
      <c r="F117" s="43">
        <f>SUM(F112:F116)</f>
        <v>15354</v>
      </c>
      <c r="G117" s="43">
        <f>SUM(G112:G116)</f>
        <v>61416</v>
      </c>
      <c r="H117" s="43"/>
    </row>
    <row r="118" spans="1:8" s="1" customFormat="1" ht="13.5" thickBot="1">
      <c r="A118" s="30"/>
      <c r="B118" s="30"/>
      <c r="C118" s="43"/>
      <c r="D118" s="43"/>
      <c r="E118" s="43"/>
      <c r="F118" s="43"/>
      <c r="G118" s="43"/>
      <c r="H118" s="43"/>
    </row>
    <row r="119" spans="1:8" ht="16.5" thickBot="1">
      <c r="A119" s="17" t="s">
        <v>23</v>
      </c>
      <c r="B119" s="55"/>
      <c r="C119" s="38">
        <f>C117+C109+C101+C75+C60+C53+C43+C48</f>
        <v>1773790</v>
      </c>
      <c r="D119" s="38">
        <f>D117+D109+D101+D75+D60+D53+D43+D48</f>
        <v>1773790</v>
      </c>
      <c r="E119" s="38">
        <f>E117+E109+E101+E75+E60+E53+E43+E48</f>
        <v>1773790</v>
      </c>
      <c r="F119" s="38">
        <f>F117+F109+F101+F75+F60+F53+F43+F48</f>
        <v>1773262</v>
      </c>
      <c r="G119" s="38">
        <f>G117+G109+G101+G75+G60+G53+G43+G48</f>
        <v>7094632</v>
      </c>
      <c r="H119" s="29"/>
    </row>
    <row r="120" spans="1:8" s="1" customFormat="1">
      <c r="A120" s="30"/>
      <c r="B120" s="30"/>
      <c r="C120" s="43"/>
      <c r="D120" s="43"/>
      <c r="E120" s="43"/>
      <c r="F120" s="43"/>
      <c r="G120" s="43"/>
      <c r="H120" s="43"/>
    </row>
    <row r="121" spans="1:8" ht="18">
      <c r="A121" s="56" t="s">
        <v>236</v>
      </c>
      <c r="B121" s="57"/>
      <c r="C121" s="58">
        <f>C119+C32</f>
        <v>3853441</v>
      </c>
      <c r="D121" s="58">
        <f>D119+D32</f>
        <v>3853441</v>
      </c>
      <c r="E121" s="58">
        <f>E119+E32</f>
        <v>3853441</v>
      </c>
      <c r="F121" s="58">
        <f>F119+F32</f>
        <v>3852913</v>
      </c>
      <c r="G121" s="59">
        <f>G119+G32</f>
        <v>15413236</v>
      </c>
    </row>
    <row r="122" spans="1:8">
      <c r="G122" s="4">
        <v>15413236</v>
      </c>
    </row>
    <row r="123" spans="1:8">
      <c r="G123" s="29">
        <f>G121-G122</f>
        <v>0</v>
      </c>
    </row>
    <row r="125" spans="1:8">
      <c r="A125" s="30"/>
      <c r="B125" s="30"/>
      <c r="C125" s="24"/>
      <c r="D125" s="24"/>
    </row>
  </sheetData>
  <pageMargins left="0.7" right="0.7" top="0.75" bottom="0.75" header="0.3" footer="0.3"/>
  <pageSetup scale="63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opLeftCell="A85" workbookViewId="0">
      <selection activeCell="H1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70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>
        <v>304443</v>
      </c>
      <c r="D9" s="28">
        <v>304443</v>
      </c>
      <c r="E9" s="27">
        <v>304443</v>
      </c>
      <c r="F9" s="29">
        <v>304443</v>
      </c>
      <c r="G9" s="29">
        <f>SUM(C9:F9)</f>
        <v>1217772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/>
      <c r="C12" s="107">
        <f>SUM(C9:C11)</f>
        <v>304443</v>
      </c>
      <c r="D12" s="107">
        <f>SUM(D9:D11)</f>
        <v>304443</v>
      </c>
      <c r="E12" s="107">
        <f>SUM(E9:E11)</f>
        <v>304443</v>
      </c>
      <c r="F12" s="107">
        <f>SUM(F9:F11)</f>
        <v>304443</v>
      </c>
      <c r="G12" s="107">
        <f>SUM(G9:G11)</f>
        <v>1217772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>
        <v>4837</v>
      </c>
      <c r="D14" s="28">
        <v>4837</v>
      </c>
      <c r="E14" s="27">
        <v>4837</v>
      </c>
      <c r="F14" s="29">
        <v>4837</v>
      </c>
      <c r="G14" s="29">
        <f>SUM(C14:F14)</f>
        <v>19348</v>
      </c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107">
        <f>SUM(C14:C16)</f>
        <v>4837</v>
      </c>
      <c r="D17" s="107">
        <f>SUM(D14:D16)</f>
        <v>4837</v>
      </c>
      <c r="E17" s="107">
        <f>SUM(E14:E16)</f>
        <v>4837</v>
      </c>
      <c r="F17" s="107">
        <f>SUM(F14:F16)</f>
        <v>4837</v>
      </c>
      <c r="G17" s="107">
        <f>SUM(G14:G16)</f>
        <v>19348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111">
        <v>72595</v>
      </c>
      <c r="D20" s="28">
        <v>72595</v>
      </c>
      <c r="E20" s="27">
        <v>72595</v>
      </c>
      <c r="F20" s="29">
        <v>72595</v>
      </c>
      <c r="G20" s="29">
        <f>SUM(C20:F20)</f>
        <v>290380</v>
      </c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107">
        <f>SUM(C20:C22)</f>
        <v>72595</v>
      </c>
      <c r="D23" s="107">
        <f>SUM(D20:D22)</f>
        <v>72595</v>
      </c>
      <c r="E23" s="107">
        <f>SUM(E20:E22)</f>
        <v>72595</v>
      </c>
      <c r="F23" s="107">
        <f>SUM(F20:F22)</f>
        <v>72595</v>
      </c>
      <c r="G23" s="107">
        <f>SUM(G20:G22)</f>
        <v>290380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21</v>
      </c>
      <c r="B26" s="31"/>
      <c r="C26" s="107">
        <f>SUM(C24:C25)</f>
        <v>0</v>
      </c>
      <c r="D26" s="107">
        <f>SUM(D24:D25)</f>
        <v>0</v>
      </c>
      <c r="E26" s="107">
        <f>SUM(E24:E25)</f>
        <v>0</v>
      </c>
      <c r="F26" s="107">
        <f>SUM(F24:F25)</f>
        <v>0</v>
      </c>
      <c r="G26" s="107">
        <f>SUM(C26:F26)</f>
        <v>0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/>
      <c r="C31" s="38">
        <f>C29+C26+C23+C17+C12</f>
        <v>381875</v>
      </c>
      <c r="D31" s="38">
        <f>D29+D26+D23+D17+D12</f>
        <v>381875</v>
      </c>
      <c r="E31" s="38">
        <f>E29+E26+E23+E17+E12</f>
        <v>381875</v>
      </c>
      <c r="F31" s="38">
        <f>F29+F26+F23+F17+F12</f>
        <v>381875</v>
      </c>
      <c r="G31" s="38">
        <f>G29+G26+G23+G17+G12</f>
        <v>1527500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/>
    </row>
    <row r="38" spans="1:8">
      <c r="A38" s="63" t="s">
        <v>71</v>
      </c>
      <c r="C38" s="27">
        <v>3750</v>
      </c>
      <c r="D38" s="27">
        <v>3750</v>
      </c>
      <c r="E38" s="39">
        <v>3750</v>
      </c>
      <c r="F38" s="29">
        <v>3750</v>
      </c>
      <c r="G38" s="29">
        <f t="shared" ref="G38:G39" si="0">SUM(C38:F38)</f>
        <v>15000</v>
      </c>
    </row>
    <row r="39" spans="1:8">
      <c r="A39" s="63" t="s">
        <v>37</v>
      </c>
      <c r="C39" s="27">
        <v>7000</v>
      </c>
      <c r="D39" s="27">
        <v>7000</v>
      </c>
      <c r="E39" s="39">
        <v>7000</v>
      </c>
      <c r="F39" s="29">
        <v>7860</v>
      </c>
      <c r="G39" s="29">
        <f t="shared" si="0"/>
        <v>28860</v>
      </c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/>
      <c r="C43" s="107">
        <f>SUM(C37:C42)</f>
        <v>10750</v>
      </c>
      <c r="D43" s="107">
        <f>SUM(D37:D42)</f>
        <v>10750</v>
      </c>
      <c r="E43" s="107">
        <f>SUM(E37:E42)</f>
        <v>10750</v>
      </c>
      <c r="F43" s="107">
        <f>SUM(F37:F42)</f>
        <v>11610</v>
      </c>
      <c r="G43" s="107">
        <f>SUM(G37:G42)</f>
        <v>43860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21</v>
      </c>
      <c r="B48" s="30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 t="s">
        <v>20</v>
      </c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42"/>
      <c r="D55" s="39"/>
      <c r="E55" s="39"/>
      <c r="F55" s="29"/>
      <c r="G55" s="29"/>
    </row>
    <row r="56" spans="1:7" ht="13.5" thickBot="1">
      <c r="A56" s="30" t="s">
        <v>21</v>
      </c>
      <c r="B56" s="30"/>
      <c r="C56" s="107">
        <f>SUM(C50:C55)</f>
        <v>0</v>
      </c>
      <c r="D56" s="107">
        <f>SUM(D50:D55)</f>
        <v>0</v>
      </c>
      <c r="E56" s="107">
        <f>SUM(E50:E55)</f>
        <v>0</v>
      </c>
      <c r="F56" s="107">
        <f>SUM(F50:F55)</f>
        <v>0</v>
      </c>
      <c r="G56" s="107">
        <f>SUM(G50:G55)</f>
        <v>0</v>
      </c>
    </row>
    <row r="57" spans="1:7" ht="13.5" thickBot="1">
      <c r="A57" s="40" t="s">
        <v>10</v>
      </c>
      <c r="B57" s="41"/>
      <c r="C57" s="39"/>
      <c r="D57" s="39"/>
      <c r="E57" s="39"/>
      <c r="F57" s="29"/>
      <c r="G57" s="29"/>
    </row>
    <row r="58" spans="1:7">
      <c r="A58" s="41" t="s">
        <v>20</v>
      </c>
      <c r="B58" s="41"/>
      <c r="C58" s="47"/>
      <c r="D58" s="39"/>
      <c r="E58" s="39"/>
      <c r="F58" s="29"/>
      <c r="G58" s="29"/>
    </row>
    <row r="59" spans="1:7">
      <c r="A59" s="41"/>
      <c r="B59" s="41"/>
      <c r="C59" s="47"/>
      <c r="D59" s="39"/>
      <c r="E59" s="39"/>
      <c r="F59" s="29"/>
      <c r="G59" s="29"/>
    </row>
    <row r="60" spans="1:7">
      <c r="A60" s="41" t="s">
        <v>72</v>
      </c>
      <c r="B60" s="41"/>
      <c r="C60" s="47">
        <v>1250</v>
      </c>
      <c r="D60" s="39">
        <v>1250</v>
      </c>
      <c r="E60" s="39">
        <v>1250</v>
      </c>
      <c r="F60" s="29">
        <v>1250</v>
      </c>
      <c r="G60" s="29">
        <f t="shared" ref="G60:G61" si="1">SUM(C60:F60)</f>
        <v>5000</v>
      </c>
    </row>
    <row r="61" spans="1:7">
      <c r="A61" s="41" t="s">
        <v>73</v>
      </c>
      <c r="B61" s="41"/>
      <c r="C61" s="47">
        <v>3085</v>
      </c>
      <c r="D61" s="39">
        <v>3085</v>
      </c>
      <c r="E61" s="39">
        <v>3085</v>
      </c>
      <c r="F61" s="29">
        <v>3085</v>
      </c>
      <c r="G61" s="29">
        <f t="shared" si="1"/>
        <v>12340</v>
      </c>
    </row>
    <row r="62" spans="1:7">
      <c r="A62" s="41"/>
      <c r="B62" s="41"/>
      <c r="C62" s="47"/>
      <c r="D62" s="39"/>
      <c r="E62" s="39"/>
      <c r="F62" s="29"/>
      <c r="G62" s="29"/>
    </row>
    <row r="63" spans="1:7">
      <c r="A63" s="41"/>
      <c r="B63" s="41"/>
      <c r="C63" s="47"/>
      <c r="D63" s="39"/>
      <c r="E63" s="39"/>
      <c r="F63" s="29"/>
      <c r="G63" s="29"/>
    </row>
    <row r="64" spans="1:7">
      <c r="A64" s="30"/>
      <c r="B64" s="30"/>
      <c r="C64" s="47"/>
      <c r="D64" s="39"/>
      <c r="E64" s="39"/>
      <c r="F64" s="29"/>
      <c r="G64" s="29"/>
    </row>
    <row r="65" spans="1:8">
      <c r="C65" s="39"/>
      <c r="D65" s="39"/>
      <c r="E65" s="39"/>
      <c r="F65" s="29"/>
      <c r="G65" s="29"/>
    </row>
    <row r="66" spans="1:8" ht="13.5" thickBot="1">
      <c r="A66" s="30" t="s">
        <v>21</v>
      </c>
      <c r="B66" s="30"/>
      <c r="C66" s="107">
        <f>SUM(C59:C65)</f>
        <v>4335</v>
      </c>
      <c r="D66" s="107">
        <f>SUM(D59:D65)</f>
        <v>4335</v>
      </c>
      <c r="E66" s="107">
        <f>SUM(E59:E65)</f>
        <v>4335</v>
      </c>
      <c r="F66" s="107">
        <f>SUM(F59:F65)</f>
        <v>4335</v>
      </c>
      <c r="G66" s="107">
        <f>SUM(G59:G65)</f>
        <v>17340</v>
      </c>
      <c r="H66" s="29"/>
    </row>
    <row r="67" spans="1:8" ht="13.5" thickBot="1">
      <c r="A67" s="40" t="s">
        <v>11</v>
      </c>
      <c r="B67" s="41"/>
      <c r="C67" s="39"/>
      <c r="D67" s="39"/>
      <c r="E67" s="39"/>
      <c r="F67" s="29"/>
      <c r="G67" s="29"/>
    </row>
    <row r="68" spans="1:8">
      <c r="A68" s="41" t="s">
        <v>20</v>
      </c>
      <c r="B68" s="41"/>
      <c r="C68" s="47"/>
      <c r="D68" s="49"/>
      <c r="E68" s="39"/>
      <c r="F68" s="29"/>
      <c r="G68" s="29"/>
    </row>
    <row r="69" spans="1:8">
      <c r="A69" s="41" t="s">
        <v>74</v>
      </c>
      <c r="B69" s="41">
        <v>97500</v>
      </c>
      <c r="C69" s="47">
        <f>B69/4</f>
        <v>24375</v>
      </c>
      <c r="D69" s="49">
        <v>24375</v>
      </c>
      <c r="E69" s="39">
        <v>24375</v>
      </c>
      <c r="F69" s="29">
        <v>24375</v>
      </c>
      <c r="G69" s="29">
        <f>SUM(C69:F69)</f>
        <v>97500</v>
      </c>
    </row>
    <row r="70" spans="1:8">
      <c r="A70" s="41"/>
      <c r="B70" s="41"/>
      <c r="C70" s="47"/>
      <c r="D70" s="49"/>
      <c r="E70" s="39"/>
      <c r="F70" s="29"/>
      <c r="G70" s="29"/>
    </row>
    <row r="71" spans="1:8">
      <c r="A71" s="41"/>
      <c r="B71" s="41"/>
      <c r="C71" s="47"/>
      <c r="D71" s="49"/>
      <c r="E71" s="39"/>
      <c r="F71" s="29"/>
      <c r="G71" s="29"/>
    </row>
    <row r="72" spans="1:8">
      <c r="A72" s="41"/>
      <c r="B72" s="41"/>
      <c r="C72" s="47"/>
      <c r="D72" s="49"/>
      <c r="E72" s="39"/>
      <c r="F72" s="29"/>
      <c r="G72" s="29"/>
    </row>
    <row r="73" spans="1:8">
      <c r="A73" s="30"/>
      <c r="B73" s="30"/>
      <c r="C73" s="47"/>
      <c r="D73" s="49"/>
      <c r="E73" s="39"/>
      <c r="F73" s="29"/>
      <c r="G73" s="29"/>
    </row>
    <row r="74" spans="1:8">
      <c r="A74" s="30" t="s">
        <v>14</v>
      </c>
      <c r="B74" s="30"/>
      <c r="C74" s="48"/>
      <c r="D74" s="49"/>
      <c r="E74" s="39"/>
      <c r="F74" s="29"/>
      <c r="G74" s="29"/>
    </row>
    <row r="75" spans="1:8">
      <c r="A75" s="30" t="s">
        <v>21</v>
      </c>
      <c r="B75" s="30"/>
      <c r="C75" s="43">
        <f>SUM(C69:C74)</f>
        <v>24375</v>
      </c>
      <c r="D75" s="43">
        <f>SUM(D69:D74)</f>
        <v>24375</v>
      </c>
      <c r="E75" s="43">
        <f>SUM(E69:E74)</f>
        <v>24375</v>
      </c>
      <c r="F75" s="43">
        <f>SUM(F69:F74)</f>
        <v>24375</v>
      </c>
      <c r="G75" s="43">
        <f>SUM(G69:G74)</f>
        <v>97500</v>
      </c>
      <c r="H75" s="29"/>
    </row>
    <row r="76" spans="1:8">
      <c r="A76" s="34" t="s">
        <v>12</v>
      </c>
      <c r="B76" s="23"/>
      <c r="C76" s="48"/>
      <c r="D76" s="49"/>
      <c r="E76" s="39"/>
      <c r="F76" s="29"/>
      <c r="G76" s="29"/>
    </row>
    <row r="77" spans="1:8">
      <c r="A77" s="41" t="s">
        <v>20</v>
      </c>
      <c r="B77" s="41"/>
      <c r="C77" s="47"/>
      <c r="D77" s="39"/>
      <c r="E77" s="39"/>
      <c r="F77" s="29"/>
      <c r="G77" s="29"/>
    </row>
    <row r="78" spans="1:8">
      <c r="A78" s="30"/>
      <c r="B78" s="30"/>
      <c r="C78" s="47"/>
      <c r="D78" s="39"/>
      <c r="E78" s="39"/>
      <c r="F78" s="29"/>
      <c r="G78" s="29"/>
    </row>
    <row r="79" spans="1:8">
      <c r="A79" s="30"/>
      <c r="B79" s="30"/>
      <c r="C79" s="47"/>
      <c r="D79" s="39"/>
      <c r="E79" s="39"/>
      <c r="F79" s="29"/>
      <c r="G79" s="29"/>
    </row>
    <row r="80" spans="1:8">
      <c r="A80" s="30"/>
      <c r="B80" s="30"/>
      <c r="C80" s="47"/>
      <c r="D80" s="39"/>
      <c r="E80" s="39"/>
      <c r="F80" s="29"/>
      <c r="G80" s="29"/>
    </row>
    <row r="81" spans="1:8">
      <c r="A81" s="30"/>
      <c r="B81" s="30"/>
      <c r="C81" s="47"/>
      <c r="D81" s="39"/>
      <c r="E81" s="39"/>
      <c r="F81" s="29"/>
      <c r="G81" s="29"/>
    </row>
    <row r="82" spans="1:8">
      <c r="A82" s="30"/>
      <c r="B82" s="30"/>
      <c r="C82" s="50"/>
      <c r="D82" s="39"/>
      <c r="E82" s="39"/>
      <c r="F82" s="29"/>
      <c r="G82" s="29"/>
    </row>
    <row r="83" spans="1:8">
      <c r="A83" s="30" t="s">
        <v>21</v>
      </c>
      <c r="B83" s="30"/>
      <c r="C83" s="43">
        <f>SUM(C78:C82)</f>
        <v>0</v>
      </c>
      <c r="D83" s="43">
        <f>SUM(D78:D82)</f>
        <v>0</v>
      </c>
      <c r="E83" s="43">
        <f>SUM(E78:E82)</f>
        <v>0</v>
      </c>
      <c r="F83" s="43">
        <f>SUM(F78:F82)</f>
        <v>0</v>
      </c>
      <c r="G83" s="43">
        <f>SUM(G78:G82)</f>
        <v>0</v>
      </c>
      <c r="H83" s="29"/>
    </row>
    <row r="84" spans="1:8">
      <c r="A84" s="51" t="s">
        <v>13</v>
      </c>
      <c r="B84" s="41"/>
      <c r="C84" s="27"/>
      <c r="D84" s="32"/>
      <c r="E84" s="42"/>
      <c r="F84" s="29"/>
      <c r="G84" s="29"/>
    </row>
    <row r="85" spans="1:8">
      <c r="A85" s="41" t="s">
        <v>20</v>
      </c>
      <c r="B85" s="41"/>
      <c r="C85" s="27"/>
      <c r="D85" s="49"/>
      <c r="E85" s="27"/>
      <c r="F85" s="29"/>
      <c r="G85" s="29"/>
    </row>
    <row r="86" spans="1:8" s="26" customFormat="1">
      <c r="C86" s="52"/>
      <c r="D86" s="28"/>
      <c r="E86" s="52"/>
      <c r="F86" s="53"/>
      <c r="G86" s="53"/>
    </row>
    <row r="87" spans="1:8" s="26" customFormat="1">
      <c r="C87" s="52"/>
      <c r="D87" s="28"/>
      <c r="E87" s="52"/>
      <c r="F87" s="53"/>
      <c r="G87" s="53"/>
    </row>
    <row r="88" spans="1:8" s="26" customFormat="1">
      <c r="A88" s="31"/>
      <c r="B88" s="31"/>
      <c r="C88" s="38"/>
      <c r="D88" s="28"/>
      <c r="E88" s="54"/>
      <c r="F88" s="53"/>
      <c r="G88" s="53"/>
    </row>
    <row r="89" spans="1:8" s="26" customFormat="1">
      <c r="A89" s="31"/>
      <c r="B89" s="31"/>
      <c r="C89" s="38"/>
      <c r="D89" s="28"/>
      <c r="E89" s="54"/>
      <c r="F89" s="53"/>
      <c r="G89" s="53"/>
    </row>
    <row r="90" spans="1:8" s="1" customFormat="1">
      <c r="A90" s="30" t="s">
        <v>21</v>
      </c>
      <c r="B90" s="30"/>
      <c r="C90" s="43">
        <f>SUM(C86:C89)</f>
        <v>0</v>
      </c>
      <c r="D90" s="43">
        <f>SUM(D86:D89)</f>
        <v>0</v>
      </c>
      <c r="E90" s="43">
        <f>SUM(E86:E89)</f>
        <v>0</v>
      </c>
      <c r="F90" s="43">
        <f>SUM(F86:F89)</f>
        <v>0</v>
      </c>
      <c r="G90" s="43">
        <f>SUM(G86:G89)</f>
        <v>0</v>
      </c>
      <c r="H90" s="43"/>
    </row>
    <row r="91" spans="1:8" s="1" customFormat="1" ht="13.5" thickBot="1">
      <c r="A91" s="30"/>
      <c r="B91" s="30"/>
      <c r="C91" s="43"/>
      <c r="D91" s="43"/>
      <c r="E91" s="43"/>
      <c r="F91" s="43"/>
      <c r="G91" s="43"/>
      <c r="H91" s="43"/>
    </row>
    <row r="92" spans="1:8" ht="16.5" thickBot="1">
      <c r="A92" s="17" t="s">
        <v>23</v>
      </c>
      <c r="B92" s="55"/>
      <c r="C92" s="38">
        <f>C90+C83+C75+C66+C56+C48+C43</f>
        <v>39460</v>
      </c>
      <c r="D92" s="38">
        <f>D90+D83+D75+D66+D56+D48+D43</f>
        <v>39460</v>
      </c>
      <c r="E92" s="38">
        <f>E90+E83+E75+E66+E56+E48+E43</f>
        <v>39460</v>
      </c>
      <c r="F92" s="38">
        <f>F90+F83+F75+F66+F56+F48+F43</f>
        <v>40320</v>
      </c>
      <c r="G92" s="38">
        <f>G90+G83+G75+G66+G56+G48+G43</f>
        <v>158700</v>
      </c>
      <c r="H92" s="29"/>
    </row>
    <row r="93" spans="1:8" s="1" customFormat="1">
      <c r="A93" s="30"/>
      <c r="B93" s="30"/>
      <c r="C93" s="43"/>
      <c r="D93" s="43"/>
      <c r="E93" s="43"/>
      <c r="F93" s="43"/>
      <c r="G93" s="43"/>
      <c r="H93" s="43"/>
    </row>
    <row r="94" spans="1:8" ht="18">
      <c r="A94" s="56" t="s">
        <v>237</v>
      </c>
      <c r="B94" s="57"/>
      <c r="C94" s="58">
        <f>C92+C31</f>
        <v>421335</v>
      </c>
      <c r="D94" s="58">
        <f>D92+D31</f>
        <v>421335</v>
      </c>
      <c r="E94" s="58">
        <f>E92+E31</f>
        <v>421335</v>
      </c>
      <c r="F94" s="58">
        <f>F92+F31</f>
        <v>422195</v>
      </c>
      <c r="G94" s="59">
        <f>G92+G31</f>
        <v>1686200</v>
      </c>
    </row>
    <row r="95" spans="1:8">
      <c r="G95" s="72">
        <v>1686200</v>
      </c>
    </row>
    <row r="96" spans="1:8">
      <c r="G96" s="194">
        <f>G94-G95</f>
        <v>0</v>
      </c>
    </row>
    <row r="98" spans="1:4">
      <c r="A98" s="30"/>
      <c r="B98" s="30"/>
      <c r="C98" s="24"/>
      <c r="D98" s="24"/>
    </row>
  </sheetData>
  <pageMargins left="0.7" right="0.7" top="0.75" bottom="0.75" header="0.3" footer="0.3"/>
  <pageSetup scale="80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opLeftCell="A88" workbookViewId="0">
      <selection activeCell="H7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6.28515625" style="2" bestFit="1" customWidth="1"/>
    <col min="5" max="5" width="16.28515625" style="3" bestFit="1" customWidth="1"/>
    <col min="6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115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24"/>
      <c r="F8" s="24"/>
    </row>
    <row r="9" spans="1:7">
      <c r="B9" s="26"/>
      <c r="C9" s="27">
        <v>271382</v>
      </c>
      <c r="D9" s="28">
        <v>271382</v>
      </c>
      <c r="E9" s="27">
        <v>271382</v>
      </c>
      <c r="F9" s="29">
        <v>271382</v>
      </c>
      <c r="G9" s="29">
        <f>SUM(C9:F9)</f>
        <v>1085528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/>
      <c r="C12" s="43">
        <f>SUM(C8:C11)</f>
        <v>271382</v>
      </c>
      <c r="D12" s="43">
        <f>SUM(D8:D11)</f>
        <v>271382</v>
      </c>
      <c r="E12" s="43">
        <f>SUM(E8:E11)</f>
        <v>271382</v>
      </c>
      <c r="F12" s="43">
        <f>SUM(F8:F11)</f>
        <v>271382</v>
      </c>
      <c r="G12" s="43">
        <f>SUM(G9:G11)</f>
        <v>1085528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>
        <v>32932</v>
      </c>
      <c r="D14" s="28">
        <v>32932</v>
      </c>
      <c r="E14" s="27">
        <v>32932</v>
      </c>
      <c r="F14" s="29">
        <v>32932</v>
      </c>
      <c r="G14" s="29">
        <f>SUM(C14:F14)</f>
        <v>131728</v>
      </c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0" t="s">
        <v>21</v>
      </c>
      <c r="B17" s="37"/>
      <c r="C17" s="43">
        <f>SUM(C14:C16)</f>
        <v>32932</v>
      </c>
      <c r="D17" s="43">
        <f>SUM(D14:D16)</f>
        <v>32932</v>
      </c>
      <c r="E17" s="43">
        <f>SUM(E14:E16)</f>
        <v>32932</v>
      </c>
      <c r="F17" s="43">
        <f>SUM(F14:F16)</f>
        <v>32932</v>
      </c>
      <c r="G17" s="43">
        <f>SUM(G14:G16)</f>
        <v>131728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107">
        <f>SUM(C20:C22)</f>
        <v>0</v>
      </c>
      <c r="D23" s="107">
        <f>SUM(D20:D22)</f>
        <v>0</v>
      </c>
      <c r="E23" s="107">
        <f>SUM(E20:E22)</f>
        <v>0</v>
      </c>
      <c r="F23" s="107">
        <f>SUM(F20:F22)</f>
        <v>0</v>
      </c>
      <c r="G23" s="107">
        <f>SUM(G20:G22)</f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29">
        <v>69053</v>
      </c>
      <c r="D25" s="27">
        <v>69053</v>
      </c>
      <c r="E25" s="39">
        <v>69053</v>
      </c>
      <c r="F25" s="29">
        <v>69053</v>
      </c>
      <c r="G25" s="29"/>
    </row>
    <row r="26" spans="1:8" s="1" customFormat="1">
      <c r="A26" s="30" t="s">
        <v>21</v>
      </c>
      <c r="B26" s="31"/>
      <c r="C26" s="43">
        <f>SUM(C24:C25)</f>
        <v>69053</v>
      </c>
      <c r="D26" s="43">
        <f>SUM(D24:D25)</f>
        <v>69053</v>
      </c>
      <c r="E26" s="43">
        <f>SUM(E24:E25)</f>
        <v>69053</v>
      </c>
      <c r="F26" s="43">
        <f>SUM(F24:F25)</f>
        <v>69053</v>
      </c>
      <c r="G26" s="43">
        <f>SUM(C26:F26)</f>
        <v>276212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61"/>
      <c r="C31" s="38">
        <f>C29+C26+C23+C17+C12</f>
        <v>373367</v>
      </c>
      <c r="D31" s="38">
        <f>D29+D26+D23+D17+D12</f>
        <v>373367</v>
      </c>
      <c r="E31" s="38">
        <f>E29+E26+E23+E17+E12</f>
        <v>373367</v>
      </c>
      <c r="F31" s="38">
        <f>F29+F26+F23+F17+F12</f>
        <v>373367</v>
      </c>
      <c r="G31" s="38">
        <f>G29+G26+G23+G17+G12</f>
        <v>1493468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  <c r="H33" s="29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C37" s="27">
        <v>3488</v>
      </c>
      <c r="D37" s="27">
        <v>3488</v>
      </c>
      <c r="E37" s="39">
        <v>3488</v>
      </c>
      <c r="F37" s="29">
        <v>3488</v>
      </c>
      <c r="G37" s="29">
        <f t="shared" ref="G37" si="0">SUM(C37:F37)</f>
        <v>13952</v>
      </c>
    </row>
    <row r="38" spans="1:8">
      <c r="C38" s="27"/>
      <c r="D38" s="27"/>
      <c r="E38" s="39"/>
      <c r="F38" s="29"/>
      <c r="G38" s="29"/>
    </row>
    <row r="39" spans="1:8">
      <c r="A39" s="30" t="s">
        <v>27</v>
      </c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/>
      <c r="C43" s="43">
        <f>SUM(C37:C42)</f>
        <v>3488</v>
      </c>
      <c r="D43" s="43">
        <f>SUM(D37:D42)</f>
        <v>3488</v>
      </c>
      <c r="E43" s="43">
        <f>SUM(E37:E42)</f>
        <v>3488</v>
      </c>
      <c r="F43" s="43">
        <f>SUM(F37:F42)</f>
        <v>3488</v>
      </c>
      <c r="G43" s="43">
        <f>SUM(G37:G42)</f>
        <v>13952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>
        <f>SUM(C45:F45)</f>
        <v>0</v>
      </c>
    </row>
    <row r="46" spans="1:8">
      <c r="A46" s="30"/>
      <c r="B46" s="30"/>
      <c r="C46" s="39"/>
      <c r="D46" s="39"/>
      <c r="E46" s="39"/>
      <c r="F46" s="29"/>
      <c r="G46" s="29">
        <f>SUM(C46:F46)</f>
        <v>0</v>
      </c>
    </row>
    <row r="47" spans="1:8">
      <c r="A47" s="30"/>
      <c r="B47" s="30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30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 t="s">
        <v>20</v>
      </c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42"/>
      <c r="D55" s="39"/>
      <c r="E55" s="39"/>
      <c r="F55" s="29"/>
      <c r="G55" s="29"/>
    </row>
    <row r="56" spans="1:7" ht="13.5" thickBot="1">
      <c r="A56" s="30" t="s">
        <v>21</v>
      </c>
      <c r="B56" s="30"/>
      <c r="C56" s="107">
        <f>SUM(C50:C55)</f>
        <v>0</v>
      </c>
      <c r="D56" s="107">
        <f>SUM(D50:D55)</f>
        <v>0</v>
      </c>
      <c r="E56" s="107">
        <f>SUM(E50:E55)</f>
        <v>0</v>
      </c>
      <c r="F56" s="107">
        <f>SUM(F50:F55)</f>
        <v>0</v>
      </c>
      <c r="G56" s="107">
        <f>SUM(G50:G55)</f>
        <v>0</v>
      </c>
    </row>
    <row r="57" spans="1:7" ht="13.5" thickBot="1">
      <c r="A57" s="40" t="s">
        <v>10</v>
      </c>
      <c r="B57" s="41"/>
      <c r="C57" s="39"/>
      <c r="D57" s="39"/>
      <c r="E57" s="39"/>
      <c r="F57" s="29"/>
      <c r="G57" s="29"/>
    </row>
    <row r="58" spans="1:7">
      <c r="A58" s="41" t="s">
        <v>20</v>
      </c>
      <c r="B58" s="41"/>
      <c r="C58" s="47"/>
      <c r="D58" s="39"/>
      <c r="E58" s="39"/>
      <c r="F58" s="29"/>
      <c r="G58" s="29"/>
    </row>
    <row r="59" spans="1:7">
      <c r="A59" s="20" t="s">
        <v>33</v>
      </c>
      <c r="B59" s="41"/>
      <c r="C59" s="47">
        <v>606</v>
      </c>
      <c r="D59" s="47">
        <v>606</v>
      </c>
      <c r="E59" s="47">
        <v>606</v>
      </c>
      <c r="F59" s="47">
        <v>606</v>
      </c>
      <c r="G59" s="29">
        <f>SUM(C59:F59)</f>
        <v>2424</v>
      </c>
    </row>
    <row r="60" spans="1:7">
      <c r="A60" s="20" t="s">
        <v>34</v>
      </c>
      <c r="B60" s="41"/>
      <c r="C60" s="47">
        <v>1000</v>
      </c>
      <c r="D60" s="47">
        <v>1000</v>
      </c>
      <c r="E60" s="47">
        <v>1000</v>
      </c>
      <c r="F60" s="47">
        <v>1000</v>
      </c>
      <c r="G60" s="29">
        <f>SUM(C60:F60)</f>
        <v>4000</v>
      </c>
    </row>
    <row r="61" spans="1:7">
      <c r="A61" s="20" t="s">
        <v>35</v>
      </c>
      <c r="B61" s="41"/>
      <c r="C61" s="47">
        <v>2900</v>
      </c>
      <c r="D61" s="47">
        <v>2900</v>
      </c>
      <c r="E61" s="47">
        <v>2900</v>
      </c>
      <c r="F61" s="47">
        <v>2900</v>
      </c>
      <c r="G61" s="29">
        <f>SUM(C61:F61)</f>
        <v>11600</v>
      </c>
    </row>
    <row r="62" spans="1:7">
      <c r="A62" s="20" t="s">
        <v>36</v>
      </c>
      <c r="B62" s="41"/>
      <c r="C62" s="47">
        <v>2500</v>
      </c>
      <c r="D62" s="47">
        <v>2500</v>
      </c>
      <c r="E62" s="47">
        <v>2500</v>
      </c>
      <c r="F62" s="47">
        <v>2500</v>
      </c>
      <c r="G62" s="29">
        <f>SUM(C62:F62)</f>
        <v>10000</v>
      </c>
    </row>
    <row r="63" spans="1:7">
      <c r="A63" s="20" t="s">
        <v>37</v>
      </c>
      <c r="B63" s="41"/>
      <c r="C63" s="47">
        <v>3000</v>
      </c>
      <c r="D63" s="47">
        <v>3000</v>
      </c>
      <c r="E63" s="47">
        <v>3000</v>
      </c>
      <c r="F63" s="47">
        <v>3000</v>
      </c>
      <c r="G63" s="29">
        <f>SUM(C63:F63)</f>
        <v>12000</v>
      </c>
    </row>
    <row r="64" spans="1:7">
      <c r="A64" s="30"/>
      <c r="B64" s="30"/>
      <c r="C64" s="47"/>
      <c r="D64" s="39"/>
      <c r="E64" s="39"/>
      <c r="F64" s="29"/>
      <c r="G64" s="29"/>
    </row>
    <row r="65" spans="1:8">
      <c r="C65" s="39"/>
      <c r="D65" s="39"/>
      <c r="E65" s="39"/>
      <c r="F65" s="29"/>
      <c r="G65" s="29"/>
    </row>
    <row r="66" spans="1:8" ht="13.5" thickBot="1">
      <c r="A66" s="30" t="s">
        <v>21</v>
      </c>
      <c r="B66" s="30"/>
      <c r="C66" s="43">
        <f>SUM(C59:C65)</f>
        <v>10006</v>
      </c>
      <c r="D66" s="43">
        <f>SUM(D59:D65)</f>
        <v>10006</v>
      </c>
      <c r="E66" s="43">
        <f>SUM(E59:E65)</f>
        <v>10006</v>
      </c>
      <c r="F66" s="43">
        <f>SUM(F59:F65)</f>
        <v>10006</v>
      </c>
      <c r="G66" s="43">
        <f>SUM(G59:G65)</f>
        <v>40024</v>
      </c>
      <c r="H66" s="29"/>
    </row>
    <row r="67" spans="1:8" ht="13.5" thickBot="1">
      <c r="A67" s="40" t="s">
        <v>11</v>
      </c>
      <c r="B67" s="41"/>
      <c r="C67" s="39"/>
      <c r="D67" s="39"/>
      <c r="E67" s="39"/>
      <c r="F67" s="29"/>
      <c r="G67" s="29"/>
    </row>
    <row r="68" spans="1:8">
      <c r="A68" s="41" t="s">
        <v>20</v>
      </c>
      <c r="B68" s="41"/>
      <c r="C68" s="47"/>
      <c r="D68" s="49"/>
      <c r="E68" s="39"/>
      <c r="F68" s="29"/>
      <c r="G68" s="29"/>
    </row>
    <row r="69" spans="1:8">
      <c r="A69" s="41"/>
      <c r="B69" s="41"/>
      <c r="C69" s="47"/>
      <c r="D69" s="49"/>
      <c r="E69" s="39"/>
      <c r="F69" s="29"/>
      <c r="G69" s="29"/>
    </row>
    <row r="70" spans="1:8">
      <c r="A70" s="20" t="s">
        <v>28</v>
      </c>
      <c r="B70" s="41"/>
      <c r="C70" s="47">
        <v>67000</v>
      </c>
      <c r="D70" s="47">
        <v>67000</v>
      </c>
      <c r="E70" s="47">
        <v>67000</v>
      </c>
      <c r="F70" s="47">
        <v>67000</v>
      </c>
      <c r="G70" s="29">
        <f t="shared" ref="G70:G74" si="1">SUM(C70:F70)</f>
        <v>268000</v>
      </c>
    </row>
    <row r="71" spans="1:8">
      <c r="A71" s="20" t="s">
        <v>29</v>
      </c>
      <c r="B71" s="41"/>
      <c r="C71" s="47">
        <v>93750</v>
      </c>
      <c r="D71" s="47">
        <v>93750</v>
      </c>
      <c r="E71" s="47">
        <v>93750</v>
      </c>
      <c r="F71" s="47">
        <v>93750</v>
      </c>
      <c r="G71" s="29">
        <f t="shared" si="1"/>
        <v>375000</v>
      </c>
    </row>
    <row r="72" spans="1:8">
      <c r="A72" s="20" t="s">
        <v>30</v>
      </c>
      <c r="B72" s="41"/>
      <c r="C72" s="47">
        <v>875000</v>
      </c>
      <c r="D72" s="47">
        <v>875000</v>
      </c>
      <c r="E72" s="47">
        <v>875000</v>
      </c>
      <c r="F72" s="47">
        <v>875000</v>
      </c>
      <c r="G72" s="29">
        <f t="shared" si="1"/>
        <v>3500000</v>
      </c>
    </row>
    <row r="73" spans="1:8">
      <c r="A73" s="20" t="s">
        <v>31</v>
      </c>
      <c r="B73" s="41"/>
      <c r="C73" s="47">
        <v>164100</v>
      </c>
      <c r="D73" s="47">
        <v>164100</v>
      </c>
      <c r="E73" s="47">
        <v>164100</v>
      </c>
      <c r="F73" s="47">
        <v>164100</v>
      </c>
      <c r="G73" s="29">
        <f t="shared" si="1"/>
        <v>656400</v>
      </c>
    </row>
    <row r="74" spans="1:8">
      <c r="A74" s="20" t="s">
        <v>32</v>
      </c>
      <c r="B74" s="41"/>
      <c r="C74" s="47">
        <v>525122</v>
      </c>
      <c r="D74" s="47">
        <v>525122</v>
      </c>
      <c r="E74" s="47">
        <v>525122</v>
      </c>
      <c r="F74" s="47">
        <v>525122</v>
      </c>
      <c r="G74" s="29">
        <f t="shared" si="1"/>
        <v>2100488</v>
      </c>
    </row>
    <row r="75" spans="1:8">
      <c r="A75" s="41"/>
      <c r="B75" s="41"/>
      <c r="C75" s="47"/>
      <c r="D75" s="49"/>
      <c r="E75" s="39"/>
      <c r="F75" s="29"/>
      <c r="G75" s="29"/>
    </row>
    <row r="76" spans="1:8">
      <c r="A76" s="41"/>
      <c r="B76" s="41"/>
      <c r="C76" s="47"/>
      <c r="D76" s="49"/>
      <c r="E76" s="39"/>
      <c r="F76" s="29"/>
      <c r="G76" s="29"/>
    </row>
    <row r="77" spans="1:8">
      <c r="A77" s="41"/>
      <c r="B77" s="41"/>
      <c r="C77" s="47"/>
      <c r="D77" s="49"/>
      <c r="E77" s="39"/>
      <c r="F77" s="29"/>
      <c r="G77" s="29"/>
    </row>
    <row r="78" spans="1:8">
      <c r="A78" s="30"/>
      <c r="B78" s="30"/>
      <c r="C78" s="47"/>
      <c r="D78" s="49"/>
      <c r="E78" s="39"/>
      <c r="F78" s="29"/>
      <c r="G78" s="29"/>
    </row>
    <row r="79" spans="1:8">
      <c r="A79" s="30" t="s">
        <v>14</v>
      </c>
      <c r="B79" s="30"/>
      <c r="C79" s="48"/>
      <c r="D79" s="49"/>
      <c r="E79" s="39"/>
      <c r="F79" s="29"/>
      <c r="G79" s="29"/>
    </row>
    <row r="80" spans="1:8">
      <c r="A80" s="30" t="s">
        <v>21</v>
      </c>
      <c r="B80" s="30"/>
      <c r="C80" s="43">
        <f>SUM(C69:C79)</f>
        <v>1724972</v>
      </c>
      <c r="D80" s="43">
        <f>SUM(D69:D79)</f>
        <v>1724972</v>
      </c>
      <c r="E80" s="43">
        <f>SUM(E69:E79)</f>
        <v>1724972</v>
      </c>
      <c r="F80" s="43">
        <f>SUM(F69:F79)</f>
        <v>1724972</v>
      </c>
      <c r="G80" s="43">
        <f>SUM(G69:G79)</f>
        <v>6899888</v>
      </c>
      <c r="H80" s="29"/>
    </row>
    <row r="81" spans="1:8">
      <c r="A81" s="34" t="s">
        <v>12</v>
      </c>
      <c r="B81" s="23"/>
      <c r="C81" s="48"/>
      <c r="D81" s="49"/>
      <c r="E81" s="39"/>
      <c r="F81" s="29"/>
      <c r="G81" s="29"/>
    </row>
    <row r="82" spans="1:8">
      <c r="A82" s="41" t="s">
        <v>20</v>
      </c>
      <c r="B82" s="41"/>
      <c r="C82" s="47"/>
      <c r="D82" s="39"/>
      <c r="E82" s="39"/>
      <c r="F82" s="29"/>
      <c r="G82" s="29"/>
    </row>
    <row r="83" spans="1:8">
      <c r="A83" s="30"/>
      <c r="B83" s="30"/>
      <c r="C83" s="47"/>
      <c r="D83" s="39"/>
      <c r="E83" s="39"/>
      <c r="F83" s="29"/>
      <c r="G83" s="29"/>
    </row>
    <row r="84" spans="1:8">
      <c r="A84" s="30"/>
      <c r="B84" s="30"/>
      <c r="C84" s="47"/>
      <c r="D84" s="39"/>
      <c r="E84" s="39"/>
      <c r="F84" s="29"/>
      <c r="G84" s="29"/>
    </row>
    <row r="85" spans="1:8">
      <c r="A85" s="30"/>
      <c r="B85" s="30"/>
      <c r="C85" s="47"/>
      <c r="D85" s="39"/>
      <c r="E85" s="39"/>
      <c r="F85" s="29"/>
      <c r="G85" s="29"/>
    </row>
    <row r="86" spans="1:8">
      <c r="A86" s="30"/>
      <c r="B86" s="30"/>
      <c r="C86" s="47"/>
      <c r="D86" s="39"/>
      <c r="E86" s="39"/>
      <c r="F86" s="29"/>
      <c r="G86" s="29"/>
    </row>
    <row r="87" spans="1:8">
      <c r="A87" s="30"/>
      <c r="B87" s="30"/>
      <c r="C87" s="50"/>
      <c r="D87" s="39"/>
      <c r="E87" s="39"/>
      <c r="F87" s="29"/>
      <c r="G87" s="29"/>
    </row>
    <row r="88" spans="1:8">
      <c r="A88" s="30" t="s">
        <v>21</v>
      </c>
      <c r="B88" s="30"/>
      <c r="C88" s="43">
        <f>SUM(C83:C87)</f>
        <v>0</v>
      </c>
      <c r="D88" s="43">
        <f>SUM(D83:D87)</f>
        <v>0</v>
      </c>
      <c r="E88" s="43">
        <f>SUM(E83:E87)</f>
        <v>0</v>
      </c>
      <c r="F88" s="43">
        <f>SUM(F83:F87)</f>
        <v>0</v>
      </c>
      <c r="G88" s="43">
        <f>SUM(G83:G87)</f>
        <v>0</v>
      </c>
      <c r="H88" s="29"/>
    </row>
    <row r="89" spans="1:8">
      <c r="A89" s="51" t="s">
        <v>13</v>
      </c>
      <c r="B89" s="41"/>
      <c r="C89" s="27"/>
      <c r="D89" s="32"/>
      <c r="E89" s="42"/>
      <c r="F89" s="29"/>
      <c r="G89" s="29"/>
    </row>
    <row r="90" spans="1:8">
      <c r="A90" s="41" t="s">
        <v>20</v>
      </c>
      <c r="B90" s="41"/>
      <c r="C90" s="27"/>
      <c r="D90" s="49"/>
      <c r="E90" s="27"/>
      <c r="F90" s="29"/>
      <c r="G90" s="29"/>
    </row>
    <row r="91" spans="1:8" s="26" customFormat="1">
      <c r="C91" s="52"/>
      <c r="D91" s="28"/>
      <c r="E91" s="52"/>
      <c r="F91" s="53"/>
      <c r="G91" s="53"/>
    </row>
    <row r="92" spans="1:8" s="26" customFormat="1">
      <c r="C92" s="52">
        <v>34000</v>
      </c>
      <c r="D92" s="28">
        <v>34000</v>
      </c>
      <c r="E92" s="28">
        <v>34000</v>
      </c>
      <c r="F92" s="28">
        <v>34000</v>
      </c>
      <c r="G92" s="53">
        <f t="shared" ref="G92" si="2">SUM(C92:F92)</f>
        <v>136000</v>
      </c>
    </row>
    <row r="93" spans="1:8" s="26" customFormat="1">
      <c r="C93" s="52"/>
      <c r="D93" s="28"/>
      <c r="E93" s="52"/>
      <c r="F93" s="53"/>
      <c r="G93" s="53"/>
    </row>
    <row r="94" spans="1:8" s="26" customFormat="1">
      <c r="C94" s="52"/>
      <c r="D94" s="28"/>
      <c r="E94" s="52"/>
      <c r="F94" s="53"/>
      <c r="G94" s="53"/>
    </row>
    <row r="95" spans="1:8" s="26" customFormat="1">
      <c r="A95" s="31"/>
      <c r="B95" s="31"/>
      <c r="C95" s="45"/>
      <c r="D95" s="28"/>
      <c r="E95" s="54"/>
      <c r="F95" s="53"/>
      <c r="G95" s="53"/>
    </row>
    <row r="96" spans="1:8" s="26" customFormat="1">
      <c r="A96" s="31"/>
      <c r="B96" s="31"/>
      <c r="C96" s="38"/>
      <c r="D96" s="28"/>
      <c r="E96" s="54"/>
      <c r="F96" s="53"/>
      <c r="G96" s="53"/>
    </row>
    <row r="97" spans="1:8" s="26" customFormat="1">
      <c r="A97" s="31"/>
      <c r="B97" s="31"/>
      <c r="C97" s="38"/>
      <c r="D97" s="28"/>
      <c r="E97" s="54"/>
      <c r="F97" s="53"/>
      <c r="G97" s="53"/>
    </row>
    <row r="98" spans="1:8" s="1" customFormat="1">
      <c r="A98" s="30" t="s">
        <v>21</v>
      </c>
      <c r="B98" s="30"/>
      <c r="C98" s="43">
        <f>SUM(C91:C97)</f>
        <v>34000</v>
      </c>
      <c r="D98" s="43">
        <f>SUM(D91:D97)</f>
        <v>34000</v>
      </c>
      <c r="E98" s="43">
        <f>SUM(E91:E97)</f>
        <v>34000</v>
      </c>
      <c r="F98" s="43">
        <f>SUM(F91:F97)</f>
        <v>34000</v>
      </c>
      <c r="G98" s="43">
        <f>SUM(G91:G97)</f>
        <v>136000</v>
      </c>
      <c r="H98" s="43"/>
    </row>
    <row r="99" spans="1:8" s="1" customFormat="1" ht="13.5" thickBot="1">
      <c r="A99" s="30"/>
      <c r="B99" s="30"/>
      <c r="C99" s="43"/>
      <c r="D99" s="43"/>
      <c r="E99" s="43"/>
      <c r="F99" s="43"/>
      <c r="G99" s="43"/>
      <c r="H99" s="43"/>
    </row>
    <row r="100" spans="1:8" ht="16.5" thickBot="1">
      <c r="A100" s="17" t="s">
        <v>23</v>
      </c>
      <c r="B100" s="55"/>
      <c r="C100" s="38">
        <f>C98+C88+C80+C66+C56+C48+C43</f>
        <v>1772466</v>
      </c>
      <c r="D100" s="38">
        <f>D98+D88+D80+D66+D56+D48+D43</f>
        <v>1772466</v>
      </c>
      <c r="E100" s="38">
        <f>E98+E88+E80+E66+E56+E48+E43</f>
        <v>1772466</v>
      </c>
      <c r="F100" s="38">
        <f>F98+F88+F80+F66+F56+F48+F43</f>
        <v>1772466</v>
      </c>
      <c r="G100" s="38">
        <f>G98+G88+G80+G66+G56+G48+G43</f>
        <v>7089864</v>
      </c>
      <c r="H100" s="29"/>
    </row>
    <row r="101" spans="1:8" s="1" customFormat="1">
      <c r="A101" s="30"/>
      <c r="B101" s="30"/>
      <c r="C101" s="43"/>
      <c r="D101" s="43"/>
      <c r="E101" s="43"/>
      <c r="F101" s="43"/>
      <c r="G101" s="43"/>
      <c r="H101" s="43"/>
    </row>
    <row r="102" spans="1:8" ht="18">
      <c r="A102" s="56" t="s">
        <v>238</v>
      </c>
      <c r="B102" s="57"/>
      <c r="C102" s="58">
        <f>C100+C31</f>
        <v>2145833</v>
      </c>
      <c r="D102" s="58">
        <f>D100+D31</f>
        <v>2145833</v>
      </c>
      <c r="E102" s="58">
        <f>E100+E31</f>
        <v>2145833</v>
      </c>
      <c r="F102" s="58">
        <f>F100+F31</f>
        <v>2145833</v>
      </c>
      <c r="G102" s="59">
        <f>G100+G31</f>
        <v>8583332</v>
      </c>
    </row>
    <row r="103" spans="1:8">
      <c r="G103" s="72">
        <v>8583332</v>
      </c>
    </row>
    <row r="104" spans="1:8">
      <c r="G104" s="29">
        <f>G102-G103</f>
        <v>0</v>
      </c>
    </row>
    <row r="105" spans="1:8">
      <c r="H105" s="29"/>
    </row>
    <row r="106" spans="1:8">
      <c r="A106" s="30"/>
      <c r="B106" s="30"/>
      <c r="C106" s="24"/>
      <c r="D106" s="24"/>
    </row>
  </sheetData>
  <pageMargins left="0.7" right="0.7" top="0.75" bottom="0.75" header="0.3" footer="0.3"/>
  <pageSetup scale="74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opLeftCell="A85" workbookViewId="0">
      <selection activeCell="H1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6.28515625" style="2" bestFit="1" customWidth="1"/>
    <col min="5" max="5" width="16.28515625" style="3" bestFit="1" customWidth="1"/>
    <col min="6" max="7" width="16.28515625" style="4" bestFit="1" customWidth="1"/>
    <col min="8" max="8" width="10.570312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103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6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65"/>
      <c r="C6" s="19"/>
      <c r="D6" s="19"/>
      <c r="E6" s="20"/>
    </row>
    <row r="7" spans="1:7" s="9" customFormat="1" ht="16.5" thickBot="1">
      <c r="A7" s="21"/>
      <c r="B7" s="66"/>
    </row>
    <row r="8" spans="1:7" s="25" customFormat="1" ht="13.5" thickBot="1">
      <c r="A8" s="22" t="s">
        <v>0</v>
      </c>
      <c r="B8" s="67"/>
      <c r="C8" s="24"/>
      <c r="D8" s="24"/>
      <c r="E8" s="3"/>
    </row>
    <row r="9" spans="1:7">
      <c r="A9" s="4" t="s">
        <v>82</v>
      </c>
      <c r="B9" s="68"/>
      <c r="C9" s="27">
        <v>48595.27</v>
      </c>
      <c r="D9" s="27">
        <v>48595.27</v>
      </c>
      <c r="E9" s="27">
        <v>48595.27</v>
      </c>
      <c r="F9" s="27">
        <v>48595.27</v>
      </c>
      <c r="G9" s="29">
        <f>SUM(C9:F9)</f>
        <v>194381.08</v>
      </c>
    </row>
    <row r="10" spans="1:7">
      <c r="A10" s="4" t="s">
        <v>83</v>
      </c>
      <c r="B10" s="68"/>
      <c r="C10" s="27">
        <f>1555853.41/4</f>
        <v>388963.35249999998</v>
      </c>
      <c r="D10" s="27">
        <f t="shared" ref="D10:F10" si="0">1555853.41/4</f>
        <v>388963.35249999998</v>
      </c>
      <c r="E10" s="27">
        <f t="shared" si="0"/>
        <v>388963.35249999998</v>
      </c>
      <c r="F10" s="27">
        <f t="shared" si="0"/>
        <v>388963.35249999998</v>
      </c>
      <c r="G10" s="29">
        <f>SUM(C10:F10)</f>
        <v>1555853.41</v>
      </c>
    </row>
    <row r="11" spans="1:7">
      <c r="A11" s="63" t="s">
        <v>83</v>
      </c>
      <c r="B11" s="70"/>
      <c r="C11" s="27">
        <v>14609.92</v>
      </c>
      <c r="D11" s="27">
        <v>14609.92</v>
      </c>
      <c r="E11" s="27">
        <v>14609.92</v>
      </c>
      <c r="F11" s="27">
        <v>14609.92</v>
      </c>
      <c r="G11" s="29">
        <f>SUM(C11:F11)</f>
        <v>58439.68</v>
      </c>
    </row>
    <row r="12" spans="1:7">
      <c r="A12" s="30" t="s">
        <v>21</v>
      </c>
      <c r="B12" s="69">
        <v>1808674.21</v>
      </c>
      <c r="C12" s="107">
        <f>SUM(C9:C11)</f>
        <v>452168.54249999998</v>
      </c>
      <c r="D12" s="107">
        <f>SUM(D9:D11)</f>
        <v>452168.54249999998</v>
      </c>
      <c r="E12" s="107">
        <f>SUM(E9:E11)</f>
        <v>452168.54249999998</v>
      </c>
      <c r="F12" s="107">
        <f>SUM(F9:F11)</f>
        <v>452168.54249999998</v>
      </c>
      <c r="G12" s="107">
        <f>SUM(G9:G11)</f>
        <v>1808674.17</v>
      </c>
    </row>
    <row r="13" spans="1:7">
      <c r="A13" s="34" t="s">
        <v>1</v>
      </c>
      <c r="B13" s="67"/>
      <c r="C13" s="24"/>
      <c r="D13" s="35"/>
      <c r="E13" s="36"/>
    </row>
    <row r="14" spans="1:7">
      <c r="A14" s="4" t="s">
        <v>83</v>
      </c>
      <c r="B14" s="68"/>
      <c r="C14" s="27">
        <f>197621.14/4</f>
        <v>49405.285000000003</v>
      </c>
      <c r="D14" s="27">
        <f t="shared" ref="D14:F14" si="1">197621.14/4</f>
        <v>49405.285000000003</v>
      </c>
      <c r="E14" s="27">
        <f t="shared" si="1"/>
        <v>49405.285000000003</v>
      </c>
      <c r="F14" s="27">
        <f t="shared" si="1"/>
        <v>49405.285000000003</v>
      </c>
      <c r="G14" s="29">
        <f>SUM(C14:F14)</f>
        <v>197621.14</v>
      </c>
    </row>
    <row r="15" spans="1:7">
      <c r="A15" s="30"/>
      <c r="B15" s="69"/>
      <c r="C15" s="32"/>
      <c r="D15" s="28"/>
      <c r="E15" s="27"/>
      <c r="F15" s="29"/>
      <c r="G15" s="29"/>
    </row>
    <row r="16" spans="1:7">
      <c r="B16" s="68"/>
      <c r="C16" s="27"/>
      <c r="D16" s="28"/>
      <c r="E16" s="27"/>
      <c r="F16" s="29"/>
      <c r="G16" s="29"/>
    </row>
    <row r="17" spans="1:8">
      <c r="A17" s="3" t="s">
        <v>21</v>
      </c>
      <c r="B17" s="69">
        <v>197621.14</v>
      </c>
      <c r="C17" s="107">
        <f>SUM(C14:C16)</f>
        <v>49405.285000000003</v>
      </c>
      <c r="D17" s="107">
        <f>SUM(D14:D16)</f>
        <v>49405.285000000003</v>
      </c>
      <c r="E17" s="107">
        <f>SUM(E14:E16)</f>
        <v>49405.285000000003</v>
      </c>
      <c r="F17" s="107">
        <f>SUM(F14:F16)</f>
        <v>49405.285000000003</v>
      </c>
      <c r="G17" s="107">
        <f>SUM(G14:G16)</f>
        <v>197621.14</v>
      </c>
    </row>
    <row r="18" spans="1:8">
      <c r="A18" s="34" t="s">
        <v>2</v>
      </c>
      <c r="B18" s="67"/>
      <c r="C18" s="27"/>
      <c r="D18" s="28"/>
      <c r="E18" s="27"/>
      <c r="F18" s="29"/>
      <c r="G18" s="29"/>
    </row>
    <row r="19" spans="1:8">
      <c r="B19" s="68"/>
      <c r="C19" s="27"/>
      <c r="D19" s="28"/>
      <c r="E19" s="27"/>
      <c r="F19" s="29"/>
      <c r="G19" s="29"/>
    </row>
    <row r="20" spans="1:8">
      <c r="A20" s="30"/>
      <c r="B20" s="69"/>
      <c r="C20" s="32"/>
      <c r="D20" s="28"/>
      <c r="E20" s="27"/>
      <c r="F20" s="29"/>
      <c r="G20" s="29"/>
    </row>
    <row r="21" spans="1:8">
      <c r="B21" s="68"/>
      <c r="C21" s="27"/>
      <c r="D21" s="28"/>
      <c r="E21" s="27"/>
      <c r="F21" s="29"/>
      <c r="G21" s="29"/>
    </row>
    <row r="22" spans="1:8">
      <c r="A22" s="30"/>
      <c r="B22" s="69"/>
      <c r="C22" s="38"/>
      <c r="D22" s="28"/>
      <c r="E22" s="39"/>
      <c r="F22" s="29"/>
      <c r="G22" s="29"/>
    </row>
    <row r="23" spans="1:8" ht="13.5" thickBot="1">
      <c r="A23" s="30" t="s">
        <v>21</v>
      </c>
      <c r="B23" s="69"/>
      <c r="C23" s="107">
        <f>SUM(C20:C22)</f>
        <v>0</v>
      </c>
      <c r="D23" s="107">
        <f>SUM(D20:D22)</f>
        <v>0</v>
      </c>
      <c r="E23" s="107">
        <f>SUM(E20:E22)</f>
        <v>0</v>
      </c>
      <c r="F23" s="107">
        <f>SUM(F20:F22)</f>
        <v>0</v>
      </c>
      <c r="G23" s="107">
        <f>SUM(G20:G22)</f>
        <v>0</v>
      </c>
    </row>
    <row r="24" spans="1:8" s="1" customFormat="1" ht="13.5" thickBot="1">
      <c r="A24" s="40" t="s">
        <v>4</v>
      </c>
      <c r="B24" s="71"/>
      <c r="C24" s="39"/>
      <c r="D24" s="27"/>
      <c r="E24" s="42"/>
      <c r="F24" s="43"/>
      <c r="G24" s="43"/>
    </row>
    <row r="25" spans="1:8" s="1" customFormat="1">
      <c r="A25" s="4"/>
      <c r="B25" s="68"/>
      <c r="C25" s="112">
        <f>485997.54/4</f>
        <v>121499.38499999999</v>
      </c>
      <c r="D25" s="112">
        <f t="shared" ref="D25:G25" si="2">485997.54/4</f>
        <v>121499.38499999999</v>
      </c>
      <c r="E25" s="112">
        <f t="shared" si="2"/>
        <v>121499.38499999999</v>
      </c>
      <c r="F25" s="112">
        <f t="shared" si="2"/>
        <v>121499.38499999999</v>
      </c>
      <c r="G25" s="112">
        <f t="shared" si="2"/>
        <v>121499.38499999999</v>
      </c>
    </row>
    <row r="26" spans="1:8" s="1" customFormat="1">
      <c r="A26" s="30" t="s">
        <v>21</v>
      </c>
      <c r="B26" s="69">
        <v>485997.54</v>
      </c>
      <c r="C26" s="107">
        <f>SUM(C24:C25)</f>
        <v>121499.38499999999</v>
      </c>
      <c r="D26" s="107">
        <f>SUM(D24:D25)</f>
        <v>121499.38499999999</v>
      </c>
      <c r="E26" s="107">
        <f>SUM(E24:E25)</f>
        <v>121499.38499999999</v>
      </c>
      <c r="F26" s="107">
        <f>SUM(F24:F25)</f>
        <v>121499.38499999999</v>
      </c>
      <c r="G26" s="107">
        <f>SUM(C26:F26)</f>
        <v>485997.54</v>
      </c>
    </row>
    <row r="27" spans="1:8" s="1" customFormat="1">
      <c r="A27" s="34" t="s">
        <v>3</v>
      </c>
      <c r="B27" s="67"/>
      <c r="C27" s="44"/>
      <c r="D27" s="27"/>
      <c r="E27" s="42"/>
      <c r="F27" s="43"/>
      <c r="G27" s="43"/>
    </row>
    <row r="28" spans="1:8">
      <c r="B28" s="68"/>
      <c r="C28" s="29"/>
      <c r="D28" s="29"/>
      <c r="E28" s="39"/>
      <c r="F28" s="29"/>
      <c r="G28" s="29"/>
    </row>
    <row r="29" spans="1:8">
      <c r="A29" s="30" t="s">
        <v>21</v>
      </c>
      <c r="B29" s="69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69"/>
      <c r="C30" s="29"/>
      <c r="D30" s="29"/>
      <c r="E30" s="29"/>
      <c r="F30" s="29"/>
      <c r="G30" s="29"/>
    </row>
    <row r="31" spans="1:8" ht="16.5" thickBot="1">
      <c r="A31" s="17" t="s">
        <v>22</v>
      </c>
      <c r="B31" s="65">
        <f>B12+B17+B23+B26+B29</f>
        <v>2492292.89</v>
      </c>
      <c r="C31" s="38">
        <f>C29+C26+C23+C17+C12</f>
        <v>623073.21249999991</v>
      </c>
      <c r="D31" s="38">
        <f>D29+D26+D23+D17+D12</f>
        <v>623073.21249999991</v>
      </c>
      <c r="E31" s="38">
        <f>E29+E26+E23+E17+E12</f>
        <v>623073.21249999991</v>
      </c>
      <c r="F31" s="38">
        <f>F29+F26+F23+F17+F12</f>
        <v>623073.21249999991</v>
      </c>
      <c r="G31" s="38">
        <f>G29+G26+G23+G17+G12</f>
        <v>2492292.8499999996</v>
      </c>
      <c r="H31" s="29"/>
    </row>
    <row r="32" spans="1:8" ht="13.5" thickBot="1">
      <c r="A32" s="30"/>
      <c r="B32" s="69"/>
      <c r="C32" s="29"/>
      <c r="D32" s="29"/>
      <c r="E32" s="29"/>
      <c r="F32" s="29"/>
      <c r="G32" s="29"/>
    </row>
    <row r="33" spans="1:8" ht="16.5" thickBot="1">
      <c r="A33" s="17" t="s">
        <v>5</v>
      </c>
      <c r="B33" s="65"/>
      <c r="C33" s="4"/>
      <c r="D33" s="4"/>
      <c r="E33" s="4"/>
    </row>
    <row r="34" spans="1:8" ht="16.5" thickBot="1">
      <c r="A34" s="46"/>
      <c r="B34" s="65"/>
      <c r="C34" s="44"/>
      <c r="D34" s="27"/>
      <c r="E34" s="39"/>
      <c r="F34" s="29"/>
      <c r="G34" s="29"/>
    </row>
    <row r="35" spans="1:8" ht="13.5" thickBot="1">
      <c r="A35" s="40" t="s">
        <v>7</v>
      </c>
      <c r="B35" s="71"/>
      <c r="C35" s="27"/>
      <c r="D35" s="27"/>
      <c r="E35" s="39"/>
      <c r="F35" s="29"/>
      <c r="G35" s="29"/>
    </row>
    <row r="36" spans="1:8">
      <c r="A36" s="41" t="s">
        <v>20</v>
      </c>
      <c r="B36" s="71"/>
      <c r="C36" s="27"/>
      <c r="D36" s="39"/>
      <c r="E36" s="47"/>
      <c r="F36" s="29"/>
      <c r="G36" s="29"/>
    </row>
    <row r="37" spans="1:8">
      <c r="A37" s="4" t="s">
        <v>82</v>
      </c>
      <c r="B37" s="72">
        <v>44880</v>
      </c>
      <c r="C37" s="27">
        <f>44880/4</f>
        <v>11220</v>
      </c>
      <c r="D37" s="27">
        <f t="shared" ref="D37:F37" si="3">44880/4</f>
        <v>11220</v>
      </c>
      <c r="E37" s="27">
        <f t="shared" si="3"/>
        <v>11220</v>
      </c>
      <c r="F37" s="27">
        <f t="shared" si="3"/>
        <v>11220</v>
      </c>
      <c r="G37" s="29">
        <f t="shared" ref="G37" si="4">SUM(C37:F37)</f>
        <v>44880</v>
      </c>
    </row>
    <row r="38" spans="1:8">
      <c r="B38" s="72">
        <v>125000</v>
      </c>
      <c r="C38" s="27">
        <f>B38/4</f>
        <v>31250</v>
      </c>
      <c r="D38" s="27">
        <v>31250</v>
      </c>
      <c r="E38" s="39">
        <v>31250</v>
      </c>
      <c r="F38" s="29">
        <v>31250</v>
      </c>
      <c r="G38" s="29">
        <f>SUM(C38:F38)</f>
        <v>125000</v>
      </c>
    </row>
    <row r="39" spans="1:8">
      <c r="B39" s="72"/>
      <c r="C39" s="27"/>
      <c r="D39" s="27"/>
      <c r="E39" s="39"/>
      <c r="F39" s="29"/>
      <c r="G39" s="29"/>
    </row>
    <row r="40" spans="1:8">
      <c r="B40" s="72"/>
      <c r="C40" s="27"/>
      <c r="D40" s="27"/>
      <c r="E40" s="39"/>
      <c r="F40" s="29"/>
      <c r="G40" s="29"/>
    </row>
    <row r="41" spans="1:8">
      <c r="A41" s="30"/>
      <c r="B41" s="73"/>
      <c r="C41" s="44"/>
      <c r="D41" s="27"/>
      <c r="E41" s="39"/>
      <c r="F41" s="29"/>
      <c r="G41" s="29"/>
    </row>
    <row r="42" spans="1:8">
      <c r="A42" s="30"/>
      <c r="B42" s="73"/>
      <c r="C42" s="48"/>
      <c r="D42" s="27"/>
      <c r="E42" s="39"/>
      <c r="F42" s="29"/>
      <c r="G42" s="29"/>
    </row>
    <row r="43" spans="1:8" ht="13.5" thickBot="1">
      <c r="A43" s="30" t="s">
        <v>21</v>
      </c>
      <c r="B43" s="73">
        <f>SUM(B37:B42)</f>
        <v>169880</v>
      </c>
      <c r="C43" s="107">
        <f>SUM(C37:C42)</f>
        <v>42470</v>
      </c>
      <c r="D43" s="107">
        <f t="shared" ref="D43:F43" si="5">SUM(D37:D42)</f>
        <v>42470</v>
      </c>
      <c r="E43" s="107">
        <f t="shared" si="5"/>
        <v>42470</v>
      </c>
      <c r="F43" s="107">
        <f t="shared" si="5"/>
        <v>42470</v>
      </c>
      <c r="G43" s="107">
        <f>SUM(G37:G42)</f>
        <v>169880</v>
      </c>
      <c r="H43" s="29"/>
    </row>
    <row r="44" spans="1:8" ht="13.5" thickBot="1">
      <c r="A44" s="40" t="s">
        <v>9</v>
      </c>
      <c r="B44" s="71"/>
      <c r="C44" s="39"/>
      <c r="D44" s="39"/>
      <c r="E44" s="39"/>
      <c r="F44" s="29"/>
      <c r="G44" s="29"/>
    </row>
    <row r="45" spans="1:8">
      <c r="A45" s="41" t="s">
        <v>20</v>
      </c>
      <c r="B45" s="71"/>
      <c r="C45" s="39"/>
      <c r="D45" s="39"/>
      <c r="E45" s="39"/>
      <c r="F45" s="29"/>
      <c r="G45" s="29"/>
    </row>
    <row r="46" spans="1:8">
      <c r="A46" s="30"/>
      <c r="B46" s="73"/>
      <c r="C46" s="39"/>
      <c r="D46" s="39"/>
      <c r="E46" s="39"/>
      <c r="F46" s="29"/>
      <c r="G46" s="29"/>
    </row>
    <row r="47" spans="1:8">
      <c r="A47" s="30"/>
      <c r="B47" s="73"/>
      <c r="C47" s="42"/>
      <c r="D47" s="39"/>
      <c r="E47" s="39"/>
      <c r="F47" s="29"/>
      <c r="G47" s="29"/>
    </row>
    <row r="48" spans="1:8" ht="13.5" thickBot="1">
      <c r="A48" s="30" t="s">
        <v>21</v>
      </c>
      <c r="B48" s="73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/>
    </row>
    <row r="49" spans="1:8" ht="13.5" thickBot="1">
      <c r="A49" s="40" t="s">
        <v>8</v>
      </c>
      <c r="B49" s="71"/>
      <c r="C49" s="39"/>
      <c r="D49" s="39"/>
      <c r="E49" s="39"/>
      <c r="F49" s="29"/>
      <c r="G49" s="29"/>
    </row>
    <row r="50" spans="1:8">
      <c r="A50" s="41" t="s">
        <v>20</v>
      </c>
      <c r="B50" s="71"/>
      <c r="C50" s="39"/>
      <c r="D50" s="39"/>
      <c r="E50" s="39"/>
      <c r="F50" s="29"/>
      <c r="G50" s="29"/>
    </row>
    <row r="51" spans="1:8">
      <c r="A51" s="30"/>
      <c r="B51" s="73"/>
      <c r="C51" s="39"/>
      <c r="D51" s="39"/>
      <c r="E51" s="39"/>
      <c r="F51" s="29"/>
      <c r="G51" s="29"/>
    </row>
    <row r="52" spans="1:8">
      <c r="A52" s="30"/>
      <c r="B52" s="73"/>
      <c r="C52" s="39"/>
      <c r="D52" s="39"/>
      <c r="E52" s="39"/>
      <c r="F52" s="29"/>
      <c r="G52" s="29"/>
    </row>
    <row r="53" spans="1:8">
      <c r="A53" s="30"/>
      <c r="B53" s="73"/>
      <c r="C53" s="42"/>
      <c r="D53" s="39"/>
      <c r="E53" s="39"/>
      <c r="F53" s="29"/>
      <c r="G53" s="29"/>
    </row>
    <row r="54" spans="1:8" ht="13.5" thickBot="1">
      <c r="A54" s="30" t="s">
        <v>21</v>
      </c>
      <c r="B54" s="73"/>
      <c r="C54" s="107">
        <f>SUM(C50:C53)</f>
        <v>0</v>
      </c>
      <c r="D54" s="107">
        <f>SUM(D50:D53)</f>
        <v>0</v>
      </c>
      <c r="E54" s="107">
        <f>SUM(E50:E53)</f>
        <v>0</v>
      </c>
      <c r="F54" s="107">
        <f>SUM(F50:F53)</f>
        <v>0</v>
      </c>
      <c r="G54" s="107">
        <f>SUM(G50:G53)</f>
        <v>0</v>
      </c>
    </row>
    <row r="55" spans="1:8" ht="13.5" thickBot="1">
      <c r="A55" s="40" t="s">
        <v>10</v>
      </c>
      <c r="B55" s="71"/>
      <c r="C55" s="39"/>
      <c r="D55" s="39"/>
      <c r="E55" s="39"/>
      <c r="F55" s="29"/>
      <c r="G55" s="29"/>
    </row>
    <row r="56" spans="1:8">
      <c r="A56" s="41" t="s">
        <v>20</v>
      </c>
      <c r="B56" s="71"/>
      <c r="C56" s="47"/>
      <c r="D56" s="39"/>
      <c r="E56" s="39"/>
      <c r="F56" s="29"/>
      <c r="G56" s="29"/>
    </row>
    <row r="57" spans="1:8">
      <c r="A57" s="23" t="s">
        <v>82</v>
      </c>
      <c r="B57" s="71">
        <v>126480</v>
      </c>
      <c r="C57" s="47">
        <f>126480/4</f>
        <v>31620</v>
      </c>
      <c r="D57" s="47">
        <f t="shared" ref="D57:F57" si="6">126480/4</f>
        <v>31620</v>
      </c>
      <c r="E57" s="47">
        <f t="shared" si="6"/>
        <v>31620</v>
      </c>
      <c r="F57" s="47">
        <f t="shared" si="6"/>
        <v>31620</v>
      </c>
      <c r="G57" s="29">
        <f>SUM(C57:F57)</f>
        <v>126480</v>
      </c>
    </row>
    <row r="58" spans="1:8">
      <c r="A58" s="41" t="s">
        <v>84</v>
      </c>
      <c r="B58" s="71">
        <v>21930</v>
      </c>
      <c r="C58" s="47">
        <f>21930/4</f>
        <v>5482.5</v>
      </c>
      <c r="D58" s="47">
        <f t="shared" ref="D58:F58" si="7">21930/4</f>
        <v>5482.5</v>
      </c>
      <c r="E58" s="47">
        <f t="shared" si="7"/>
        <v>5482.5</v>
      </c>
      <c r="F58" s="47">
        <f t="shared" si="7"/>
        <v>5482.5</v>
      </c>
      <c r="G58" s="29">
        <f t="shared" ref="G58:G59" si="8">SUM(C58:F58)</f>
        <v>21930</v>
      </c>
    </row>
    <row r="59" spans="1:8">
      <c r="A59" s="41" t="s">
        <v>85</v>
      </c>
      <c r="B59" s="71">
        <v>15300</v>
      </c>
      <c r="C59" s="47">
        <f>15300/4</f>
        <v>3825</v>
      </c>
      <c r="D59" s="47">
        <f t="shared" ref="D59:F59" si="9">15300/4</f>
        <v>3825</v>
      </c>
      <c r="E59" s="47">
        <f t="shared" si="9"/>
        <v>3825</v>
      </c>
      <c r="F59" s="47">
        <f t="shared" si="9"/>
        <v>3825</v>
      </c>
      <c r="G59" s="29">
        <f t="shared" si="8"/>
        <v>15300</v>
      </c>
    </row>
    <row r="60" spans="1:8">
      <c r="A60" s="41"/>
      <c r="B60" s="71">
        <v>75000</v>
      </c>
      <c r="C60" s="47">
        <f>B60/4</f>
        <v>18750</v>
      </c>
      <c r="D60" s="39">
        <v>18750</v>
      </c>
      <c r="E60" s="39">
        <v>18750</v>
      </c>
      <c r="F60" s="29">
        <v>18750</v>
      </c>
      <c r="G60" s="29">
        <f>SUM(C60:F60)</f>
        <v>75000</v>
      </c>
    </row>
    <row r="61" spans="1:8">
      <c r="B61" s="72"/>
      <c r="C61" s="39"/>
      <c r="D61" s="39"/>
      <c r="E61" s="39"/>
      <c r="F61" s="29"/>
      <c r="G61" s="29"/>
    </row>
    <row r="62" spans="1:8" ht="13.5" thickBot="1">
      <c r="A62" s="30" t="s">
        <v>21</v>
      </c>
      <c r="B62" s="73">
        <f>SUM(B57:B61)</f>
        <v>238710</v>
      </c>
      <c r="C62" s="107">
        <f>SUM(C57:C61)</f>
        <v>59677.5</v>
      </c>
      <c r="D62" s="107">
        <f>SUM(D57:D61)</f>
        <v>59677.5</v>
      </c>
      <c r="E62" s="107">
        <f>SUM(E57:E61)</f>
        <v>59677.5</v>
      </c>
      <c r="F62" s="107">
        <f>SUM(F57:F60)</f>
        <v>59677.5</v>
      </c>
      <c r="G62" s="107">
        <f>SUM(G57:G60)</f>
        <v>238710</v>
      </c>
      <c r="H62" s="29"/>
    </row>
    <row r="63" spans="1:8" ht="13.5" thickBot="1">
      <c r="A63" s="40" t="s">
        <v>11</v>
      </c>
      <c r="B63" s="71"/>
      <c r="C63" s="39"/>
      <c r="D63" s="39"/>
      <c r="E63" s="39"/>
      <c r="F63" s="29"/>
      <c r="G63" s="29"/>
    </row>
    <row r="64" spans="1:8">
      <c r="A64" s="41" t="s">
        <v>20</v>
      </c>
      <c r="B64" s="71"/>
      <c r="C64" s="47"/>
      <c r="D64" s="49"/>
      <c r="E64" s="39"/>
      <c r="F64" s="29"/>
      <c r="G64" s="29"/>
    </row>
    <row r="65" spans="1:8">
      <c r="A65" s="41" t="s">
        <v>82</v>
      </c>
      <c r="B65" s="71"/>
      <c r="C65" s="47"/>
      <c r="D65" s="47"/>
      <c r="E65" s="47"/>
      <c r="F65" s="47"/>
      <c r="G65" s="29"/>
    </row>
    <row r="66" spans="1:8">
      <c r="A66" s="41"/>
      <c r="B66" s="71">
        <v>61917.15</v>
      </c>
      <c r="C66" s="47">
        <f>B66/4</f>
        <v>15479.2875</v>
      </c>
      <c r="D66" s="49">
        <v>15479.2875</v>
      </c>
      <c r="E66" s="39">
        <v>15479.2875</v>
      </c>
      <c r="F66" s="29">
        <v>15479.2875</v>
      </c>
      <c r="G66" s="29">
        <f>SUM(C66:F66)</f>
        <v>61917.15</v>
      </c>
    </row>
    <row r="67" spans="1:8">
      <c r="A67" s="41"/>
      <c r="B67" s="71">
        <v>813000</v>
      </c>
      <c r="C67" s="47">
        <f>B67/4</f>
        <v>203250</v>
      </c>
      <c r="D67" s="49">
        <v>203250</v>
      </c>
      <c r="E67" s="39">
        <v>203250</v>
      </c>
      <c r="F67" s="29">
        <v>203250</v>
      </c>
      <c r="G67" s="29">
        <f>SUM(C67:F67)</f>
        <v>813000</v>
      </c>
    </row>
    <row r="68" spans="1:8">
      <c r="A68" s="41"/>
      <c r="B68" s="71">
        <v>30600</v>
      </c>
      <c r="C68" s="47">
        <f>B68/4</f>
        <v>7650</v>
      </c>
      <c r="D68" s="49">
        <v>7650</v>
      </c>
      <c r="E68" s="39">
        <v>7650</v>
      </c>
      <c r="F68" s="29">
        <v>7650</v>
      </c>
      <c r="G68" s="29">
        <f>SUM(C68:F68)</f>
        <v>30600</v>
      </c>
    </row>
    <row r="69" spans="1:8">
      <c r="A69" s="30"/>
      <c r="B69" s="214">
        <v>1500000</v>
      </c>
      <c r="C69" s="112">
        <f t="shared" ref="C69" si="10">B69/4</f>
        <v>375000</v>
      </c>
      <c r="D69" s="112">
        <v>375000</v>
      </c>
      <c r="E69" s="112">
        <v>375000</v>
      </c>
      <c r="F69" s="112">
        <v>375000</v>
      </c>
      <c r="G69" s="29">
        <f>SUM(C69:F69)</f>
        <v>1500000</v>
      </c>
    </row>
    <row r="70" spans="1:8">
      <c r="A70" s="30" t="s">
        <v>14</v>
      </c>
      <c r="B70" s="73"/>
      <c r="C70" s="48"/>
      <c r="D70" s="49"/>
      <c r="E70" s="39"/>
      <c r="F70" s="29"/>
      <c r="G70" s="29"/>
    </row>
    <row r="71" spans="1:8">
      <c r="A71" s="30" t="s">
        <v>21</v>
      </c>
      <c r="B71" s="73">
        <f>SUM(B66:B70)</f>
        <v>2405517.15</v>
      </c>
      <c r="C71" s="107">
        <f t="shared" ref="C71:D71" si="11">SUM(C66:C69)</f>
        <v>601379.28749999998</v>
      </c>
      <c r="D71" s="107">
        <f t="shared" si="11"/>
        <v>601379.28749999998</v>
      </c>
      <c r="E71" s="107">
        <f>SUM(E66:E69)</f>
        <v>601379.28749999998</v>
      </c>
      <c r="F71" s="43">
        <f>SUM(F66:F69)</f>
        <v>601379.28749999998</v>
      </c>
      <c r="G71" s="43">
        <f>SUM(G66:G69)</f>
        <v>2405517.15</v>
      </c>
      <c r="H71" s="29"/>
    </row>
    <row r="72" spans="1:8">
      <c r="A72" s="34" t="s">
        <v>12</v>
      </c>
      <c r="B72" s="67"/>
      <c r="C72" s="48"/>
      <c r="D72" s="49"/>
      <c r="E72" s="39"/>
      <c r="F72" s="29"/>
      <c r="G72" s="29"/>
    </row>
    <row r="73" spans="1:8">
      <c r="A73" s="41" t="s">
        <v>20</v>
      </c>
      <c r="B73" s="71"/>
      <c r="C73" s="47"/>
      <c r="D73" s="39"/>
      <c r="E73" s="39"/>
      <c r="F73" s="29"/>
      <c r="G73" s="29"/>
    </row>
    <row r="74" spans="1:8">
      <c r="A74" s="30"/>
      <c r="B74" s="73"/>
      <c r="C74" s="47"/>
      <c r="D74" s="39"/>
      <c r="E74" s="39"/>
      <c r="F74" s="29"/>
      <c r="G74" s="29"/>
    </row>
    <row r="75" spans="1:8">
      <c r="A75" s="30"/>
      <c r="B75" s="73"/>
      <c r="C75" s="47"/>
      <c r="D75" s="39"/>
      <c r="E75" s="39"/>
      <c r="F75" s="29"/>
      <c r="G75" s="29"/>
    </row>
    <row r="76" spans="1:8">
      <c r="A76" s="30"/>
      <c r="B76" s="73">
        <v>2475000</v>
      </c>
      <c r="C76" s="47">
        <f>B76/4</f>
        <v>618750</v>
      </c>
      <c r="D76" s="39">
        <v>618750</v>
      </c>
      <c r="E76" s="39">
        <v>618750</v>
      </c>
      <c r="F76" s="29">
        <v>618750</v>
      </c>
      <c r="G76" s="29">
        <f>SUM(C76:F76)</f>
        <v>2475000</v>
      </c>
    </row>
    <row r="77" spans="1:8">
      <c r="A77" s="30"/>
      <c r="B77" s="73"/>
      <c r="C77" s="47"/>
      <c r="D77" s="39"/>
      <c r="E77" s="39"/>
      <c r="F77" s="29"/>
      <c r="G77" s="29"/>
    </row>
    <row r="78" spans="1:8">
      <c r="A78" s="30"/>
      <c r="B78" s="73"/>
      <c r="C78" s="50"/>
      <c r="D78" s="39"/>
      <c r="E78" s="39"/>
      <c r="F78" s="29"/>
      <c r="G78" s="29"/>
    </row>
    <row r="79" spans="1:8">
      <c r="A79" s="30" t="s">
        <v>21</v>
      </c>
      <c r="B79" s="73">
        <f>SUM(B76:B78)</f>
        <v>2475000</v>
      </c>
      <c r="C79" s="43">
        <f>SUM(C74:C78)</f>
        <v>618750</v>
      </c>
      <c r="D79" s="43">
        <f>SUM(D74:D78)</f>
        <v>618750</v>
      </c>
      <c r="E79" s="43">
        <f>SUM(E74:E78)</f>
        <v>618750</v>
      </c>
      <c r="F79" s="43">
        <f>SUM(F74:F78)</f>
        <v>618750</v>
      </c>
      <c r="G79" s="43">
        <f>SUM(G74:G78)</f>
        <v>2475000</v>
      </c>
      <c r="H79" s="29"/>
    </row>
    <row r="80" spans="1:8">
      <c r="A80" s="51" t="s">
        <v>13</v>
      </c>
      <c r="B80" s="71"/>
      <c r="C80" s="27"/>
      <c r="D80" s="32"/>
      <c r="E80" s="42"/>
      <c r="F80" s="29"/>
      <c r="G80" s="29"/>
    </row>
    <row r="81" spans="1:8">
      <c r="A81" s="41" t="s">
        <v>20</v>
      </c>
      <c r="B81" s="71"/>
      <c r="C81" s="27"/>
      <c r="D81" s="49"/>
      <c r="E81" s="27"/>
      <c r="F81" s="29"/>
      <c r="G81" s="29"/>
    </row>
    <row r="82" spans="1:8" s="26" customFormat="1">
      <c r="A82" s="23" t="s">
        <v>84</v>
      </c>
      <c r="B82" s="68">
        <v>30600</v>
      </c>
      <c r="C82" s="52">
        <f>30600/4</f>
        <v>7650</v>
      </c>
      <c r="D82" s="52">
        <f t="shared" ref="D82:F82" si="12">30600/4</f>
        <v>7650</v>
      </c>
      <c r="E82" s="52">
        <f t="shared" si="12"/>
        <v>7650</v>
      </c>
      <c r="F82" s="52">
        <f t="shared" si="12"/>
        <v>7650</v>
      </c>
      <c r="G82" s="53">
        <f>SUM(C82:F82)</f>
        <v>30600</v>
      </c>
    </row>
    <row r="83" spans="1:8" s="26" customFormat="1">
      <c r="B83" s="68"/>
      <c r="C83" s="52"/>
      <c r="D83" s="28"/>
      <c r="E83" s="52"/>
      <c r="F83" s="53"/>
      <c r="G83" s="53"/>
    </row>
    <row r="84" spans="1:8" s="26" customFormat="1">
      <c r="B84" s="68"/>
      <c r="C84" s="52"/>
      <c r="D84" s="28"/>
      <c r="E84" s="52"/>
      <c r="F84" s="53"/>
      <c r="G84" s="53"/>
    </row>
    <row r="85" spans="1:8" s="26" customFormat="1">
      <c r="A85" s="31"/>
      <c r="B85" s="215">
        <v>75000</v>
      </c>
      <c r="C85" s="45">
        <f>B85/4</f>
        <v>18750</v>
      </c>
      <c r="D85" s="28">
        <v>18750</v>
      </c>
      <c r="E85" s="54">
        <v>18750</v>
      </c>
      <c r="F85" s="53">
        <v>18750</v>
      </c>
      <c r="G85" s="53">
        <f>SUM(C85:F85)</f>
        <v>75000</v>
      </c>
    </row>
    <row r="86" spans="1:8" s="26" customFormat="1">
      <c r="A86" s="31"/>
      <c r="B86" s="69"/>
      <c r="C86" s="38"/>
      <c r="D86" s="28"/>
      <c r="E86" s="54"/>
      <c r="F86" s="53"/>
      <c r="G86" s="53"/>
    </row>
    <row r="87" spans="1:8" s="26" customFormat="1">
      <c r="A87" s="31"/>
      <c r="B87" s="69"/>
      <c r="C87" s="38"/>
      <c r="D87" s="28"/>
      <c r="E87" s="54"/>
      <c r="F87" s="53"/>
      <c r="G87" s="53"/>
    </row>
    <row r="88" spans="1:8" s="1" customFormat="1">
      <c r="A88" s="30" t="s">
        <v>21</v>
      </c>
      <c r="B88" s="73">
        <f>SUM(B82:B86)</f>
        <v>105600</v>
      </c>
      <c r="C88" s="43">
        <f>SUM(C82:C87)</f>
        <v>26400</v>
      </c>
      <c r="D88" s="43">
        <f>SUM(D82:D87)</f>
        <v>26400</v>
      </c>
      <c r="E88" s="43">
        <f>SUM(E82:E87)</f>
        <v>26400</v>
      </c>
      <c r="F88" s="43">
        <f>SUM(F82:F87)</f>
        <v>26400</v>
      </c>
      <c r="G88" s="43">
        <f>SUM(G82:G87)</f>
        <v>105600</v>
      </c>
      <c r="H88" s="43"/>
    </row>
    <row r="89" spans="1:8" s="1" customFormat="1" ht="13.5" thickBot="1">
      <c r="A89" s="30"/>
      <c r="B89" s="73"/>
      <c r="C89" s="43"/>
      <c r="D89" s="43"/>
      <c r="E89" s="43"/>
      <c r="F89" s="43"/>
      <c r="G89" s="43"/>
      <c r="H89" s="43"/>
    </row>
    <row r="90" spans="1:8" ht="16.5" thickBot="1">
      <c r="A90" s="17" t="s">
        <v>23</v>
      </c>
      <c r="B90" s="74">
        <f>B43+B62+B71+B79+B88</f>
        <v>5394707.1500000004</v>
      </c>
      <c r="C90" s="38">
        <f>C88+C79+C71+C62+C54+C48+C43</f>
        <v>1348676.7875000001</v>
      </c>
      <c r="D90" s="38">
        <f>D88+D79+D71+D62+D54+D48+D43</f>
        <v>1348676.7875000001</v>
      </c>
      <c r="E90" s="38">
        <f>E88+E79+E71+E62+E54+E48+E43</f>
        <v>1348676.7875000001</v>
      </c>
      <c r="F90" s="38">
        <f>F88+F79+F71+F62+F54+F48+F43</f>
        <v>1348676.7875000001</v>
      </c>
      <c r="G90" s="38">
        <f>G88+G79+G71+G62+G54+G48+G43</f>
        <v>5394707.1500000004</v>
      </c>
      <c r="H90" s="29"/>
    </row>
    <row r="91" spans="1:8" s="1" customFormat="1">
      <c r="A91" s="30"/>
      <c r="B91" s="73"/>
      <c r="C91" s="43"/>
      <c r="D91" s="43"/>
      <c r="E91" s="43"/>
      <c r="F91" s="43"/>
      <c r="G91" s="43"/>
      <c r="H91" s="43"/>
    </row>
    <row r="92" spans="1:8" ht="18">
      <c r="A92" s="56" t="s">
        <v>239</v>
      </c>
      <c r="B92" s="75">
        <f>B31+B90</f>
        <v>7887000.040000001</v>
      </c>
      <c r="C92" s="58">
        <f>C90+C31</f>
        <v>1971750</v>
      </c>
      <c r="D92" s="58">
        <f>D90+D31</f>
        <v>1971750</v>
      </c>
      <c r="E92" s="58">
        <f>E90+E31</f>
        <v>1971750</v>
      </c>
      <c r="F92" s="58">
        <f>F90+F31</f>
        <v>1971750</v>
      </c>
      <c r="G92" s="59">
        <f>G90+G31</f>
        <v>7887000</v>
      </c>
    </row>
    <row r="93" spans="1:8">
      <c r="G93" s="72">
        <v>7887000</v>
      </c>
    </row>
    <row r="94" spans="1:8">
      <c r="G94" s="194">
        <f>G92-G93</f>
        <v>0</v>
      </c>
    </row>
    <row r="95" spans="1:8">
      <c r="G95" s="194"/>
    </row>
    <row r="96" spans="1:8">
      <c r="A96" s="30"/>
      <c r="B96" s="30"/>
      <c r="C96" s="24"/>
      <c r="D96" s="24"/>
    </row>
    <row r="97" spans="7:7">
      <c r="G97" s="29"/>
    </row>
  </sheetData>
  <pageMargins left="0.7" right="0.7" top="0.75" bottom="0.75" header="0.3" footer="0.3"/>
  <pageSetup scale="8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workbookViewId="0">
      <selection activeCell="H40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3" width="18" style="2" bestFit="1" customWidth="1"/>
    <col min="4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8" width="11.42578125" style="4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124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>
        <v>2138702</v>
      </c>
      <c r="D9" s="28">
        <v>2138702</v>
      </c>
      <c r="E9" s="27">
        <v>2138702</v>
      </c>
      <c r="F9" s="29">
        <v>2138702</v>
      </c>
      <c r="G9" s="29">
        <f>SUM(C9:F9)</f>
        <v>8554808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/>
      <c r="C12" s="43">
        <f>SUM(C9:C11)</f>
        <v>2138702</v>
      </c>
      <c r="D12" s="43">
        <f>SUM(D9:D11)</f>
        <v>2138702</v>
      </c>
      <c r="E12" s="43">
        <f>SUM(E9:E11)</f>
        <v>2138702</v>
      </c>
      <c r="F12" s="43">
        <f>SUM(F9:F11)</f>
        <v>2138702</v>
      </c>
      <c r="G12" s="43">
        <f>SUM(G9:G11)</f>
        <v>8554808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>
        <v>1021868</v>
      </c>
      <c r="D14" s="28">
        <v>1021868</v>
      </c>
      <c r="E14" s="27">
        <v>1021868</v>
      </c>
      <c r="F14" s="29">
        <v>1021868</v>
      </c>
      <c r="G14" s="29">
        <f>SUM(C14:F14)</f>
        <v>4087472</v>
      </c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43">
        <f>SUM(C14:C16)</f>
        <v>1021868</v>
      </c>
      <c r="D17" s="43">
        <f>SUM(D14:D16)</f>
        <v>1021868</v>
      </c>
      <c r="E17" s="43">
        <f>SUM(E14:E16)</f>
        <v>1021868</v>
      </c>
      <c r="F17" s="43">
        <f>SUM(F14:F16)</f>
        <v>1021868</v>
      </c>
      <c r="G17" s="43">
        <f>SUM(G14:G16)</f>
        <v>4087472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111">
        <v>91250</v>
      </c>
      <c r="D20" s="28">
        <v>91250</v>
      </c>
      <c r="E20" s="27">
        <v>91250</v>
      </c>
      <c r="F20" s="29">
        <v>91250</v>
      </c>
      <c r="G20" s="29">
        <f>SUM(C20:F20)</f>
        <v>365000</v>
      </c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43">
        <f>SUM(C20:C22)</f>
        <v>91250</v>
      </c>
      <c r="D23" s="43">
        <f>SUM(D20:D22)</f>
        <v>91250</v>
      </c>
      <c r="E23" s="43">
        <f>SUM(E20:E22)</f>
        <v>91250</v>
      </c>
      <c r="F23" s="43">
        <f>SUM(F20:F22)</f>
        <v>91250</v>
      </c>
      <c r="G23" s="43">
        <f>SUM(G20:G22)</f>
        <v>365000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77">
        <v>733888</v>
      </c>
      <c r="D25" s="78">
        <v>733888</v>
      </c>
      <c r="E25" s="79">
        <v>733888</v>
      </c>
      <c r="F25" s="77">
        <v>733888</v>
      </c>
      <c r="G25" s="29">
        <f>SUM(C25:F25)</f>
        <v>2935552</v>
      </c>
    </row>
    <row r="26" spans="1:8" s="1" customFormat="1">
      <c r="A26" s="30" t="s">
        <v>21</v>
      </c>
      <c r="B26" s="31"/>
      <c r="C26" s="43">
        <f>SUM(C24:C25)</f>
        <v>733888</v>
      </c>
      <c r="D26" s="43">
        <f>SUM(D24:D25)</f>
        <v>733888</v>
      </c>
      <c r="E26" s="43">
        <f>SUM(E24:E25)</f>
        <v>733888</v>
      </c>
      <c r="F26" s="43">
        <f>SUM(F24:F25)</f>
        <v>733888</v>
      </c>
      <c r="G26" s="43">
        <f>SUM(C26:F26)</f>
        <v>2935552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>
        <v>188750</v>
      </c>
      <c r="D28" s="29">
        <v>188750</v>
      </c>
      <c r="E28" s="39">
        <v>188750</v>
      </c>
      <c r="F28" s="29">
        <v>188750</v>
      </c>
      <c r="G28" s="29">
        <f>SUM(C28:F28)</f>
        <v>755000</v>
      </c>
    </row>
    <row r="29" spans="1:8">
      <c r="B29" s="26"/>
      <c r="C29" s="29">
        <v>5000</v>
      </c>
      <c r="D29" s="29">
        <v>5000</v>
      </c>
      <c r="E29" s="39">
        <v>5000</v>
      </c>
      <c r="F29" s="29">
        <v>5000</v>
      </c>
      <c r="G29" s="29">
        <v>20000</v>
      </c>
    </row>
    <row r="30" spans="1:8">
      <c r="A30" s="30" t="s">
        <v>21</v>
      </c>
      <c r="B30" s="31"/>
      <c r="C30" s="43">
        <f>SUM(C28:C29)</f>
        <v>193750</v>
      </c>
      <c r="D30" s="43">
        <f>SUM(D28:D29)</f>
        <v>193750</v>
      </c>
      <c r="E30" s="43">
        <f>SUM(E28:E29)</f>
        <v>193750</v>
      </c>
      <c r="F30" s="43">
        <f>SUM(F28:F29)</f>
        <v>193750</v>
      </c>
      <c r="G30" s="43">
        <f>SUM(G28:G29)</f>
        <v>775000</v>
      </c>
    </row>
    <row r="31" spans="1:8" ht="13.5" thickBot="1">
      <c r="A31" s="30"/>
      <c r="B31" s="31"/>
      <c r="C31" s="29"/>
      <c r="D31" s="29"/>
      <c r="E31" s="29"/>
      <c r="F31" s="29"/>
      <c r="G31" s="29"/>
    </row>
    <row r="32" spans="1:8" ht="16.5" thickBot="1">
      <c r="A32" s="17" t="s">
        <v>22</v>
      </c>
      <c r="B32" s="18"/>
      <c r="C32" s="38">
        <f>C30+C26+C23+C17+C12</f>
        <v>4179458</v>
      </c>
      <c r="D32" s="38">
        <f>D30+D26+D23+D17+D12</f>
        <v>4179458</v>
      </c>
      <c r="E32" s="38">
        <f>E30+E26+E23+E17+E12</f>
        <v>4179458</v>
      </c>
      <c r="F32" s="38">
        <f>F30+F26+F23+F17+F12</f>
        <v>4179458</v>
      </c>
      <c r="G32" s="38">
        <f>G30+G26+G23+G17+G12</f>
        <v>16717832</v>
      </c>
      <c r="H32" s="29"/>
    </row>
    <row r="33" spans="1:8" ht="13.5" thickBot="1">
      <c r="A33" s="30"/>
      <c r="B33" s="31"/>
      <c r="C33" s="29"/>
      <c r="D33" s="29"/>
      <c r="E33" s="29"/>
      <c r="F33" s="29"/>
      <c r="G33" s="29"/>
    </row>
    <row r="34" spans="1:8" ht="16.5" thickBot="1">
      <c r="A34" s="17" t="s">
        <v>5</v>
      </c>
      <c r="B34" s="18"/>
      <c r="C34" s="4"/>
      <c r="D34" s="4"/>
      <c r="E34" s="4"/>
    </row>
    <row r="35" spans="1:8" ht="16.5" thickBot="1">
      <c r="A35" s="46"/>
      <c r="B35" s="18"/>
      <c r="C35" s="44"/>
      <c r="D35" s="27"/>
      <c r="E35" s="39"/>
      <c r="F35" s="29"/>
      <c r="G35" s="29"/>
    </row>
    <row r="36" spans="1:8" ht="13.5" thickBot="1">
      <c r="A36" s="40" t="s">
        <v>7</v>
      </c>
      <c r="B36" s="41"/>
      <c r="C36" s="27"/>
      <c r="D36" s="27"/>
      <c r="E36" s="39"/>
      <c r="F36" s="29"/>
      <c r="G36" s="29"/>
    </row>
    <row r="37" spans="1:8">
      <c r="A37" s="41" t="s">
        <v>20</v>
      </c>
      <c r="B37" s="41"/>
      <c r="C37" s="27"/>
      <c r="D37" s="39"/>
      <c r="E37" s="47"/>
      <c r="F37" s="29"/>
      <c r="G37" s="29"/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A40" s="80" t="s">
        <v>104</v>
      </c>
      <c r="C40" s="27">
        <v>111051.5</v>
      </c>
      <c r="D40" s="27">
        <v>111051.5</v>
      </c>
      <c r="E40" s="39">
        <v>111051.25</v>
      </c>
      <c r="F40" s="29">
        <v>31051</v>
      </c>
      <c r="G40" s="29">
        <f t="shared" ref="G40" si="0">SUM(C40:F40)</f>
        <v>364205.25</v>
      </c>
    </row>
    <row r="41" spans="1:8">
      <c r="C41" s="27"/>
      <c r="D41" s="27"/>
      <c r="E41" s="39"/>
      <c r="F41" s="29"/>
      <c r="G41" s="29"/>
    </row>
    <row r="42" spans="1:8">
      <c r="A42" s="30"/>
      <c r="B42" s="30"/>
      <c r="C42" s="44"/>
      <c r="D42" s="27"/>
      <c r="E42" s="39"/>
      <c r="F42" s="29"/>
      <c r="G42" s="29"/>
    </row>
    <row r="43" spans="1:8">
      <c r="A43" s="30"/>
      <c r="B43" s="30"/>
      <c r="C43" s="48"/>
      <c r="D43" s="27"/>
      <c r="E43" s="39"/>
      <c r="F43" s="29"/>
      <c r="G43" s="29"/>
    </row>
    <row r="44" spans="1:8" ht="13.5" thickBot="1">
      <c r="A44" s="30" t="s">
        <v>21</v>
      </c>
      <c r="B44" s="30"/>
      <c r="C44" s="43">
        <f>SUM(C38:C43)</f>
        <v>111051.5</v>
      </c>
      <c r="D44" s="43">
        <f>SUM(D38:D43)</f>
        <v>111051.5</v>
      </c>
      <c r="E44" s="43">
        <f>SUM(E38:E43)</f>
        <v>111051.25</v>
      </c>
      <c r="F44" s="43">
        <f>SUM(F38:F43)</f>
        <v>31051</v>
      </c>
      <c r="G44" s="43">
        <f>SUM(G38:G43)</f>
        <v>364205.25</v>
      </c>
      <c r="H44" s="29"/>
    </row>
    <row r="45" spans="1:8" ht="13.5" thickBot="1">
      <c r="A45" s="171" t="s">
        <v>246</v>
      </c>
      <c r="B45" s="41"/>
      <c r="C45" s="39"/>
      <c r="D45" s="39"/>
      <c r="E45" s="39"/>
      <c r="F45" s="29"/>
      <c r="G45" s="29"/>
    </row>
    <row r="46" spans="1:8">
      <c r="A46" s="41" t="s">
        <v>20</v>
      </c>
      <c r="B46" s="41"/>
      <c r="C46" s="39"/>
      <c r="D46" s="39"/>
      <c r="E46" s="39"/>
      <c r="F46" s="29"/>
      <c r="G46" s="29"/>
    </row>
    <row r="47" spans="1:8">
      <c r="A47" s="152"/>
      <c r="B47" s="152">
        <v>288203.03999999998</v>
      </c>
      <c r="C47" s="39">
        <f>B47/4</f>
        <v>72050.759999999995</v>
      </c>
      <c r="D47" s="39">
        <v>72050.759999999995</v>
      </c>
      <c r="E47" s="39">
        <v>72050.759999999995</v>
      </c>
      <c r="F47" s="29">
        <v>72050.759999999995</v>
      </c>
      <c r="G47" s="29">
        <f>SUM(C47:F47)</f>
        <v>288203.03999999998</v>
      </c>
    </row>
    <row r="48" spans="1:8">
      <c r="A48" s="152"/>
      <c r="B48" s="152"/>
      <c r="C48" s="113"/>
      <c r="D48" s="113"/>
      <c r="E48" s="113"/>
      <c r="F48" s="112"/>
      <c r="G48" s="112">
        <f>SUM(C48:F48)</f>
        <v>0</v>
      </c>
    </row>
    <row r="49" spans="1:8" ht="13.5" thickBot="1">
      <c r="A49" s="152" t="s">
        <v>21</v>
      </c>
      <c r="B49" s="152"/>
      <c r="C49" s="107">
        <f>SUM(C46:C48)</f>
        <v>72050.759999999995</v>
      </c>
      <c r="D49" s="107">
        <f>SUM(D46:D48)</f>
        <v>72050.759999999995</v>
      </c>
      <c r="E49" s="107">
        <f>SUM(E46:E48)</f>
        <v>72050.759999999995</v>
      </c>
      <c r="F49" s="107">
        <f>SUM(F46:F48)</f>
        <v>72050.759999999995</v>
      </c>
      <c r="G49" s="107">
        <f>SUM(G46:G48)</f>
        <v>288203.03999999998</v>
      </c>
      <c r="H49" s="29"/>
    </row>
    <row r="50" spans="1:8" ht="13.5" thickBot="1">
      <c r="A50" s="40" t="s">
        <v>9</v>
      </c>
      <c r="B50" s="41"/>
      <c r="C50" s="39"/>
      <c r="D50" s="39"/>
      <c r="E50" s="39"/>
      <c r="F50" s="29"/>
      <c r="G50" s="29"/>
    </row>
    <row r="51" spans="1:8">
      <c r="A51" s="41" t="s">
        <v>20</v>
      </c>
      <c r="B51" s="41"/>
      <c r="C51" s="39"/>
      <c r="D51" s="39"/>
      <c r="E51" s="39"/>
      <c r="F51" s="29"/>
      <c r="G51" s="29"/>
    </row>
    <row r="52" spans="1:8">
      <c r="A52" s="30"/>
      <c r="B52" s="30"/>
      <c r="C52" s="39"/>
      <c r="D52" s="39"/>
      <c r="E52" s="39"/>
      <c r="F52" s="29"/>
      <c r="G52" s="29"/>
    </row>
    <row r="53" spans="1:8">
      <c r="A53" s="30" t="s">
        <v>105</v>
      </c>
      <c r="B53" s="30"/>
      <c r="C53" s="79">
        <v>2367598.5</v>
      </c>
      <c r="D53" s="79">
        <v>2367598.5</v>
      </c>
      <c r="E53" s="79">
        <v>2367598</v>
      </c>
      <c r="F53" s="77">
        <v>2367598</v>
      </c>
      <c r="G53" s="77">
        <f>SUM(C53:F53)</f>
        <v>9470393</v>
      </c>
    </row>
    <row r="54" spans="1:8" ht="13.5" thickBot="1">
      <c r="A54" s="30" t="s">
        <v>21</v>
      </c>
      <c r="B54" s="30"/>
      <c r="C54" s="43">
        <f>SUM(C51:C53)</f>
        <v>2367598.5</v>
      </c>
      <c r="D54" s="43">
        <f>SUM(D51:D53)</f>
        <v>2367598.5</v>
      </c>
      <c r="E54" s="43">
        <f>SUM(E51:E53)</f>
        <v>2367598</v>
      </c>
      <c r="F54" s="43">
        <f>SUM(F51:F53)</f>
        <v>2367598</v>
      </c>
      <c r="G54" s="43">
        <f>SUM(G51:G53)</f>
        <v>9470393</v>
      </c>
      <c r="H54" s="29"/>
    </row>
    <row r="55" spans="1:8" ht="13.5" thickBot="1">
      <c r="A55" s="40" t="s">
        <v>8</v>
      </c>
      <c r="B55" s="41"/>
      <c r="C55" s="39"/>
      <c r="D55" s="39"/>
      <c r="E55" s="39"/>
      <c r="F55" s="29"/>
      <c r="G55" s="29"/>
    </row>
    <row r="56" spans="1:8">
      <c r="A56" s="41" t="s">
        <v>20</v>
      </c>
      <c r="B56" s="41"/>
      <c r="C56" s="39"/>
      <c r="D56" s="39"/>
      <c r="E56" s="39"/>
      <c r="F56" s="29"/>
      <c r="G56" s="29"/>
    </row>
    <row r="57" spans="1:8">
      <c r="A57" s="30"/>
      <c r="B57" s="30"/>
      <c r="C57" s="39"/>
      <c r="D57" s="39"/>
      <c r="E57" s="39"/>
      <c r="F57" s="29"/>
      <c r="G57" s="29"/>
    </row>
    <row r="58" spans="1:8">
      <c r="A58" s="30"/>
      <c r="B58" s="30"/>
      <c r="C58" s="39"/>
      <c r="D58" s="39"/>
      <c r="E58" s="39"/>
      <c r="F58" s="29"/>
      <c r="G58" s="29"/>
    </row>
    <row r="59" spans="1:8">
      <c r="A59" s="30"/>
      <c r="B59" s="30"/>
      <c r="C59" s="39"/>
      <c r="D59" s="39"/>
      <c r="E59" s="39"/>
      <c r="F59" s="29"/>
      <c r="G59" s="29"/>
    </row>
    <row r="60" spans="1:8">
      <c r="A60" s="30"/>
      <c r="B60" s="30"/>
      <c r="C60" s="39"/>
      <c r="D60" s="39"/>
      <c r="E60" s="39"/>
      <c r="F60" s="29"/>
      <c r="G60" s="29"/>
    </row>
    <row r="61" spans="1:8">
      <c r="A61" s="30"/>
      <c r="B61" s="30"/>
      <c r="C61" s="42"/>
      <c r="D61" s="39"/>
      <c r="E61" s="39"/>
      <c r="F61" s="29"/>
      <c r="G61" s="29"/>
    </row>
    <row r="62" spans="1:8" ht="13.5" thickBot="1">
      <c r="A62" s="30" t="s">
        <v>21</v>
      </c>
      <c r="B62" s="30"/>
      <c r="C62" s="107">
        <f>SUM(C56:C61)</f>
        <v>0</v>
      </c>
      <c r="D62" s="107">
        <f>SUM(D56:D61)</f>
        <v>0</v>
      </c>
      <c r="E62" s="107">
        <f>SUM(E56:E61)</f>
        <v>0</v>
      </c>
      <c r="F62" s="107">
        <f>SUM(F56:F61)</f>
        <v>0</v>
      </c>
      <c r="G62" s="107">
        <f>SUM(G56:G61)</f>
        <v>0</v>
      </c>
    </row>
    <row r="63" spans="1:8" ht="13.5" thickBot="1">
      <c r="A63" s="40" t="s">
        <v>10</v>
      </c>
      <c r="B63" s="41"/>
      <c r="C63" s="39"/>
      <c r="D63" s="39"/>
      <c r="E63" s="39"/>
      <c r="F63" s="29"/>
      <c r="G63" s="29"/>
    </row>
    <row r="64" spans="1:8">
      <c r="A64" s="41" t="s">
        <v>20</v>
      </c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81" t="s">
        <v>106</v>
      </c>
      <c r="B66" s="41"/>
      <c r="C66" s="47"/>
      <c r="D66" s="39"/>
      <c r="E66" s="39"/>
      <c r="F66" s="29"/>
      <c r="G66" s="29"/>
    </row>
    <row r="67" spans="1:8">
      <c r="A67" s="81" t="s">
        <v>107</v>
      </c>
      <c r="B67" s="41"/>
      <c r="C67" s="47">
        <v>25000</v>
      </c>
      <c r="D67" s="39">
        <v>25000</v>
      </c>
      <c r="E67" s="39">
        <v>25000</v>
      </c>
      <c r="F67" s="29">
        <v>15000</v>
      </c>
      <c r="G67" s="29">
        <f t="shared" ref="G67:G70" si="1">SUM(C67:F67)</f>
        <v>90000</v>
      </c>
    </row>
    <row r="68" spans="1:8">
      <c r="A68" s="81" t="s">
        <v>108</v>
      </c>
      <c r="B68" s="41"/>
      <c r="C68" s="47">
        <v>6000</v>
      </c>
      <c r="D68" s="39">
        <v>6000</v>
      </c>
      <c r="E68" s="39">
        <v>6000</v>
      </c>
      <c r="F68" s="29">
        <v>2000</v>
      </c>
      <c r="G68" s="29">
        <f t="shared" si="1"/>
        <v>20000</v>
      </c>
    </row>
    <row r="69" spans="1:8">
      <c r="A69" s="81" t="s">
        <v>109</v>
      </c>
      <c r="B69" s="41"/>
      <c r="C69" s="47">
        <v>15000</v>
      </c>
      <c r="D69" s="39">
        <v>15000</v>
      </c>
      <c r="E69" s="39">
        <v>15000</v>
      </c>
      <c r="F69" s="29">
        <v>5000</v>
      </c>
      <c r="G69" s="29">
        <f t="shared" si="1"/>
        <v>50000</v>
      </c>
    </row>
    <row r="70" spans="1:8">
      <c r="A70" s="81" t="s">
        <v>110</v>
      </c>
      <c r="B70" s="41"/>
      <c r="C70" s="47">
        <v>31927</v>
      </c>
      <c r="D70" s="39">
        <v>31927</v>
      </c>
      <c r="E70" s="39">
        <v>31927</v>
      </c>
      <c r="F70" s="29">
        <v>31927</v>
      </c>
      <c r="G70" s="29">
        <f t="shared" si="1"/>
        <v>127708</v>
      </c>
    </row>
    <row r="71" spans="1:8">
      <c r="A71" s="103" t="s">
        <v>247</v>
      </c>
      <c r="B71" s="41"/>
      <c r="C71" s="47"/>
      <c r="D71" s="39"/>
      <c r="E71" s="39"/>
      <c r="F71" s="29"/>
      <c r="G71" s="29">
        <v>-241.06</v>
      </c>
    </row>
    <row r="72" spans="1:8">
      <c r="A72" s="30"/>
      <c r="B72" s="30"/>
      <c r="C72" s="47"/>
      <c r="D72" s="39"/>
      <c r="E72" s="39"/>
      <c r="F72" s="29"/>
      <c r="G72" s="29"/>
    </row>
    <row r="73" spans="1:8">
      <c r="C73" s="39"/>
      <c r="D73" s="39"/>
      <c r="E73" s="39"/>
      <c r="F73" s="29"/>
      <c r="G73" s="29"/>
    </row>
    <row r="74" spans="1:8" ht="13.5" thickBot="1">
      <c r="A74" s="30" t="s">
        <v>21</v>
      </c>
      <c r="B74" s="30"/>
      <c r="C74" s="43">
        <f>SUM(C65:C73)</f>
        <v>77927</v>
      </c>
      <c r="D74" s="43">
        <f>SUM(D65:D73)</f>
        <v>77927</v>
      </c>
      <c r="E74" s="43">
        <f>SUM(E65:E73)</f>
        <v>77927</v>
      </c>
      <c r="F74" s="43">
        <f>SUM(F65:F73)</f>
        <v>53927</v>
      </c>
      <c r="G74" s="43">
        <f>SUM(G65:G73)</f>
        <v>287466.94</v>
      </c>
      <c r="H74" s="29"/>
    </row>
    <row r="75" spans="1:8" ht="13.5" thickBot="1">
      <c r="A75" s="40" t="s">
        <v>11</v>
      </c>
      <c r="B75" s="41"/>
      <c r="C75" s="39"/>
      <c r="D75" s="39"/>
      <c r="E75" s="39"/>
      <c r="F75" s="29"/>
      <c r="G75" s="29"/>
    </row>
    <row r="76" spans="1:8">
      <c r="A76" s="41" t="s">
        <v>20</v>
      </c>
      <c r="B76" s="41"/>
      <c r="C76" s="47"/>
      <c r="D76" s="49"/>
      <c r="E76" s="39"/>
      <c r="F76" s="29"/>
      <c r="G76" s="29"/>
    </row>
    <row r="77" spans="1:8">
      <c r="A77" s="41"/>
      <c r="B77" s="41"/>
      <c r="C77" s="47"/>
      <c r="D77" s="49"/>
      <c r="E77" s="39"/>
      <c r="F77" s="29"/>
      <c r="G77" s="29"/>
    </row>
    <row r="78" spans="1:8">
      <c r="A78" s="41"/>
      <c r="B78" s="41"/>
      <c r="C78" s="47"/>
      <c r="D78" s="49"/>
      <c r="E78" s="39"/>
      <c r="F78" s="29"/>
      <c r="G78" s="29"/>
    </row>
    <row r="79" spans="1:8">
      <c r="A79" s="81" t="s">
        <v>111</v>
      </c>
      <c r="B79" s="41"/>
      <c r="C79" s="47">
        <v>4972900</v>
      </c>
      <c r="D79" s="49"/>
      <c r="E79" s="39"/>
      <c r="F79" s="29"/>
      <c r="G79" s="29">
        <f t="shared" ref="G79:G83" si="2">SUM(C79:F79)</f>
        <v>4972900</v>
      </c>
    </row>
    <row r="80" spans="1:8">
      <c r="A80" s="81" t="s">
        <v>112</v>
      </c>
      <c r="B80" s="41"/>
      <c r="C80" s="47">
        <v>25000</v>
      </c>
      <c r="D80" s="49"/>
      <c r="E80" s="39"/>
      <c r="F80" s="29"/>
      <c r="G80" s="29">
        <f t="shared" si="2"/>
        <v>25000</v>
      </c>
    </row>
    <row r="81" spans="1:8">
      <c r="A81" s="81" t="s">
        <v>113</v>
      </c>
      <c r="B81" s="41"/>
      <c r="C81" s="47">
        <v>144000</v>
      </c>
      <c r="D81" s="49"/>
      <c r="E81" s="39"/>
      <c r="F81" s="29"/>
      <c r="G81" s="29">
        <f t="shared" si="2"/>
        <v>144000</v>
      </c>
    </row>
    <row r="82" spans="1:8">
      <c r="A82" s="81" t="s">
        <v>114</v>
      </c>
      <c r="B82" s="41"/>
      <c r="C82" s="47">
        <v>360045.77</v>
      </c>
      <c r="D82" s="49"/>
      <c r="E82" s="39"/>
      <c r="F82" s="29"/>
      <c r="G82" s="29">
        <f t="shared" si="2"/>
        <v>360045.77</v>
      </c>
    </row>
    <row r="83" spans="1:8">
      <c r="A83" s="81" t="s">
        <v>110</v>
      </c>
      <c r="B83" s="41"/>
      <c r="C83" s="47">
        <v>97238.5</v>
      </c>
      <c r="D83" s="49">
        <v>97238.5</v>
      </c>
      <c r="E83" s="39">
        <v>97238.5</v>
      </c>
      <c r="F83" s="29">
        <v>97238.5</v>
      </c>
      <c r="G83" s="29">
        <f t="shared" si="2"/>
        <v>388954</v>
      </c>
    </row>
    <row r="84" spans="1:8">
      <c r="A84" s="41"/>
      <c r="B84" s="41"/>
      <c r="C84" s="47"/>
      <c r="D84" s="49"/>
      <c r="E84" s="39"/>
      <c r="F84" s="29"/>
      <c r="G84" s="29"/>
    </row>
    <row r="85" spans="1:8">
      <c r="A85" s="30"/>
      <c r="B85" s="30"/>
      <c r="C85" s="47"/>
      <c r="D85" s="49"/>
      <c r="E85" s="39"/>
      <c r="F85" s="29"/>
      <c r="G85" s="29"/>
    </row>
    <row r="86" spans="1:8">
      <c r="A86" s="30" t="s">
        <v>14</v>
      </c>
      <c r="B86" s="30"/>
      <c r="C86" s="48"/>
      <c r="D86" s="49"/>
      <c r="E86" s="39"/>
      <c r="F86" s="29"/>
      <c r="G86" s="29"/>
    </row>
    <row r="87" spans="1:8">
      <c r="A87" s="30" t="s">
        <v>21</v>
      </c>
      <c r="B87" s="30"/>
      <c r="C87" s="43">
        <f>SUM(C77:C86)</f>
        <v>5599184.2699999996</v>
      </c>
      <c r="D87" s="43">
        <f>SUM(D77:D86)</f>
        <v>97238.5</v>
      </c>
      <c r="E87" s="43">
        <f>SUM(E77:E86)</f>
        <v>97238.5</v>
      </c>
      <c r="F87" s="43">
        <f>SUM(F77:F86)</f>
        <v>97238.5</v>
      </c>
      <c r="G87" s="43">
        <f>SUM(G77:G86)</f>
        <v>5890899.7699999996</v>
      </c>
      <c r="H87" s="29"/>
    </row>
    <row r="88" spans="1:8">
      <c r="A88" s="34" t="s">
        <v>12</v>
      </c>
      <c r="B88" s="23"/>
      <c r="C88" s="48"/>
      <c r="D88" s="49"/>
      <c r="E88" s="39"/>
      <c r="F88" s="29"/>
      <c r="G88" s="29"/>
    </row>
    <row r="89" spans="1:8">
      <c r="A89" s="41" t="s">
        <v>20</v>
      </c>
      <c r="B89" s="41"/>
      <c r="C89" s="47"/>
      <c r="D89" s="39"/>
      <c r="E89" s="39"/>
      <c r="F89" s="29"/>
      <c r="G89" s="29"/>
    </row>
    <row r="90" spans="1:8">
      <c r="A90" s="30"/>
      <c r="B90" s="30"/>
      <c r="C90" s="47"/>
      <c r="D90" s="39"/>
      <c r="E90" s="39"/>
      <c r="F90" s="29"/>
      <c r="G90" s="29"/>
    </row>
    <row r="91" spans="1:8">
      <c r="A91" s="30"/>
      <c r="B91" s="30"/>
      <c r="C91" s="47"/>
      <c r="D91" s="39"/>
      <c r="E91" s="39"/>
      <c r="F91" s="29"/>
      <c r="G91" s="29"/>
    </row>
    <row r="92" spans="1:8">
      <c r="A92" s="30"/>
      <c r="B92" s="30"/>
      <c r="C92" s="47"/>
      <c r="D92" s="39"/>
      <c r="E92" s="39"/>
      <c r="F92" s="29"/>
      <c r="G92" s="29"/>
    </row>
    <row r="93" spans="1:8">
      <c r="A93" s="30"/>
      <c r="B93" s="30"/>
      <c r="C93" s="47"/>
      <c r="D93" s="39"/>
      <c r="E93" s="39"/>
      <c r="F93" s="29"/>
      <c r="G93" s="29"/>
    </row>
    <row r="94" spans="1:8">
      <c r="A94" s="30"/>
      <c r="B94" s="30"/>
      <c r="C94" s="50"/>
      <c r="D94" s="39"/>
      <c r="E94" s="39"/>
      <c r="F94" s="29"/>
      <c r="G94" s="29"/>
    </row>
    <row r="95" spans="1:8">
      <c r="A95" s="30" t="s">
        <v>21</v>
      </c>
      <c r="B95" s="30"/>
      <c r="C95" s="43">
        <f>SUM(C90:C94)</f>
        <v>0</v>
      </c>
      <c r="D95" s="43">
        <f>SUM(D90:D94)</f>
        <v>0</v>
      </c>
      <c r="E95" s="43">
        <f>SUM(E90:E94)</f>
        <v>0</v>
      </c>
      <c r="F95" s="43">
        <f>SUM(F90:F94)</f>
        <v>0</v>
      </c>
      <c r="G95" s="43">
        <f>SUM(G90:G94)</f>
        <v>0</v>
      </c>
      <c r="H95" s="29"/>
    </row>
    <row r="96" spans="1:8">
      <c r="A96" s="51" t="s">
        <v>13</v>
      </c>
      <c r="B96" s="41"/>
      <c r="C96" s="27"/>
      <c r="D96" s="32"/>
      <c r="E96" s="42"/>
      <c r="F96" s="29"/>
      <c r="G96" s="29"/>
    </row>
    <row r="97" spans="1:8">
      <c r="A97" s="41" t="s">
        <v>20</v>
      </c>
      <c r="B97" s="41"/>
      <c r="C97" s="27"/>
      <c r="D97" s="49"/>
      <c r="E97" s="27"/>
      <c r="F97" s="29"/>
      <c r="G97" s="29"/>
    </row>
    <row r="98" spans="1:8" s="26" customFormat="1">
      <c r="C98" s="52"/>
      <c r="D98" s="28"/>
      <c r="E98" s="52"/>
      <c r="F98" s="53"/>
      <c r="G98" s="53"/>
    </row>
    <row r="99" spans="1:8" s="26" customFormat="1">
      <c r="A99" s="31"/>
      <c r="B99" s="31"/>
      <c r="C99" s="38"/>
      <c r="D99" s="28"/>
      <c r="E99" s="54"/>
      <c r="F99" s="53"/>
      <c r="G99" s="53"/>
    </row>
    <row r="100" spans="1:8" s="1" customFormat="1">
      <c r="A100" s="30" t="s">
        <v>21</v>
      </c>
      <c r="B100" s="30"/>
      <c r="C100" s="43">
        <f>SUM(C98:C99)</f>
        <v>0</v>
      </c>
      <c r="D100" s="43">
        <f>SUM(D98:D99)</f>
        <v>0</v>
      </c>
      <c r="E100" s="43">
        <f>SUM(E98:E99)</f>
        <v>0</v>
      </c>
      <c r="F100" s="43">
        <f>SUM(F98:F99)</f>
        <v>0</v>
      </c>
      <c r="G100" s="43">
        <f>SUM(G98:G99)</f>
        <v>0</v>
      </c>
      <c r="H100" s="43"/>
    </row>
    <row r="101" spans="1:8" s="1" customFormat="1" ht="13.5" thickBot="1">
      <c r="A101" s="30"/>
      <c r="B101" s="30"/>
      <c r="C101" s="43"/>
      <c r="D101" s="43"/>
      <c r="E101" s="43"/>
      <c r="F101" s="43"/>
      <c r="G101" s="43"/>
      <c r="H101" s="43"/>
    </row>
    <row r="102" spans="1:8" ht="16.5" thickBot="1">
      <c r="A102" s="17" t="s">
        <v>23</v>
      </c>
      <c r="B102" s="55"/>
      <c r="C102" s="38">
        <f>C100+C95+C87+C74+C62+C54+C44</f>
        <v>8155761.2699999996</v>
      </c>
      <c r="D102" s="38">
        <f>D100+D95+D87+D74+D62+D54+D44</f>
        <v>2653815.5</v>
      </c>
      <c r="E102" s="38">
        <f>E100+E95+E87+E74+E62+E54+E44</f>
        <v>2653814.75</v>
      </c>
      <c r="F102" s="38">
        <f>F100+F95+F87+F74+F62+F54+F44</f>
        <v>2549814.5</v>
      </c>
      <c r="G102" s="38">
        <f>G100+G95+G87+G74+G62+G54+G49+G44</f>
        <v>16301168</v>
      </c>
      <c r="H102" s="29"/>
    </row>
    <row r="103" spans="1:8" s="1" customFormat="1">
      <c r="A103" s="30"/>
      <c r="B103" s="30"/>
      <c r="C103" s="43"/>
      <c r="D103" s="43"/>
      <c r="E103" s="43"/>
      <c r="F103" s="43"/>
      <c r="G103" s="43"/>
      <c r="H103" s="43"/>
    </row>
    <row r="104" spans="1:8" ht="18">
      <c r="A104" s="56" t="s">
        <v>240</v>
      </c>
      <c r="B104" s="57"/>
      <c r="C104" s="58">
        <f>C102+C32</f>
        <v>12335219.27</v>
      </c>
      <c r="D104" s="58">
        <f>D102+D32</f>
        <v>6833273.5</v>
      </c>
      <c r="E104" s="58">
        <f>E102+E32</f>
        <v>6833272.75</v>
      </c>
      <c r="F104" s="58">
        <f>F102+F32</f>
        <v>6729272.5</v>
      </c>
      <c r="G104" s="59">
        <f>G102+G32</f>
        <v>33019000</v>
      </c>
    </row>
    <row r="105" spans="1:8">
      <c r="G105" s="72">
        <v>33019000</v>
      </c>
    </row>
    <row r="106" spans="1:8">
      <c r="G106" s="194">
        <f>G104-G105</f>
        <v>0</v>
      </c>
    </row>
    <row r="108" spans="1:8">
      <c r="A108" s="30"/>
      <c r="B108" s="30"/>
      <c r="C108" s="24"/>
      <c r="D108" s="24"/>
    </row>
  </sheetData>
  <pageMargins left="0.7" right="0.7" top="0.75" bottom="0.75" header="0.3" footer="0.3"/>
  <pageSetup scale="73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opLeftCell="A49" workbookViewId="0">
      <selection activeCell="H34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3" width="16.28515625" style="2" bestFit="1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102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A9" s="4" t="s">
        <v>86</v>
      </c>
      <c r="B9" s="26"/>
      <c r="C9" s="27">
        <f>400940.93/4</f>
        <v>100235.2325</v>
      </c>
      <c r="D9" s="27">
        <f t="shared" ref="D9:F9" si="0">400940.93/4</f>
        <v>100235.2325</v>
      </c>
      <c r="E9" s="27">
        <f t="shared" si="0"/>
        <v>100235.2325</v>
      </c>
      <c r="F9" s="27">
        <f t="shared" si="0"/>
        <v>100235.2325</v>
      </c>
      <c r="G9" s="29">
        <f>SUM(C9:F9)</f>
        <v>400940.93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>
        <v>400940.93</v>
      </c>
      <c r="C12" s="107">
        <f>SUM(C9:C11)</f>
        <v>100235.2325</v>
      </c>
      <c r="D12" s="107">
        <f>SUM(D9:D11)</f>
        <v>100235.2325</v>
      </c>
      <c r="E12" s="107">
        <f>SUM(E9:E11)</f>
        <v>100235.2325</v>
      </c>
      <c r="F12" s="107">
        <f>SUM(F9:F11)</f>
        <v>100235.2325</v>
      </c>
      <c r="G12" s="107">
        <f>SUM(G9:G11)</f>
        <v>400940.93</v>
      </c>
    </row>
    <row r="13" spans="1:7">
      <c r="A13" s="34" t="s">
        <v>1</v>
      </c>
      <c r="B13" s="23"/>
      <c r="C13" s="24"/>
      <c r="D13" s="35"/>
      <c r="E13" s="36"/>
    </row>
    <row r="14" spans="1:7">
      <c r="A14" s="4" t="s">
        <v>86</v>
      </c>
      <c r="B14" s="26"/>
      <c r="C14" s="27">
        <f>53544.44/4</f>
        <v>13386.11</v>
      </c>
      <c r="D14" s="27">
        <f t="shared" ref="D14:F14" si="1">53544.44/4</f>
        <v>13386.11</v>
      </c>
      <c r="E14" s="27">
        <f t="shared" si="1"/>
        <v>13386.11</v>
      </c>
      <c r="F14" s="27">
        <f t="shared" si="1"/>
        <v>13386.11</v>
      </c>
      <c r="G14" s="29">
        <f>SUM(C14:F14)</f>
        <v>53544.44</v>
      </c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>
        <v>53544.44</v>
      </c>
      <c r="C17" s="107">
        <f>SUM(C14:C16)</f>
        <v>13386.11</v>
      </c>
      <c r="D17" s="107">
        <f>SUM(D14:D16)</f>
        <v>13386.11</v>
      </c>
      <c r="E17" s="107">
        <f>SUM(E14:E16)</f>
        <v>13386.11</v>
      </c>
      <c r="F17" s="107">
        <f>SUM(F14:F16)</f>
        <v>13386.11</v>
      </c>
      <c r="G17" s="107">
        <f>SUM(G14:G16)</f>
        <v>53544.44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>
        <v>0</v>
      </c>
      <c r="C23" s="107">
        <f>SUM(C20:C22)</f>
        <v>0</v>
      </c>
      <c r="D23" s="107">
        <f>SUM(D20:D22)</f>
        <v>0</v>
      </c>
      <c r="E23" s="107">
        <f>SUM(E20:E22)</f>
        <v>0</v>
      </c>
      <c r="F23" s="107">
        <f>SUM(F20:F22)</f>
        <v>0</v>
      </c>
      <c r="G23" s="107">
        <f>SUM(G20:G22)</f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 t="s">
        <v>86</v>
      </c>
      <c r="B25" s="26"/>
      <c r="C25" s="112">
        <f>105414.42/4</f>
        <v>26353.605</v>
      </c>
      <c r="D25" s="112">
        <f t="shared" ref="D25:F25" si="2">105414.42/4</f>
        <v>26353.605</v>
      </c>
      <c r="E25" s="112">
        <f t="shared" si="2"/>
        <v>26353.605</v>
      </c>
      <c r="F25" s="112">
        <f t="shared" si="2"/>
        <v>26353.605</v>
      </c>
      <c r="G25" s="112">
        <f>SUM(C25:F25)</f>
        <v>105414.42</v>
      </c>
    </row>
    <row r="26" spans="1:8" s="1" customFormat="1">
      <c r="A26" s="30" t="s">
        <v>21</v>
      </c>
      <c r="B26" s="31">
        <v>105414.42</v>
      </c>
      <c r="C26" s="107">
        <f>SUM(C24:C25)</f>
        <v>26353.605</v>
      </c>
      <c r="D26" s="107">
        <f>SUM(D24:D25)</f>
        <v>26353.605</v>
      </c>
      <c r="E26" s="107">
        <f>SUM(E24:E25)</f>
        <v>26353.605</v>
      </c>
      <c r="F26" s="107">
        <f>SUM(F24:F25)</f>
        <v>26353.605</v>
      </c>
      <c r="G26" s="107">
        <f>SUM(C26:F26)</f>
        <v>105414.42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>
        <f>B12+B17+B23+B26+B29</f>
        <v>559899.79</v>
      </c>
      <c r="C31" s="38">
        <f>C29+C26+C23+C17+C12</f>
        <v>139974.94750000001</v>
      </c>
      <c r="D31" s="38">
        <f>D29+D26+D23+D17+D12</f>
        <v>139974.94750000001</v>
      </c>
      <c r="E31" s="38">
        <f>E29+E26+E23+E17+E12</f>
        <v>139974.94750000001</v>
      </c>
      <c r="F31" s="38">
        <f>F29+F26+F23+F17+F12</f>
        <v>139974.94750000001</v>
      </c>
      <c r="G31" s="38">
        <f>G29+G26+G23+G17+G12</f>
        <v>559899.79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A37" s="4" t="s">
        <v>87</v>
      </c>
      <c r="C37" s="27">
        <f>24582/4</f>
        <v>6145.5</v>
      </c>
      <c r="D37" s="27">
        <f t="shared" ref="D37:F37" si="3">24582/4</f>
        <v>6145.5</v>
      </c>
      <c r="E37" s="27">
        <f t="shared" si="3"/>
        <v>6145.5</v>
      </c>
      <c r="F37" s="27">
        <f t="shared" si="3"/>
        <v>6145.5</v>
      </c>
      <c r="G37" s="29">
        <f t="shared" ref="G37" si="4">SUM(C37:F37)</f>
        <v>24582</v>
      </c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>
        <v>24582</v>
      </c>
      <c r="C43" s="107">
        <f>SUM(C37:C42)</f>
        <v>6145.5</v>
      </c>
      <c r="D43" s="107">
        <f>SUM(D37:D42)</f>
        <v>6145.5</v>
      </c>
      <c r="E43" s="107">
        <f>SUM(E37:E42)</f>
        <v>6145.5</v>
      </c>
      <c r="F43" s="107">
        <f>SUM(F37:F42)</f>
        <v>6145.5</v>
      </c>
      <c r="G43" s="107">
        <f>SUM(G37:G42)</f>
        <v>24582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21</v>
      </c>
      <c r="B48" s="30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 t="s">
        <v>20</v>
      </c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42"/>
      <c r="D55" s="39"/>
      <c r="E55" s="39"/>
      <c r="F55" s="29"/>
      <c r="G55" s="29"/>
    </row>
    <row r="56" spans="1:7" ht="13.5" thickBot="1">
      <c r="A56" s="30" t="s">
        <v>21</v>
      </c>
      <c r="B56" s="30"/>
      <c r="C56" s="107">
        <f>SUM(C50:C55)</f>
        <v>0</v>
      </c>
      <c r="D56" s="107">
        <f>SUM(D50:D55)</f>
        <v>0</v>
      </c>
      <c r="E56" s="107">
        <f>SUM(E50:E55)</f>
        <v>0</v>
      </c>
      <c r="F56" s="107">
        <f>SUM(F50:F55)</f>
        <v>0</v>
      </c>
      <c r="G56" s="107">
        <f>SUM(G50:G55)</f>
        <v>0</v>
      </c>
    </row>
    <row r="57" spans="1:7" ht="13.5" thickBot="1">
      <c r="A57" s="40" t="s">
        <v>10</v>
      </c>
      <c r="B57" s="41"/>
      <c r="C57" s="39"/>
      <c r="D57" s="39"/>
      <c r="E57" s="39"/>
      <c r="F57" s="29"/>
      <c r="G57" s="29"/>
    </row>
    <row r="58" spans="1:7">
      <c r="A58" s="41" t="s">
        <v>20</v>
      </c>
      <c r="B58" s="41"/>
      <c r="C58" s="47"/>
      <c r="D58" s="39"/>
      <c r="E58" s="39"/>
      <c r="F58" s="29"/>
      <c r="G58" s="29"/>
    </row>
    <row r="59" spans="1:7">
      <c r="A59" s="76" t="s">
        <v>86</v>
      </c>
      <c r="B59" s="41"/>
      <c r="C59" s="47">
        <f>53754/4</f>
        <v>13438.5</v>
      </c>
      <c r="D59" s="47">
        <f t="shared" ref="D59:F59" si="5">53754/4</f>
        <v>13438.5</v>
      </c>
      <c r="E59" s="47">
        <f t="shared" si="5"/>
        <v>13438.5</v>
      </c>
      <c r="F59" s="47">
        <f t="shared" si="5"/>
        <v>13438.5</v>
      </c>
      <c r="G59" s="29">
        <f>SUM(C59:F59)</f>
        <v>53754</v>
      </c>
    </row>
    <row r="60" spans="1:7">
      <c r="A60" s="23" t="s">
        <v>88</v>
      </c>
      <c r="B60" s="41"/>
      <c r="C60" s="47">
        <v>2500</v>
      </c>
      <c r="D60" s="47">
        <v>2500</v>
      </c>
      <c r="E60" s="47">
        <v>2500</v>
      </c>
      <c r="F60" s="47">
        <v>2500</v>
      </c>
      <c r="G60" s="29">
        <f>SUM(C60:F60)</f>
        <v>10000</v>
      </c>
    </row>
    <row r="61" spans="1:7">
      <c r="A61" s="41" t="s">
        <v>89</v>
      </c>
      <c r="B61" s="41"/>
      <c r="C61" s="47"/>
      <c r="D61" s="39"/>
      <c r="E61" s="39"/>
      <c r="F61" s="29"/>
      <c r="G61" s="29"/>
    </row>
    <row r="62" spans="1:7">
      <c r="A62" s="41" t="s">
        <v>90</v>
      </c>
      <c r="B62" s="41"/>
      <c r="C62" s="47"/>
      <c r="D62" s="39"/>
      <c r="E62" s="39"/>
      <c r="F62" s="29"/>
      <c r="G62" s="29"/>
    </row>
    <row r="63" spans="1:7">
      <c r="A63" s="41" t="s">
        <v>91</v>
      </c>
      <c r="B63" s="41"/>
      <c r="C63" s="47"/>
      <c r="D63" s="39"/>
      <c r="E63" s="39"/>
      <c r="F63" s="29"/>
      <c r="G63" s="29"/>
    </row>
    <row r="64" spans="1:7">
      <c r="A64" s="41"/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30"/>
      <c r="B66" s="30"/>
      <c r="C66" s="47"/>
      <c r="D66" s="39"/>
      <c r="E66" s="39"/>
      <c r="F66" s="29"/>
      <c r="G66" s="29"/>
    </row>
    <row r="67" spans="1:8">
      <c r="C67" s="39"/>
      <c r="D67" s="39"/>
      <c r="E67" s="39"/>
      <c r="F67" s="29"/>
      <c r="G67" s="29"/>
    </row>
    <row r="68" spans="1:8" ht="13.5" thickBot="1">
      <c r="A68" s="30" t="s">
        <v>21</v>
      </c>
      <c r="B68" s="30">
        <v>53754</v>
      </c>
      <c r="C68" s="107">
        <f>SUM(C59:C67)</f>
        <v>15938.5</v>
      </c>
      <c r="D68" s="107">
        <f>SUM(D59:D67)</f>
        <v>15938.5</v>
      </c>
      <c r="E68" s="107">
        <f>SUM(E59:E67)</f>
        <v>15938.5</v>
      </c>
      <c r="F68" s="107">
        <f>SUM(F59:F67)</f>
        <v>15938.5</v>
      </c>
      <c r="G68" s="107">
        <f>SUM(G59:G67)</f>
        <v>63754</v>
      </c>
      <c r="H68" s="29"/>
    </row>
    <row r="69" spans="1:8" ht="13.5" thickBot="1">
      <c r="A69" s="40" t="s">
        <v>11</v>
      </c>
      <c r="B69" s="41"/>
      <c r="C69" s="39"/>
      <c r="D69" s="39"/>
      <c r="E69" s="39"/>
      <c r="F69" s="29"/>
      <c r="G69" s="29"/>
    </row>
    <row r="70" spans="1:8">
      <c r="A70" s="41" t="s">
        <v>20</v>
      </c>
      <c r="B70" s="41"/>
      <c r="C70" s="47"/>
      <c r="D70" s="49"/>
      <c r="E70" s="39"/>
      <c r="F70" s="29"/>
      <c r="G70" s="29"/>
    </row>
    <row r="71" spans="1:8">
      <c r="A71" s="41" t="s">
        <v>95</v>
      </c>
      <c r="B71" s="41"/>
      <c r="C71" s="47"/>
      <c r="D71" s="49"/>
      <c r="E71" s="39"/>
      <c r="F71" s="29"/>
      <c r="G71" s="29"/>
    </row>
    <row r="72" spans="1:8">
      <c r="A72" s="41" t="s">
        <v>92</v>
      </c>
      <c r="B72" s="41"/>
      <c r="C72" s="47">
        <v>950000</v>
      </c>
      <c r="D72" s="47">
        <v>0</v>
      </c>
      <c r="E72" s="47">
        <v>0</v>
      </c>
      <c r="F72" s="47">
        <v>0</v>
      </c>
      <c r="G72" s="29">
        <f t="shared" ref="G72:G76" si="6">SUM(C72:F72)</f>
        <v>950000</v>
      </c>
    </row>
    <row r="73" spans="1:8">
      <c r="A73" s="41" t="s">
        <v>91</v>
      </c>
      <c r="B73" s="41"/>
      <c r="C73" s="47">
        <f>19000/4</f>
        <v>4750</v>
      </c>
      <c r="D73" s="47">
        <f t="shared" ref="D73:F73" si="7">19000/4</f>
        <v>4750</v>
      </c>
      <c r="E73" s="47">
        <f t="shared" si="7"/>
        <v>4750</v>
      </c>
      <c r="F73" s="47">
        <f t="shared" si="7"/>
        <v>4750</v>
      </c>
      <c r="G73" s="29">
        <f t="shared" si="6"/>
        <v>19000</v>
      </c>
    </row>
    <row r="74" spans="1:8">
      <c r="A74" s="41" t="s">
        <v>94</v>
      </c>
      <c r="B74" s="41"/>
      <c r="C74" s="47"/>
      <c r="D74" s="49"/>
      <c r="E74" s="39"/>
      <c r="F74" s="29"/>
      <c r="G74" s="29"/>
    </row>
    <row r="75" spans="1:8">
      <c r="A75" s="41" t="s">
        <v>93</v>
      </c>
      <c r="B75" s="41"/>
      <c r="C75" s="47">
        <f>30000/4</f>
        <v>7500</v>
      </c>
      <c r="D75" s="47">
        <f t="shared" ref="D75:F75" si="8">30000/4</f>
        <v>7500</v>
      </c>
      <c r="E75" s="47">
        <f t="shared" si="8"/>
        <v>7500</v>
      </c>
      <c r="F75" s="47">
        <f t="shared" si="8"/>
        <v>7500</v>
      </c>
      <c r="G75" s="29">
        <f t="shared" si="6"/>
        <v>30000</v>
      </c>
    </row>
    <row r="76" spans="1:8">
      <c r="A76" s="41" t="s">
        <v>91</v>
      </c>
      <c r="B76" s="41"/>
      <c r="C76" s="47">
        <f>21000/4</f>
        <v>5250</v>
      </c>
      <c r="D76" s="47">
        <f t="shared" ref="D76:F76" si="9">21000/4</f>
        <v>5250</v>
      </c>
      <c r="E76" s="47">
        <f t="shared" si="9"/>
        <v>5250</v>
      </c>
      <c r="F76" s="47">
        <f t="shared" si="9"/>
        <v>5250</v>
      </c>
      <c r="G76" s="29">
        <f t="shared" si="6"/>
        <v>21000</v>
      </c>
    </row>
    <row r="77" spans="1:8">
      <c r="A77" s="41"/>
      <c r="B77" s="41"/>
      <c r="C77" s="47">
        <v>5000</v>
      </c>
      <c r="D77" s="49">
        <v>5000</v>
      </c>
      <c r="E77" s="39">
        <v>5000</v>
      </c>
      <c r="F77" s="29">
        <v>5000</v>
      </c>
      <c r="G77" s="29">
        <v>20000</v>
      </c>
    </row>
    <row r="78" spans="1:8">
      <c r="A78" s="41"/>
      <c r="B78" s="41"/>
      <c r="C78" s="47">
        <v>25000</v>
      </c>
      <c r="D78" s="47">
        <v>25000</v>
      </c>
      <c r="E78" s="47">
        <v>25000</v>
      </c>
      <c r="F78" s="47">
        <v>25000</v>
      </c>
      <c r="G78" s="29">
        <f>SUM(C78:F78)</f>
        <v>100000</v>
      </c>
    </row>
    <row r="79" spans="1:8">
      <c r="A79" s="41"/>
      <c r="B79" s="41"/>
      <c r="C79" s="47"/>
      <c r="D79" s="49"/>
      <c r="E79" s="39"/>
      <c r="F79" s="29"/>
      <c r="G79" s="29"/>
    </row>
    <row r="80" spans="1:8">
      <c r="A80" s="41"/>
      <c r="B80" s="41"/>
      <c r="C80" s="47"/>
      <c r="D80" s="49"/>
      <c r="E80" s="39"/>
      <c r="F80" s="29"/>
      <c r="G80" s="29"/>
    </row>
    <row r="81" spans="1:8">
      <c r="A81" s="30" t="s">
        <v>14</v>
      </c>
      <c r="B81" s="30"/>
      <c r="C81" s="48"/>
      <c r="D81" s="49"/>
      <c r="E81" s="39"/>
      <c r="F81" s="29"/>
      <c r="G81" s="29"/>
    </row>
    <row r="82" spans="1:8">
      <c r="A82" s="30" t="s">
        <v>21</v>
      </c>
      <c r="B82" s="30">
        <f>969000+51000</f>
        <v>1020000</v>
      </c>
      <c r="C82" s="43">
        <f>SUM(C71:C81)</f>
        <v>997500</v>
      </c>
      <c r="D82" s="43">
        <f>SUM(D71:D81)</f>
        <v>47500</v>
      </c>
      <c r="E82" s="43">
        <f>SUM(E71:E81)</f>
        <v>47500</v>
      </c>
      <c r="F82" s="43">
        <f>SUM(F71:F81)</f>
        <v>47500</v>
      </c>
      <c r="G82" s="43">
        <f>SUM(G71:G81)</f>
        <v>1140000</v>
      </c>
      <c r="H82" s="29"/>
    </row>
    <row r="83" spans="1:8">
      <c r="A83" s="34" t="s">
        <v>12</v>
      </c>
      <c r="B83" s="23"/>
      <c r="C83" s="48"/>
      <c r="D83" s="49"/>
      <c r="E83" s="39"/>
      <c r="F83" s="29"/>
      <c r="G83" s="29"/>
    </row>
    <row r="84" spans="1:8">
      <c r="A84" s="41" t="s">
        <v>20</v>
      </c>
      <c r="B84" s="41"/>
      <c r="C84" s="47"/>
      <c r="D84" s="39"/>
      <c r="E84" s="39"/>
      <c r="F84" s="29"/>
      <c r="G84" s="29"/>
    </row>
    <row r="85" spans="1:8">
      <c r="A85" s="63" t="s">
        <v>95</v>
      </c>
      <c r="B85" s="30"/>
      <c r="C85" s="47"/>
      <c r="D85" s="39"/>
      <c r="E85" s="39"/>
      <c r="F85" s="29"/>
      <c r="G85" s="29"/>
    </row>
    <row r="86" spans="1:8">
      <c r="A86" s="63" t="s">
        <v>96</v>
      </c>
      <c r="B86" s="30"/>
      <c r="C86" s="47">
        <f>25000/4</f>
        <v>6250</v>
      </c>
      <c r="D86" s="47">
        <f t="shared" ref="D86:F86" si="10">25000/4</f>
        <v>6250</v>
      </c>
      <c r="E86" s="47">
        <f t="shared" si="10"/>
        <v>6250</v>
      </c>
      <c r="F86" s="47">
        <f t="shared" si="10"/>
        <v>6250</v>
      </c>
      <c r="G86" s="29">
        <f>SUM(C86:F86)</f>
        <v>25000</v>
      </c>
    </row>
    <row r="87" spans="1:8">
      <c r="A87" s="63" t="s">
        <v>91</v>
      </c>
      <c r="B87" s="30"/>
      <c r="C87" s="47">
        <f>75000/4</f>
        <v>18750</v>
      </c>
      <c r="D87" s="47">
        <f t="shared" ref="D87:F87" si="11">75000/4</f>
        <v>18750</v>
      </c>
      <c r="E87" s="47">
        <f t="shared" si="11"/>
        <v>18750</v>
      </c>
      <c r="F87" s="47">
        <f t="shared" si="11"/>
        <v>18750</v>
      </c>
      <c r="G87" s="29">
        <f>SUM(C87:F87)</f>
        <v>75000</v>
      </c>
    </row>
    <row r="88" spans="1:8">
      <c r="A88" s="152" t="s">
        <v>245</v>
      </c>
      <c r="B88" s="30"/>
      <c r="C88" s="47"/>
      <c r="D88" s="39"/>
      <c r="E88" s="39"/>
      <c r="F88" s="29">
        <v>164.21</v>
      </c>
      <c r="G88" s="29">
        <f>SUM(C88:F88)</f>
        <v>164.21</v>
      </c>
    </row>
    <row r="89" spans="1:8">
      <c r="A89" s="30"/>
      <c r="B89" s="30"/>
      <c r="C89" s="50"/>
      <c r="D89" s="39"/>
      <c r="E89" s="39"/>
      <c r="F89" s="29"/>
      <c r="G89" s="29"/>
    </row>
    <row r="90" spans="1:8">
      <c r="A90" s="30" t="s">
        <v>21</v>
      </c>
      <c r="B90" s="30">
        <v>100000</v>
      </c>
      <c r="C90" s="43">
        <f>SUM(C85:C89)</f>
        <v>25000</v>
      </c>
      <c r="D90" s="43">
        <f>SUM(D85:D89)</f>
        <v>25000</v>
      </c>
      <c r="E90" s="43">
        <f>SUM(E85:E89)</f>
        <v>25000</v>
      </c>
      <c r="F90" s="43">
        <f>SUM(F85:F89)</f>
        <v>25164.21</v>
      </c>
      <c r="G90" s="43">
        <f>SUM(G85:G89)</f>
        <v>100164.21</v>
      </c>
      <c r="H90" s="29"/>
    </row>
    <row r="91" spans="1:8">
      <c r="A91" s="51" t="s">
        <v>13</v>
      </c>
      <c r="B91" s="41"/>
      <c r="C91" s="27"/>
      <c r="D91" s="32"/>
      <c r="E91" s="42"/>
      <c r="F91" s="29"/>
      <c r="G91" s="29"/>
    </row>
    <row r="92" spans="1:8">
      <c r="A92" s="41" t="s">
        <v>20</v>
      </c>
      <c r="B92" s="41"/>
      <c r="C92" s="27"/>
      <c r="D92" s="49"/>
      <c r="E92" s="27"/>
      <c r="F92" s="29"/>
      <c r="G92" s="29"/>
    </row>
    <row r="93" spans="1:8" s="26" customFormat="1">
      <c r="A93" s="23" t="s">
        <v>95</v>
      </c>
      <c r="C93" s="52">
        <f>30600/4</f>
        <v>7650</v>
      </c>
      <c r="D93" s="52">
        <f t="shared" ref="D93:F93" si="12">30600/4</f>
        <v>7650</v>
      </c>
      <c r="E93" s="52">
        <f t="shared" si="12"/>
        <v>7650</v>
      </c>
      <c r="F93" s="52">
        <f t="shared" si="12"/>
        <v>7650</v>
      </c>
      <c r="G93" s="53">
        <f>SUM(C93:F93)</f>
        <v>30600</v>
      </c>
    </row>
    <row r="94" spans="1:8" s="26" customFormat="1">
      <c r="A94" s="23" t="s">
        <v>97</v>
      </c>
      <c r="C94" s="52"/>
      <c r="D94" s="28"/>
      <c r="E94" s="52"/>
      <c r="F94" s="53"/>
      <c r="G94" s="53"/>
    </row>
    <row r="95" spans="1:8" s="26" customFormat="1">
      <c r="A95" s="23" t="s">
        <v>98</v>
      </c>
      <c r="C95" s="52"/>
      <c r="D95" s="28"/>
      <c r="E95" s="52"/>
      <c r="F95" s="53"/>
      <c r="G95" s="53"/>
    </row>
    <row r="96" spans="1:8" s="26" customFormat="1">
      <c r="A96" s="23" t="s">
        <v>91</v>
      </c>
      <c r="C96" s="52"/>
      <c r="D96" s="28"/>
      <c r="E96" s="52"/>
      <c r="F96" s="53"/>
      <c r="G96" s="53"/>
    </row>
    <row r="97" spans="1:8" s="26" customFormat="1">
      <c r="C97" s="52">
        <v>2500</v>
      </c>
      <c r="D97" s="52">
        <v>2500</v>
      </c>
      <c r="E97" s="52">
        <v>2500</v>
      </c>
      <c r="F97" s="52">
        <v>2500</v>
      </c>
      <c r="G97" s="53">
        <f>SUM(C97:F97)</f>
        <v>10000</v>
      </c>
    </row>
    <row r="98" spans="1:8" s="26" customFormat="1">
      <c r="A98" s="31"/>
      <c r="B98" s="31"/>
      <c r="C98" s="38"/>
      <c r="D98" s="28"/>
      <c r="E98" s="54"/>
      <c r="F98" s="53"/>
      <c r="G98" s="53"/>
    </row>
    <row r="99" spans="1:8" s="1" customFormat="1">
      <c r="A99" s="30" t="s">
        <v>21</v>
      </c>
      <c r="B99" s="30">
        <v>40600</v>
      </c>
      <c r="C99" s="43">
        <f>SUM(C93:C98)</f>
        <v>10150</v>
      </c>
      <c r="D99" s="43">
        <f>SUM(D93:D98)</f>
        <v>10150</v>
      </c>
      <c r="E99" s="43">
        <f>SUM(E93:E98)</f>
        <v>10150</v>
      </c>
      <c r="F99" s="43">
        <f>SUM(F93:F98)</f>
        <v>10150</v>
      </c>
      <c r="G99" s="43">
        <f>SUM(G93:G98)</f>
        <v>40600</v>
      </c>
      <c r="H99" s="43"/>
    </row>
    <row r="100" spans="1:8" s="1" customFormat="1" ht="13.5" thickBot="1">
      <c r="A100" s="30"/>
      <c r="B100" s="30"/>
      <c r="C100" s="43"/>
      <c r="D100" s="43"/>
      <c r="E100" s="43"/>
      <c r="F100" s="43"/>
      <c r="G100" s="43"/>
      <c r="H100" s="43"/>
    </row>
    <row r="101" spans="1:8" ht="16.5" thickBot="1">
      <c r="A101" s="17" t="s">
        <v>23</v>
      </c>
      <c r="B101" s="55">
        <f>B43+B48+B56+B68+B82+B90+B99</f>
        <v>1238936</v>
      </c>
      <c r="C101" s="38">
        <f>C99+C90+C82+C68+C56+C48+C43</f>
        <v>1054734</v>
      </c>
      <c r="D101" s="38">
        <f>D99+D90+D82+D68+D56+D48+D43</f>
        <v>104734</v>
      </c>
      <c r="E101" s="38">
        <f>E99+E90+E82+E68+E56+E48+E43</f>
        <v>104734</v>
      </c>
      <c r="F101" s="38">
        <f>F99+F90+F82+F68+F56+F48+F43</f>
        <v>104898.20999999999</v>
      </c>
      <c r="G101" s="38">
        <f>G99+G90+G82+G68+G56+G48+G43</f>
        <v>1369100.21</v>
      </c>
      <c r="H101" s="29"/>
    </row>
    <row r="102" spans="1:8" s="1" customFormat="1">
      <c r="A102" s="30"/>
      <c r="B102" s="30"/>
      <c r="C102" s="43"/>
      <c r="D102" s="43"/>
      <c r="E102" s="43"/>
      <c r="F102" s="43"/>
      <c r="G102" s="43"/>
      <c r="H102" s="43"/>
    </row>
    <row r="103" spans="1:8" ht="18">
      <c r="A103" s="56" t="s">
        <v>241</v>
      </c>
      <c r="B103" s="57"/>
      <c r="C103" s="58">
        <f>C101+C31</f>
        <v>1194708.9475</v>
      </c>
      <c r="D103" s="58">
        <f>D101+D31</f>
        <v>244708.94750000001</v>
      </c>
      <c r="E103" s="58">
        <f>E101+E31</f>
        <v>244708.94750000001</v>
      </c>
      <c r="F103" s="58">
        <f>F101+F31</f>
        <v>244873.1575</v>
      </c>
      <c r="G103" s="59">
        <f>G101+G31</f>
        <v>1929000</v>
      </c>
    </row>
    <row r="104" spans="1:8">
      <c r="G104" s="72">
        <v>1929000</v>
      </c>
    </row>
    <row r="105" spans="1:8">
      <c r="G105" s="194">
        <f>G103-G104</f>
        <v>0</v>
      </c>
    </row>
    <row r="107" spans="1:8">
      <c r="A107" s="30"/>
      <c r="B107" s="30"/>
      <c r="C107" s="24"/>
      <c r="D107" s="24"/>
    </row>
  </sheetData>
  <pageMargins left="0.7" right="0.7" top="0.75" bottom="0.75" header="0.3" footer="0.3"/>
  <pageSetup scale="74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opLeftCell="A34" workbookViewId="0">
      <selection activeCell="H34" sqref="H1:H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6.28515625" style="2" bestFit="1" customWidth="1"/>
    <col min="5" max="5" width="16.28515625" style="3" bestFit="1" customWidth="1"/>
    <col min="6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75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>
        <v>880211</v>
      </c>
      <c r="D9" s="28">
        <v>880211</v>
      </c>
      <c r="E9" s="27">
        <v>880211</v>
      </c>
      <c r="F9" s="29">
        <v>880211</v>
      </c>
      <c r="G9" s="29">
        <f>SUM(C9:F9)</f>
        <v>3520844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/>
      <c r="C12" s="107">
        <f>SUM(C9:C11)</f>
        <v>880211</v>
      </c>
      <c r="D12" s="107">
        <f>SUM(D9:D11)</f>
        <v>880211</v>
      </c>
      <c r="E12" s="107">
        <f>SUM(E9:E11)</f>
        <v>880211</v>
      </c>
      <c r="F12" s="107">
        <f>SUM(F9:F11)</f>
        <v>880211</v>
      </c>
      <c r="G12" s="107">
        <f>SUM(G9:G11)</f>
        <v>3520844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>
        <v>22822</v>
      </c>
      <c r="D14" s="28">
        <v>22822</v>
      </c>
      <c r="E14" s="27">
        <v>22822</v>
      </c>
      <c r="F14" s="29">
        <v>22822</v>
      </c>
      <c r="G14" s="29">
        <f>SUM(C14:F14)</f>
        <v>91288</v>
      </c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107">
        <f>SUM(C14:C16)</f>
        <v>22822</v>
      </c>
      <c r="D17" s="107">
        <f>SUM(D14:D16)</f>
        <v>22822</v>
      </c>
      <c r="E17" s="107">
        <f>SUM(E14:E16)</f>
        <v>22822</v>
      </c>
      <c r="F17" s="107">
        <f>SUM(F14:F16)</f>
        <v>22822</v>
      </c>
      <c r="G17" s="107">
        <f>SUM(G14:G16)</f>
        <v>91288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107">
        <f>SUM(C20:C22)</f>
        <v>0</v>
      </c>
      <c r="D23" s="107">
        <f>SUM(D20:D22)</f>
        <v>0</v>
      </c>
      <c r="E23" s="107">
        <f>SUM(E20:E22)</f>
        <v>0</v>
      </c>
      <c r="F23" s="107">
        <f>SUM(F20:F22)</f>
        <v>0</v>
      </c>
      <c r="G23" s="107">
        <f>SUM(G20:G22)</f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112">
        <v>209386</v>
      </c>
      <c r="D25" s="111">
        <v>209386</v>
      </c>
      <c r="E25" s="113">
        <v>209386</v>
      </c>
      <c r="F25" s="112">
        <v>209386</v>
      </c>
      <c r="G25" s="112"/>
    </row>
    <row r="26" spans="1:8" s="1" customFormat="1">
      <c r="A26" s="30" t="s">
        <v>21</v>
      </c>
      <c r="B26" s="31"/>
      <c r="C26" s="107">
        <f>SUM(C24:C25)</f>
        <v>209386</v>
      </c>
      <c r="D26" s="107">
        <f>SUM(D24:D25)</f>
        <v>209386</v>
      </c>
      <c r="E26" s="107">
        <f>SUM(E24:E25)</f>
        <v>209386</v>
      </c>
      <c r="F26" s="107">
        <f>SUM(F24:F25)</f>
        <v>209386</v>
      </c>
      <c r="G26" s="107">
        <f>SUM(C26:F26)</f>
        <v>837544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/>
      <c r="C31" s="38">
        <f>C29+C26+C23+C17+C12</f>
        <v>1112419</v>
      </c>
      <c r="D31" s="38">
        <f>D29+D26+D23+D17+D12</f>
        <v>1112419</v>
      </c>
      <c r="E31" s="38">
        <f>E29+E26+E23+E17+E12</f>
        <v>1112419</v>
      </c>
      <c r="F31" s="38">
        <f>F29+F26+F23+F17+F12</f>
        <v>1112419</v>
      </c>
      <c r="G31" s="38">
        <f>G29+G26+G23+G17+G12</f>
        <v>4449676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A37" s="4" t="s">
        <v>76</v>
      </c>
      <c r="C37" s="27">
        <v>2060</v>
      </c>
      <c r="D37" s="27">
        <v>2060</v>
      </c>
      <c r="E37" s="39">
        <v>2060</v>
      </c>
      <c r="F37" s="29">
        <v>2060</v>
      </c>
      <c r="G37" s="29">
        <f t="shared" ref="G37:G39" si="0">SUM(C37:F37)</f>
        <v>8240</v>
      </c>
    </row>
    <row r="38" spans="1:8">
      <c r="A38" s="4" t="s">
        <v>77</v>
      </c>
      <c r="C38" s="27">
        <v>2060</v>
      </c>
      <c r="D38" s="27">
        <v>2060</v>
      </c>
      <c r="E38" s="39">
        <v>2060</v>
      </c>
      <c r="F38" s="29">
        <v>2060</v>
      </c>
      <c r="G38" s="29">
        <f t="shared" si="0"/>
        <v>8240</v>
      </c>
    </row>
    <row r="39" spans="1:8">
      <c r="A39" s="41" t="s">
        <v>78</v>
      </c>
      <c r="C39" s="27">
        <v>2000</v>
      </c>
      <c r="D39" s="27">
        <v>2000</v>
      </c>
      <c r="E39" s="39">
        <v>2000</v>
      </c>
      <c r="F39" s="29">
        <v>2000</v>
      </c>
      <c r="G39" s="29">
        <f t="shared" si="0"/>
        <v>8000</v>
      </c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/>
      <c r="C43" s="107">
        <f>SUM(C37:C42)</f>
        <v>6120</v>
      </c>
      <c r="D43" s="107">
        <f>SUM(D37:D42)</f>
        <v>6120</v>
      </c>
      <c r="E43" s="107">
        <f>SUM(E37:E42)</f>
        <v>6120</v>
      </c>
      <c r="F43" s="107">
        <f>SUM(F37:F42)</f>
        <v>6120</v>
      </c>
      <c r="G43" s="107">
        <f>SUM(G37:G42)</f>
        <v>24480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21</v>
      </c>
      <c r="B48" s="30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 t="s">
        <v>20</v>
      </c>
      <c r="B50" s="41"/>
      <c r="C50" s="39"/>
      <c r="D50" s="39"/>
      <c r="E50" s="39"/>
      <c r="F50" s="29"/>
      <c r="G50" s="29"/>
    </row>
    <row r="51" spans="1:7">
      <c r="A51" s="30"/>
      <c r="B51" s="30"/>
      <c r="C51" s="39"/>
      <c r="D51" s="39"/>
      <c r="E51" s="39"/>
      <c r="F51" s="29"/>
      <c r="G51" s="29"/>
    </row>
    <row r="52" spans="1:7">
      <c r="A52" s="30"/>
      <c r="B52" s="30"/>
      <c r="C52" s="39"/>
      <c r="D52" s="39"/>
      <c r="E52" s="39"/>
      <c r="F52" s="29"/>
      <c r="G52" s="29"/>
    </row>
    <row r="53" spans="1:7">
      <c r="A53" s="30"/>
      <c r="B53" s="30"/>
      <c r="C53" s="39"/>
      <c r="D53" s="39"/>
      <c r="E53" s="39"/>
      <c r="F53" s="29"/>
      <c r="G53" s="29"/>
    </row>
    <row r="54" spans="1:7">
      <c r="A54" s="30"/>
      <c r="B54" s="30"/>
      <c r="C54" s="39"/>
      <c r="D54" s="39"/>
      <c r="E54" s="39"/>
      <c r="F54" s="29"/>
      <c r="G54" s="29"/>
    </row>
    <row r="55" spans="1:7">
      <c r="A55" s="30"/>
      <c r="B55" s="30"/>
      <c r="C55" s="39"/>
      <c r="D55" s="39"/>
      <c r="E55" s="39"/>
      <c r="F55" s="29"/>
      <c r="G55" s="29"/>
    </row>
    <row r="56" spans="1:7">
      <c r="A56" s="30"/>
      <c r="B56" s="30"/>
      <c r="C56" s="39"/>
      <c r="D56" s="39"/>
      <c r="E56" s="39"/>
      <c r="F56" s="29"/>
      <c r="G56" s="29"/>
    </row>
    <row r="57" spans="1:7">
      <c r="A57" s="30"/>
      <c r="B57" s="30"/>
      <c r="C57" s="39"/>
      <c r="D57" s="39"/>
      <c r="E57" s="39"/>
      <c r="F57" s="29"/>
      <c r="G57" s="29"/>
    </row>
    <row r="58" spans="1:7">
      <c r="A58" s="30"/>
      <c r="B58" s="30"/>
      <c r="C58" s="39"/>
      <c r="D58" s="39"/>
      <c r="E58" s="39"/>
      <c r="F58" s="29"/>
      <c r="G58" s="29"/>
    </row>
    <row r="59" spans="1:7">
      <c r="A59" s="30"/>
      <c r="B59" s="30"/>
      <c r="C59" s="39"/>
      <c r="D59" s="39"/>
      <c r="E59" s="39"/>
      <c r="F59" s="29"/>
      <c r="G59" s="29"/>
    </row>
    <row r="60" spans="1:7">
      <c r="A60" s="30"/>
      <c r="B60" s="30"/>
      <c r="C60" s="39"/>
      <c r="D60" s="39"/>
      <c r="E60" s="39"/>
      <c r="F60" s="29"/>
      <c r="G60" s="29"/>
    </row>
    <row r="61" spans="1:7">
      <c r="A61" s="30"/>
      <c r="B61" s="30"/>
      <c r="C61" s="42"/>
      <c r="D61" s="39"/>
      <c r="E61" s="39"/>
      <c r="F61" s="29"/>
      <c r="G61" s="29"/>
    </row>
    <row r="62" spans="1:7" ht="13.5" thickBot="1">
      <c r="A62" s="30" t="s">
        <v>21</v>
      </c>
      <c r="B62" s="30"/>
      <c r="C62" s="107">
        <f>SUM(C50:C61)</f>
        <v>0</v>
      </c>
      <c r="D62" s="107">
        <f>SUM(D50:D61)</f>
        <v>0</v>
      </c>
      <c r="E62" s="107">
        <f>SUM(E50:E61)</f>
        <v>0</v>
      </c>
      <c r="F62" s="107">
        <f>SUM(F50:F61)</f>
        <v>0</v>
      </c>
      <c r="G62" s="107">
        <f>SUM(G50:G61)</f>
        <v>0</v>
      </c>
    </row>
    <row r="63" spans="1:7" ht="13.5" thickBot="1">
      <c r="A63" s="40" t="s">
        <v>10</v>
      </c>
      <c r="B63" s="41"/>
      <c r="C63" s="39"/>
      <c r="D63" s="39"/>
      <c r="E63" s="39"/>
      <c r="F63" s="29"/>
      <c r="G63" s="29"/>
    </row>
    <row r="64" spans="1:7">
      <c r="A64" s="41" t="s">
        <v>20</v>
      </c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41" t="s">
        <v>79</v>
      </c>
      <c r="B66" s="41"/>
      <c r="C66" s="47">
        <v>3390</v>
      </c>
      <c r="D66" s="39">
        <v>3390</v>
      </c>
      <c r="E66" s="39">
        <v>3390</v>
      </c>
      <c r="F66" s="29">
        <v>3390</v>
      </c>
      <c r="G66" s="29">
        <f t="shared" ref="G66" si="1">SUM(C66:F66)</f>
        <v>13560</v>
      </c>
    </row>
    <row r="67" spans="1:8">
      <c r="A67" s="41"/>
      <c r="B67" s="41"/>
      <c r="C67" s="47"/>
      <c r="D67" s="39"/>
      <c r="E67" s="39"/>
      <c r="F67" s="29"/>
      <c r="G67" s="29"/>
    </row>
    <row r="68" spans="1:8">
      <c r="A68" s="41"/>
      <c r="B68" s="41"/>
      <c r="C68" s="47"/>
      <c r="D68" s="39"/>
      <c r="E68" s="39"/>
      <c r="F68" s="29"/>
      <c r="G68" s="29"/>
    </row>
    <row r="69" spans="1:8">
      <c r="A69" s="41"/>
      <c r="B69" s="41"/>
      <c r="C69" s="47"/>
      <c r="D69" s="39"/>
      <c r="E69" s="39"/>
      <c r="F69" s="29"/>
      <c r="G69" s="29"/>
    </row>
    <row r="70" spans="1:8">
      <c r="A70" s="41"/>
      <c r="B70" s="41"/>
      <c r="C70" s="47"/>
      <c r="D70" s="39"/>
      <c r="E70" s="39"/>
      <c r="F70" s="29"/>
      <c r="G70" s="29"/>
    </row>
    <row r="71" spans="1:8">
      <c r="A71" s="41"/>
      <c r="B71" s="41"/>
      <c r="C71" s="47"/>
      <c r="D71" s="39"/>
      <c r="E71" s="39"/>
      <c r="F71" s="29"/>
      <c r="G71" s="29"/>
    </row>
    <row r="72" spans="1:8">
      <c r="A72" s="30"/>
      <c r="B72" s="30"/>
      <c r="C72" s="47"/>
      <c r="D72" s="39"/>
      <c r="E72" s="39"/>
      <c r="F72" s="29"/>
      <c r="G72" s="29"/>
    </row>
    <row r="73" spans="1:8">
      <c r="C73" s="39"/>
      <c r="D73" s="39"/>
      <c r="E73" s="39"/>
      <c r="F73" s="29"/>
      <c r="G73" s="29"/>
    </row>
    <row r="74" spans="1:8" ht="13.5" thickBot="1">
      <c r="A74" s="30" t="s">
        <v>21</v>
      </c>
      <c r="B74" s="30"/>
      <c r="C74" s="107">
        <f>SUM(C65:C73)</f>
        <v>3390</v>
      </c>
      <c r="D74" s="107">
        <f>SUM(D65:D73)</f>
        <v>3390</v>
      </c>
      <c r="E74" s="107">
        <f>SUM(E65:E73)</f>
        <v>3390</v>
      </c>
      <c r="F74" s="107">
        <f>SUM(F65:F73)</f>
        <v>3390</v>
      </c>
      <c r="G74" s="107">
        <f>SUM(G65:G73)</f>
        <v>13560</v>
      </c>
      <c r="H74" s="29"/>
    </row>
    <row r="75" spans="1:8" ht="13.5" thickBot="1">
      <c r="A75" s="40" t="s">
        <v>11</v>
      </c>
      <c r="B75" s="41"/>
      <c r="C75" s="39"/>
      <c r="D75" s="39"/>
      <c r="E75" s="39"/>
      <c r="F75" s="29"/>
      <c r="G75" s="29"/>
    </row>
    <row r="76" spans="1:8">
      <c r="A76" s="41" t="s">
        <v>20</v>
      </c>
      <c r="B76" s="41"/>
      <c r="C76" s="47"/>
      <c r="D76" s="49"/>
      <c r="E76" s="39"/>
      <c r="F76" s="29"/>
      <c r="G76" s="29"/>
    </row>
    <row r="77" spans="1:8">
      <c r="A77" s="41" t="s">
        <v>80</v>
      </c>
      <c r="B77" s="41"/>
      <c r="C77" s="47">
        <v>4500</v>
      </c>
      <c r="D77" s="49">
        <v>4500</v>
      </c>
      <c r="E77" s="39">
        <v>4500</v>
      </c>
      <c r="F77" s="29">
        <v>4500</v>
      </c>
      <c r="G77" s="29">
        <f>SUM(C77:F77)</f>
        <v>18000</v>
      </c>
    </row>
    <row r="78" spans="1:8">
      <c r="A78" s="41" t="s">
        <v>81</v>
      </c>
      <c r="B78" s="41"/>
      <c r="C78" s="47">
        <v>13885</v>
      </c>
      <c r="D78" s="49">
        <v>13885</v>
      </c>
      <c r="E78" s="39">
        <v>13885</v>
      </c>
      <c r="F78" s="29">
        <v>13885</v>
      </c>
      <c r="G78" s="29">
        <f t="shared" ref="G78" si="2">SUM(C78:F78)</f>
        <v>55540</v>
      </c>
    </row>
    <row r="79" spans="1:8">
      <c r="A79" s="41"/>
      <c r="B79" s="41"/>
      <c r="C79" s="47"/>
      <c r="D79" s="49"/>
      <c r="E79" s="39"/>
      <c r="F79" s="29"/>
      <c r="G79" s="29"/>
    </row>
    <row r="80" spans="1:8">
      <c r="A80" s="41"/>
      <c r="B80" s="41"/>
      <c r="C80" s="47"/>
      <c r="D80" s="49"/>
      <c r="E80" s="39"/>
      <c r="F80" s="29"/>
      <c r="G80" s="29"/>
    </row>
    <row r="81" spans="1:8">
      <c r="A81" s="41"/>
      <c r="B81" s="41"/>
      <c r="C81" s="47"/>
      <c r="D81" s="49"/>
      <c r="E81" s="39"/>
      <c r="F81" s="29"/>
      <c r="G81" s="29"/>
    </row>
    <row r="82" spans="1:8">
      <c r="A82" s="30"/>
      <c r="B82" s="30"/>
      <c r="C82" s="47"/>
      <c r="D82" s="49"/>
      <c r="E82" s="39"/>
      <c r="F82" s="29"/>
      <c r="G82" s="29"/>
    </row>
    <row r="83" spans="1:8">
      <c r="A83" s="30" t="s">
        <v>14</v>
      </c>
      <c r="B83" s="30"/>
      <c r="C83" s="48"/>
      <c r="D83" s="49"/>
      <c r="E83" s="39"/>
      <c r="F83" s="29"/>
      <c r="G83" s="29"/>
    </row>
    <row r="84" spans="1:8">
      <c r="A84" s="30" t="s">
        <v>21</v>
      </c>
      <c r="B84" s="30"/>
      <c r="C84" s="43">
        <f>SUM(C77:C83)</f>
        <v>18385</v>
      </c>
      <c r="D84" s="43">
        <f>SUM(D77:D83)</f>
        <v>18385</v>
      </c>
      <c r="E84" s="43">
        <f>SUM(E77:E83)</f>
        <v>18385</v>
      </c>
      <c r="F84" s="43">
        <f>SUM(F77:F83)</f>
        <v>18385</v>
      </c>
      <c r="G84" s="43">
        <f>SUM(G77:G83)</f>
        <v>73540</v>
      </c>
      <c r="H84" s="29"/>
    </row>
    <row r="85" spans="1:8">
      <c r="A85" s="34" t="s">
        <v>12</v>
      </c>
      <c r="B85" s="23"/>
      <c r="C85" s="48"/>
      <c r="D85" s="49"/>
      <c r="E85" s="39"/>
      <c r="F85" s="29"/>
      <c r="G85" s="29"/>
    </row>
    <row r="86" spans="1:8">
      <c r="A86" s="41" t="s">
        <v>20</v>
      </c>
      <c r="B86" s="41"/>
      <c r="C86" s="47"/>
      <c r="D86" s="39"/>
      <c r="E86" s="39"/>
      <c r="F86" s="29"/>
      <c r="G86" s="29"/>
    </row>
    <row r="87" spans="1:8">
      <c r="A87" s="30"/>
      <c r="B87" s="30"/>
      <c r="C87" s="47"/>
      <c r="D87" s="39"/>
      <c r="E87" s="39"/>
      <c r="F87" s="29"/>
      <c r="G87" s="29"/>
    </row>
    <row r="88" spans="1:8">
      <c r="A88" s="30"/>
      <c r="B88" s="30"/>
      <c r="C88" s="47"/>
      <c r="D88" s="39"/>
      <c r="E88" s="39"/>
      <c r="F88" s="29"/>
      <c r="G88" s="29"/>
    </row>
    <row r="89" spans="1:8">
      <c r="A89" s="30"/>
      <c r="B89" s="30"/>
      <c r="C89" s="50"/>
      <c r="D89" s="39"/>
      <c r="E89" s="39"/>
      <c r="F89" s="29"/>
      <c r="G89" s="29"/>
    </row>
    <row r="90" spans="1:8">
      <c r="A90" s="30" t="s">
        <v>21</v>
      </c>
      <c r="B90" s="30"/>
      <c r="C90" s="43">
        <f>SUM(C87:C89)</f>
        <v>0</v>
      </c>
      <c r="D90" s="43">
        <f>SUM(D87:D89)</f>
        <v>0</v>
      </c>
      <c r="E90" s="43">
        <f>SUM(E87:E89)</f>
        <v>0</v>
      </c>
      <c r="F90" s="43">
        <f>SUM(F87:F89)</f>
        <v>0</v>
      </c>
      <c r="G90" s="43">
        <f>SUM(G87:G89)</f>
        <v>0</v>
      </c>
      <c r="H90" s="29"/>
    </row>
    <row r="91" spans="1:8">
      <c r="A91" s="51" t="s">
        <v>13</v>
      </c>
      <c r="B91" s="41"/>
      <c r="C91" s="27"/>
      <c r="D91" s="32"/>
      <c r="E91" s="42"/>
      <c r="F91" s="29"/>
      <c r="G91" s="29"/>
    </row>
    <row r="92" spans="1:8">
      <c r="A92" s="41" t="s">
        <v>20</v>
      </c>
      <c r="B92" s="41"/>
      <c r="C92" s="27"/>
      <c r="D92" s="49"/>
      <c r="E92" s="27"/>
      <c r="F92" s="29"/>
      <c r="G92" s="29"/>
    </row>
    <row r="93" spans="1:8" s="26" customFormat="1">
      <c r="C93" s="52"/>
      <c r="D93" s="28"/>
      <c r="E93" s="52"/>
      <c r="F93" s="53"/>
      <c r="G93" s="53"/>
    </row>
    <row r="94" spans="1:8" s="26" customFormat="1">
      <c r="C94" s="52"/>
      <c r="D94" s="28"/>
      <c r="E94" s="52"/>
      <c r="F94" s="53"/>
      <c r="G94" s="53"/>
    </row>
    <row r="95" spans="1:8" s="26" customFormat="1">
      <c r="A95" s="31"/>
      <c r="B95" s="31"/>
      <c r="C95" s="38"/>
      <c r="D95" s="28"/>
      <c r="E95" s="54"/>
      <c r="F95" s="53"/>
      <c r="G95" s="53"/>
    </row>
    <row r="96" spans="1:8" s="1" customFormat="1">
      <c r="A96" s="30" t="s">
        <v>21</v>
      </c>
      <c r="B96" s="30"/>
      <c r="C96" s="43">
        <f>SUM(C93:C95)</f>
        <v>0</v>
      </c>
      <c r="D96" s="43">
        <f>SUM(D93:D95)</f>
        <v>0</v>
      </c>
      <c r="E96" s="43">
        <f>SUM(E93:E95)</f>
        <v>0</v>
      </c>
      <c r="F96" s="43">
        <f>SUM(F93:F95)</f>
        <v>0</v>
      </c>
      <c r="G96" s="43">
        <f>SUM(G93:G95)</f>
        <v>0</v>
      </c>
      <c r="H96" s="43"/>
    </row>
    <row r="97" spans="1:8" s="1" customFormat="1" ht="13.5" thickBot="1">
      <c r="A97" s="30"/>
      <c r="B97" s="30"/>
      <c r="C97" s="43"/>
      <c r="D97" s="43"/>
      <c r="E97" s="43"/>
      <c r="F97" s="43"/>
      <c r="G97" s="43"/>
      <c r="H97" s="43"/>
    </row>
    <row r="98" spans="1:8" ht="16.5" thickBot="1">
      <c r="A98" s="17" t="s">
        <v>23</v>
      </c>
      <c r="B98" s="55"/>
      <c r="C98" s="38">
        <f>C96+C90+C84+C74+C62+C48+C43</f>
        <v>27895</v>
      </c>
      <c r="D98" s="38">
        <f>D96+D90+D84+D74+D62+D48+D43</f>
        <v>27895</v>
      </c>
      <c r="E98" s="38">
        <f>E96+E90+E84+E74+E62+E48+E43</f>
        <v>27895</v>
      </c>
      <c r="F98" s="38">
        <f>F96+F90+F84+F74+F62+F48+F43</f>
        <v>27895</v>
      </c>
      <c r="G98" s="38">
        <f>G96+G90+G84+G74+G62+G48+G43</f>
        <v>111580</v>
      </c>
      <c r="H98" s="29"/>
    </row>
    <row r="99" spans="1:8" s="1" customFormat="1">
      <c r="A99" s="30"/>
      <c r="B99" s="30"/>
      <c r="C99" s="43"/>
      <c r="D99" s="43"/>
      <c r="E99" s="43"/>
      <c r="F99" s="43"/>
      <c r="G99" s="43"/>
      <c r="H99" s="43"/>
    </row>
    <row r="100" spans="1:8" ht="18">
      <c r="A100" s="56" t="s">
        <v>242</v>
      </c>
      <c r="B100" s="57"/>
      <c r="C100" s="58">
        <f>C98+C31</f>
        <v>1140314</v>
      </c>
      <c r="D100" s="58">
        <f>D98+D31</f>
        <v>1140314</v>
      </c>
      <c r="E100" s="58">
        <f>E98+E31</f>
        <v>1140314</v>
      </c>
      <c r="F100" s="58">
        <f>F98+F31</f>
        <v>1140314</v>
      </c>
      <c r="G100" s="59">
        <f>G98+G31</f>
        <v>4561256</v>
      </c>
    </row>
    <row r="101" spans="1:8">
      <c r="G101" s="72">
        <v>4561256</v>
      </c>
    </row>
    <row r="102" spans="1:8">
      <c r="G102" s="29">
        <f>G100-G101</f>
        <v>0</v>
      </c>
    </row>
    <row r="104" spans="1:8">
      <c r="A104" s="30"/>
      <c r="B104" s="30"/>
      <c r="C104" s="24"/>
      <c r="D104" s="24"/>
    </row>
  </sheetData>
  <pageMargins left="0.7" right="0.7" top="0.75" bottom="0.75" header="0.3" footer="0.3"/>
  <pageSetup scale="75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opLeftCell="A25" workbookViewId="0">
      <selection activeCell="I25" sqref="I1:I1048576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570312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101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A9" s="4" t="s">
        <v>99</v>
      </c>
      <c r="B9" s="26"/>
      <c r="C9" s="27">
        <f>1204506.58/4</f>
        <v>301126.64500000002</v>
      </c>
      <c r="D9" s="27">
        <f t="shared" ref="D9:F9" si="0">1204506.58/4</f>
        <v>301126.64500000002</v>
      </c>
      <c r="E9" s="27">
        <f t="shared" si="0"/>
        <v>301126.64500000002</v>
      </c>
      <c r="F9" s="27">
        <f t="shared" si="0"/>
        <v>301126.64500000002</v>
      </c>
      <c r="G9" s="29">
        <f>SUM(C9:F9)</f>
        <v>1204506.58</v>
      </c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>
        <v>1204506.58</v>
      </c>
      <c r="C12" s="107">
        <f>SUM(C9:C11)</f>
        <v>301126.64500000002</v>
      </c>
      <c r="D12" s="107">
        <f>SUM(D9:D11)</f>
        <v>301126.64500000002</v>
      </c>
      <c r="E12" s="107">
        <f>SUM(E9:E11)</f>
        <v>301126.64500000002</v>
      </c>
      <c r="F12" s="107">
        <v>301244</v>
      </c>
      <c r="G12" s="107">
        <f>SUM(C12:F12)</f>
        <v>1204623.9350000001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/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>
        <f>279376.16/4</f>
        <v>69844.039999999994</v>
      </c>
      <c r="D19" s="27">
        <f t="shared" ref="D19:F19" si="1">279376.16/4</f>
        <v>69844.039999999994</v>
      </c>
      <c r="E19" s="27">
        <f t="shared" si="1"/>
        <v>69844.039999999994</v>
      </c>
      <c r="F19" s="27">
        <f t="shared" si="1"/>
        <v>69844.039999999994</v>
      </c>
      <c r="G19" s="29">
        <f>SUM(C19:F19)</f>
        <v>279376.15999999997</v>
      </c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>
        <v>279376.15999999997</v>
      </c>
      <c r="C23" s="107">
        <f>SUM(C19:C22)</f>
        <v>69844.039999999994</v>
      </c>
      <c r="D23" s="107">
        <f t="shared" ref="D23:F23" si="2">SUM(D19:D22)</f>
        <v>69844.039999999994</v>
      </c>
      <c r="E23" s="107">
        <f t="shared" si="2"/>
        <v>69844.039999999994</v>
      </c>
      <c r="F23" s="107">
        <f t="shared" si="2"/>
        <v>69844.039999999994</v>
      </c>
      <c r="G23" s="107">
        <f>SUM(G19:G22)</f>
        <v>279376.15999999997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21</v>
      </c>
      <c r="B26" s="31"/>
      <c r="C26" s="107">
        <f>SUM(C24:C25)</f>
        <v>0</v>
      </c>
      <c r="D26" s="107">
        <f>SUM(D24:D25)</f>
        <v>0</v>
      </c>
      <c r="E26" s="107">
        <f>SUM(E24:E25)</f>
        <v>0</v>
      </c>
      <c r="F26" s="107">
        <f>SUM(F24:F25)</f>
        <v>0</v>
      </c>
      <c r="G26" s="107">
        <f>SUM(C26:F26)</f>
        <v>0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107">
        <f>SUM(C27:C28)</f>
        <v>0</v>
      </c>
      <c r="D29" s="107">
        <f>SUM(D27:D28)</f>
        <v>0</v>
      </c>
      <c r="E29" s="107">
        <f>SUM(E27:E28)</f>
        <v>0</v>
      </c>
      <c r="F29" s="107">
        <f>SUM(F27:F28)</f>
        <v>0</v>
      </c>
      <c r="G29" s="107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>
        <f>B12+B17+B23+B26+B29</f>
        <v>1483882.74</v>
      </c>
      <c r="C31" s="38">
        <f>C29+C26+C23+C17+C12</f>
        <v>370970.685</v>
      </c>
      <c r="D31" s="38">
        <f>D29+D26+D23+D17+D12</f>
        <v>370970.685</v>
      </c>
      <c r="E31" s="38">
        <f>E29+E26+E23+E17+E12</f>
        <v>370970.685</v>
      </c>
      <c r="F31" s="38">
        <f>F29+F26+F23+F17+F12</f>
        <v>371088.04</v>
      </c>
      <c r="G31" s="38">
        <f>G29+G26+G23+G17+G12</f>
        <v>1484000.095</v>
      </c>
      <c r="H31" s="29">
        <f>SUM(C31:F31)</f>
        <v>1484000.095</v>
      </c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A37" s="4" t="s">
        <v>100</v>
      </c>
      <c r="C37" s="27">
        <f>5000/4</f>
        <v>1250</v>
      </c>
      <c r="D37" s="27">
        <f t="shared" ref="D37:F37" si="3">5000/4</f>
        <v>1250</v>
      </c>
      <c r="E37" s="27">
        <f t="shared" si="3"/>
        <v>1250</v>
      </c>
      <c r="F37" s="27">
        <f t="shared" si="3"/>
        <v>1250</v>
      </c>
      <c r="G37" s="29">
        <f t="shared" ref="G37" si="4">SUM(C37:F37)</f>
        <v>5000</v>
      </c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>
        <v>5000</v>
      </c>
      <c r="C43" s="107">
        <f>SUM(C37:C42)</f>
        <v>1250</v>
      </c>
      <c r="D43" s="107">
        <f>SUM(D37:D42)</f>
        <v>1250</v>
      </c>
      <c r="E43" s="107">
        <f>SUM(E37:E42)</f>
        <v>1250</v>
      </c>
      <c r="F43" s="107">
        <f>SUM(F37:F42)</f>
        <v>1250</v>
      </c>
      <c r="G43" s="107">
        <f>SUM(G37:G42)</f>
        <v>5000</v>
      </c>
      <c r="H43" s="29">
        <f>SUM(C43:F43)</f>
        <v>5000</v>
      </c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30"/>
      <c r="B46" s="30"/>
      <c r="C46" s="39"/>
      <c r="D46" s="39"/>
      <c r="E46" s="39"/>
      <c r="F46" s="29"/>
      <c r="G46" s="29"/>
    </row>
    <row r="47" spans="1:8">
      <c r="A47" s="30"/>
      <c r="B47" s="30"/>
      <c r="C47" s="42"/>
      <c r="D47" s="39"/>
      <c r="E47" s="39"/>
      <c r="F47" s="29"/>
      <c r="G47" s="29"/>
    </row>
    <row r="48" spans="1:8" ht="13.5" thickBot="1">
      <c r="A48" s="30" t="s">
        <v>21</v>
      </c>
      <c r="B48" s="30"/>
      <c r="C48" s="107">
        <f>SUM(C45:C47)</f>
        <v>0</v>
      </c>
      <c r="D48" s="107">
        <f>SUM(D45:D47)</f>
        <v>0</v>
      </c>
      <c r="E48" s="107">
        <f>SUM(E45:E47)</f>
        <v>0</v>
      </c>
      <c r="F48" s="107">
        <f>SUM(F45:F47)</f>
        <v>0</v>
      </c>
      <c r="G48" s="107">
        <f>SUM(G45:G47)</f>
        <v>0</v>
      </c>
      <c r="H48" s="29">
        <f>SUM(C48:F48)</f>
        <v>0</v>
      </c>
    </row>
    <row r="49" spans="1:8" ht="13.5" thickBot="1">
      <c r="A49" s="40" t="s">
        <v>8</v>
      </c>
      <c r="B49" s="41"/>
      <c r="C49" s="39"/>
      <c r="D49" s="39"/>
      <c r="E49" s="39"/>
      <c r="F49" s="29"/>
      <c r="G49" s="29"/>
    </row>
    <row r="50" spans="1:8">
      <c r="A50" s="41" t="s">
        <v>20</v>
      </c>
      <c r="B50" s="41"/>
      <c r="C50" s="39"/>
      <c r="D50" s="39"/>
      <c r="E50" s="39"/>
      <c r="F50" s="29"/>
      <c r="G50" s="29"/>
    </row>
    <row r="51" spans="1:8">
      <c r="A51" s="30"/>
      <c r="B51" s="30"/>
      <c r="C51" s="39"/>
      <c r="D51" s="39"/>
      <c r="E51" s="39"/>
      <c r="F51" s="29"/>
      <c r="G51" s="29"/>
    </row>
    <row r="52" spans="1:8">
      <c r="A52" s="30"/>
      <c r="B52" s="30"/>
      <c r="C52" s="42"/>
      <c r="D52" s="39"/>
      <c r="E52" s="39"/>
      <c r="F52" s="29"/>
      <c r="G52" s="29"/>
    </row>
    <row r="53" spans="1:8" ht="13.5" thickBot="1">
      <c r="A53" s="30" t="s">
        <v>21</v>
      </c>
      <c r="B53" s="30"/>
      <c r="C53" s="107">
        <f>SUM(C50:C52)</f>
        <v>0</v>
      </c>
      <c r="D53" s="107">
        <f>SUM(D50:D52)</f>
        <v>0</v>
      </c>
      <c r="E53" s="107">
        <f>SUM(E50:E52)</f>
        <v>0</v>
      </c>
      <c r="F53" s="107">
        <f>SUM(F50:F52)</f>
        <v>0</v>
      </c>
      <c r="G53" s="107">
        <f>SUM(G50:G52)</f>
        <v>0</v>
      </c>
    </row>
    <row r="54" spans="1:8" ht="13.5" thickBot="1">
      <c r="A54" s="40" t="s">
        <v>10</v>
      </c>
      <c r="B54" s="41"/>
      <c r="C54" s="39"/>
      <c r="D54" s="39"/>
      <c r="E54" s="39"/>
      <c r="F54" s="29"/>
      <c r="G54" s="29"/>
    </row>
    <row r="55" spans="1:8">
      <c r="A55" s="41" t="s">
        <v>20</v>
      </c>
      <c r="B55" s="41"/>
      <c r="C55" s="47"/>
      <c r="D55" s="39"/>
      <c r="E55" s="39"/>
      <c r="F55" s="29"/>
      <c r="G55" s="29"/>
    </row>
    <row r="56" spans="1:8">
      <c r="A56" s="23" t="s">
        <v>91</v>
      </c>
      <c r="B56" s="41"/>
      <c r="C56" s="47">
        <f>5000/4</f>
        <v>1250</v>
      </c>
      <c r="D56" s="47">
        <f t="shared" ref="D56:F56" si="5">5000/4</f>
        <v>1250</v>
      </c>
      <c r="E56" s="47">
        <f t="shared" si="5"/>
        <v>1250</v>
      </c>
      <c r="F56" s="47">
        <f t="shared" si="5"/>
        <v>1250</v>
      </c>
      <c r="G56" s="29">
        <f>SUM(C56:F56)</f>
        <v>5000</v>
      </c>
    </row>
    <row r="57" spans="1:8">
      <c r="A57" s="41"/>
      <c r="B57" s="41"/>
      <c r="C57" s="47"/>
      <c r="D57" s="39"/>
      <c r="E57" s="39"/>
      <c r="F57" s="29"/>
      <c r="G57" s="29"/>
    </row>
    <row r="58" spans="1:8">
      <c r="C58" s="39"/>
      <c r="D58" s="39"/>
      <c r="E58" s="39"/>
      <c r="F58" s="29"/>
      <c r="G58" s="29"/>
    </row>
    <row r="59" spans="1:8" ht="13.5" thickBot="1">
      <c r="A59" s="30" t="s">
        <v>21</v>
      </c>
      <c r="B59" s="30">
        <v>5000</v>
      </c>
      <c r="C59" s="107">
        <f>SUM(C56:C58)</f>
        <v>1250</v>
      </c>
      <c r="D59" s="107">
        <f>SUM(D56:D58)</f>
        <v>1250</v>
      </c>
      <c r="E59" s="107">
        <f>SUM(E56:E58)</f>
        <v>1250</v>
      </c>
      <c r="F59" s="107">
        <f>SUM(F56:F58)</f>
        <v>1250</v>
      </c>
      <c r="G59" s="107">
        <f>SUM(G56:G58)</f>
        <v>5000</v>
      </c>
      <c r="H59" s="29">
        <f>SUM(C59:F59)</f>
        <v>5000</v>
      </c>
    </row>
    <row r="60" spans="1:8" ht="13.5" thickBot="1">
      <c r="A60" s="40" t="s">
        <v>11</v>
      </c>
      <c r="B60" s="41"/>
      <c r="C60" s="39"/>
      <c r="D60" s="39"/>
      <c r="E60" s="39"/>
      <c r="F60" s="29"/>
      <c r="G60" s="29"/>
    </row>
    <row r="61" spans="1:8">
      <c r="A61" s="41" t="s">
        <v>20</v>
      </c>
      <c r="B61" s="41"/>
      <c r="C61" s="47"/>
      <c r="D61" s="49"/>
      <c r="E61" s="39"/>
      <c r="F61" s="29"/>
      <c r="G61" s="29"/>
    </row>
    <row r="62" spans="1:8">
      <c r="A62" s="41"/>
      <c r="B62" s="41"/>
      <c r="C62" s="47"/>
      <c r="D62" s="49"/>
      <c r="E62" s="39"/>
      <c r="F62" s="29"/>
      <c r="G62" s="29"/>
    </row>
    <row r="63" spans="1:8">
      <c r="A63" s="41"/>
      <c r="B63" s="41"/>
      <c r="C63" s="47"/>
      <c r="D63" s="49"/>
      <c r="E63" s="39"/>
      <c r="F63" s="29"/>
      <c r="G63" s="29"/>
    </row>
    <row r="64" spans="1:8">
      <c r="A64" s="41"/>
      <c r="B64" s="41"/>
      <c r="C64" s="47"/>
      <c r="D64" s="49"/>
      <c r="E64" s="39"/>
      <c r="F64" s="29"/>
      <c r="G64" s="29"/>
    </row>
    <row r="65" spans="1:8">
      <c r="A65" s="41"/>
      <c r="B65" s="41"/>
      <c r="C65" s="47"/>
      <c r="D65" s="49"/>
      <c r="E65" s="39"/>
      <c r="F65" s="29"/>
      <c r="G65" s="29"/>
    </row>
    <row r="66" spans="1:8">
      <c r="A66" s="30"/>
      <c r="B66" s="30"/>
      <c r="C66" s="47"/>
      <c r="D66" s="49"/>
      <c r="E66" s="39"/>
      <c r="F66" s="29"/>
      <c r="G66" s="29"/>
    </row>
    <row r="67" spans="1:8">
      <c r="A67" s="30" t="s">
        <v>14</v>
      </c>
      <c r="B67" s="30"/>
      <c r="C67" s="48"/>
      <c r="D67" s="49"/>
      <c r="E67" s="39"/>
      <c r="F67" s="29"/>
      <c r="G67" s="29"/>
    </row>
    <row r="68" spans="1:8">
      <c r="A68" s="30" t="s">
        <v>21</v>
      </c>
      <c r="B68" s="30"/>
      <c r="C68" s="43">
        <f>SUM(C62:C67)</f>
        <v>0</v>
      </c>
      <c r="D68" s="43">
        <f>SUM(D62:D67)</f>
        <v>0</v>
      </c>
      <c r="E68" s="43">
        <f>SUM(E62:E67)</f>
        <v>0</v>
      </c>
      <c r="F68" s="43">
        <f>SUM(F62:F67)</f>
        <v>0</v>
      </c>
      <c r="G68" s="43">
        <f>SUM(G62:G67)</f>
        <v>0</v>
      </c>
      <c r="H68" s="29">
        <f>SUM(C68:F68)</f>
        <v>0</v>
      </c>
    </row>
    <row r="69" spans="1:8">
      <c r="A69" s="34" t="s">
        <v>12</v>
      </c>
      <c r="B69" s="23"/>
      <c r="C69" s="48"/>
      <c r="D69" s="49"/>
      <c r="E69" s="39"/>
      <c r="F69" s="29"/>
      <c r="G69" s="29"/>
    </row>
    <row r="70" spans="1:8">
      <c r="A70" s="41" t="s">
        <v>20</v>
      </c>
      <c r="B70" s="41"/>
      <c r="C70" s="47"/>
      <c r="D70" s="39"/>
      <c r="E70" s="39"/>
      <c r="F70" s="29"/>
      <c r="G70" s="29"/>
    </row>
    <row r="71" spans="1:8">
      <c r="A71" s="30"/>
      <c r="B71" s="30"/>
      <c r="C71" s="47"/>
      <c r="D71" s="39"/>
      <c r="E71" s="39"/>
      <c r="F71" s="29"/>
      <c r="G71" s="29"/>
    </row>
    <row r="72" spans="1:8">
      <c r="A72" s="30"/>
      <c r="B72" s="30"/>
      <c r="C72" s="47"/>
      <c r="D72" s="39"/>
      <c r="E72" s="39"/>
      <c r="F72" s="29"/>
      <c r="G72" s="29"/>
    </row>
    <row r="73" spans="1:8">
      <c r="A73" s="30"/>
      <c r="B73" s="30"/>
      <c r="C73" s="47"/>
      <c r="D73" s="39"/>
      <c r="E73" s="39"/>
      <c r="F73" s="29"/>
      <c r="G73" s="29"/>
    </row>
    <row r="74" spans="1:8">
      <c r="A74" s="30"/>
      <c r="B74" s="30"/>
      <c r="C74" s="47"/>
      <c r="D74" s="39"/>
      <c r="E74" s="39"/>
      <c r="F74" s="29"/>
      <c r="G74" s="29"/>
    </row>
    <row r="75" spans="1:8">
      <c r="A75" s="30"/>
      <c r="B75" s="30"/>
      <c r="C75" s="50"/>
      <c r="D75" s="39"/>
      <c r="E75" s="39"/>
      <c r="F75" s="29"/>
      <c r="G75" s="29"/>
    </row>
    <row r="76" spans="1:8">
      <c r="A76" s="30" t="s">
        <v>21</v>
      </c>
      <c r="B76" s="30"/>
      <c r="C76" s="43">
        <f>SUM(C71:C75)</f>
        <v>0</v>
      </c>
      <c r="D76" s="43">
        <f>SUM(D71:D75)</f>
        <v>0</v>
      </c>
      <c r="E76" s="43">
        <f>SUM(E71:E75)</f>
        <v>0</v>
      </c>
      <c r="F76" s="43">
        <f>SUM(F71:F75)</f>
        <v>0</v>
      </c>
      <c r="G76" s="43">
        <f>SUM(G71:G75)</f>
        <v>0</v>
      </c>
      <c r="H76" s="29">
        <f>SUM(C76:F76)</f>
        <v>0</v>
      </c>
    </row>
    <row r="77" spans="1:8">
      <c r="A77" s="51" t="s">
        <v>13</v>
      </c>
      <c r="B77" s="41"/>
      <c r="C77" s="27"/>
      <c r="D77" s="32"/>
      <c r="E77" s="42"/>
      <c r="F77" s="29"/>
      <c r="G77" s="29"/>
    </row>
    <row r="78" spans="1:8">
      <c r="A78" s="41" t="s">
        <v>20</v>
      </c>
      <c r="B78" s="41"/>
      <c r="C78" s="27"/>
      <c r="D78" s="49"/>
      <c r="E78" s="27"/>
      <c r="F78" s="29"/>
      <c r="G78" s="29"/>
    </row>
    <row r="79" spans="1:8" s="26" customFormat="1">
      <c r="A79" s="20" t="s">
        <v>91</v>
      </c>
      <c r="C79" s="52">
        <f>5000/4</f>
        <v>1250</v>
      </c>
      <c r="D79" s="52">
        <f t="shared" ref="D79:F79" si="6">5000/4</f>
        <v>1250</v>
      </c>
      <c r="E79" s="52">
        <f t="shared" si="6"/>
        <v>1250</v>
      </c>
      <c r="F79" s="52">
        <f t="shared" si="6"/>
        <v>1250</v>
      </c>
      <c r="G79" s="53">
        <f>SUM(C79:F79)</f>
        <v>5000</v>
      </c>
    </row>
    <row r="80" spans="1:8" s="26" customFormat="1">
      <c r="C80" s="52"/>
      <c r="D80" s="28"/>
      <c r="E80" s="52"/>
      <c r="F80" s="53"/>
      <c r="G80" s="53"/>
    </row>
    <row r="81" spans="1:8" s="26" customFormat="1">
      <c r="C81" s="52"/>
      <c r="D81" s="28"/>
      <c r="E81" s="52"/>
      <c r="F81" s="53"/>
      <c r="G81" s="53"/>
    </row>
    <row r="82" spans="1:8" s="26" customFormat="1">
      <c r="A82" s="31"/>
      <c r="B82" s="31"/>
      <c r="C82" s="38"/>
      <c r="D82" s="28"/>
      <c r="E82" s="54"/>
      <c r="F82" s="53"/>
      <c r="G82" s="53"/>
    </row>
    <row r="83" spans="1:8" s="1" customFormat="1">
      <c r="A83" s="30" t="s">
        <v>21</v>
      </c>
      <c r="B83" s="30">
        <v>5000</v>
      </c>
      <c r="C83" s="43">
        <f>SUM(C79:C82)</f>
        <v>1250</v>
      </c>
      <c r="D83" s="43">
        <f>SUM(D79:D82)</f>
        <v>1250</v>
      </c>
      <c r="E83" s="43">
        <f>SUM(E79:E82)</f>
        <v>1250</v>
      </c>
      <c r="F83" s="43">
        <f>SUM(F79:F82)</f>
        <v>1250</v>
      </c>
      <c r="G83" s="43">
        <f>SUM(G79:G82)</f>
        <v>5000</v>
      </c>
      <c r="H83" s="43">
        <f>SUM(C83:F83)</f>
        <v>5000</v>
      </c>
    </row>
    <row r="84" spans="1:8" s="1" customFormat="1" ht="13.5" thickBot="1">
      <c r="A84" s="30"/>
      <c r="B84" s="30"/>
      <c r="C84" s="43"/>
      <c r="D84" s="43"/>
      <c r="E84" s="43"/>
      <c r="F84" s="43"/>
      <c r="G84" s="43"/>
      <c r="H84" s="43"/>
    </row>
    <row r="85" spans="1:8" ht="16.5" thickBot="1">
      <c r="A85" s="17" t="s">
        <v>23</v>
      </c>
      <c r="B85" s="55">
        <f>B43+B48+B53+B59+B68+B76+B83</f>
        <v>15000</v>
      </c>
      <c r="C85" s="38">
        <f>C83+C76+C68+C59+C53+C48+C43</f>
        <v>3750</v>
      </c>
      <c r="D85" s="38">
        <f>D83+D76+D68+D59+D53+D48+D43</f>
        <v>3750</v>
      </c>
      <c r="E85" s="38">
        <f>E83+E76+E68+E59+E53+E48+E43</f>
        <v>3750</v>
      </c>
      <c r="F85" s="38">
        <f>F83+F76+F68+F59+F53+F48+F43</f>
        <v>3750</v>
      </c>
      <c r="G85" s="38">
        <f>G83+G76+G68+G59+G53+G48+G43</f>
        <v>15000</v>
      </c>
      <c r="H85" s="29"/>
    </row>
    <row r="86" spans="1:8" s="1" customFormat="1">
      <c r="A86" s="30"/>
      <c r="B86" s="30"/>
      <c r="C86" s="43"/>
      <c r="D86" s="43"/>
      <c r="E86" s="43"/>
      <c r="F86" s="43"/>
      <c r="G86" s="43"/>
      <c r="H86" s="43"/>
    </row>
    <row r="87" spans="1:8" ht="18">
      <c r="A87" s="56" t="s">
        <v>243</v>
      </c>
      <c r="B87" s="57"/>
      <c r="C87" s="58">
        <f>C85+C31</f>
        <v>374720.685</v>
      </c>
      <c r="D87" s="58">
        <f>D85+D31</f>
        <v>374720.685</v>
      </c>
      <c r="E87" s="58">
        <f>E85+E31</f>
        <v>374720.685</v>
      </c>
      <c r="F87" s="58">
        <f>F85+F31</f>
        <v>374838.04</v>
      </c>
      <c r="G87" s="59">
        <f>G85+G31</f>
        <v>1499000.095</v>
      </c>
    </row>
    <row r="88" spans="1:8">
      <c r="G88" s="72">
        <v>1499000</v>
      </c>
    </row>
    <row r="89" spans="1:8">
      <c r="G89" s="29">
        <f>G87-G88</f>
        <v>9.4999999972060323E-2</v>
      </c>
    </row>
    <row r="91" spans="1:8">
      <c r="A91" s="30"/>
      <c r="B91" s="30"/>
      <c r="C91" s="24"/>
      <c r="D91" s="24"/>
    </row>
  </sheetData>
  <pageMargins left="0.7" right="0.7" top="0.75" bottom="0.75" header="0.3" footer="0.3"/>
  <pageSetup scale="85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>
      <selection activeCell="A100" sqref="A100"/>
    </sheetView>
  </sheetViews>
  <sheetFormatPr defaultColWidth="9.140625" defaultRowHeight="12.75"/>
  <cols>
    <col min="1" max="1" width="62.85546875" style="4" bestFit="1" customWidth="1"/>
    <col min="2" max="2" width="22.28515625" style="4" hidden="1" customWidth="1"/>
    <col min="3" max="4" width="18" style="2" bestFit="1" customWidth="1"/>
    <col min="5" max="5" width="18" style="3" bestFit="1" customWidth="1"/>
    <col min="6" max="7" width="18" style="4" bestFit="1" customWidth="1"/>
    <col min="8" max="8" width="11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20.25" customHeight="1" thickBot="1">
      <c r="A3" s="5" t="s">
        <v>248</v>
      </c>
      <c r="B3" s="5"/>
      <c r="C3" s="6"/>
      <c r="D3" s="6"/>
      <c r="E3" s="7"/>
    </row>
    <row r="4" spans="1:7" s="9" customFormat="1" ht="26.25" thickBot="1">
      <c r="B4" s="60" t="s">
        <v>26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27"/>
      <c r="D9" s="28"/>
      <c r="E9" s="27"/>
      <c r="F9" s="29"/>
      <c r="G9" s="29"/>
    </row>
    <row r="10" spans="1:7">
      <c r="B10" s="26"/>
      <c r="C10" s="27"/>
      <c r="D10" s="28"/>
      <c r="E10" s="27"/>
      <c r="F10" s="29"/>
      <c r="G10" s="29"/>
    </row>
    <row r="11" spans="1:7">
      <c r="A11" s="30"/>
      <c r="B11" s="31"/>
      <c r="C11" s="32"/>
      <c r="D11" s="33"/>
      <c r="E11" s="27"/>
      <c r="F11" s="29"/>
      <c r="G11" s="29"/>
    </row>
    <row r="12" spans="1:7">
      <c r="A12" s="30" t="s">
        <v>21</v>
      </c>
      <c r="B12" s="31"/>
      <c r="C12" s="29">
        <f>'AMP-13'!C12+'IPMA-13'!C12+'PTSA-13'!C12+'PPSA-13'!C12+'TOA-13'!C12+'UFA-13'!C12+'PSOP-13'!C12+'OCFO-13'!C12</f>
        <v>5985498.4199999999</v>
      </c>
      <c r="D12" s="29">
        <f>'AMP-13'!D12+'IPMA-13'!D12+'PTSA-13'!D12+'PPSA-13'!D12+'TOA-13'!D12+'UFA-13'!D12+'PSOP-13'!D12+'OCFO-13'!D12</f>
        <v>5985498.4199999999</v>
      </c>
      <c r="E12" s="29">
        <f>'AMP-13'!E12+'IPMA-13'!E12+'PTSA-13'!E12+'PPSA-13'!E12+'TOA-13'!E12+'UFA-13'!E12+'PSOP-13'!E12+'OCFO-13'!E12</f>
        <v>5985498.4199999999</v>
      </c>
      <c r="F12" s="29">
        <f>'AMP-13'!F12+'IPMA-13'!F12+'PTSA-13'!F12+'PPSA-13'!F12+'TOA-13'!F12+'UFA-13'!F12+'PSOP-13'!F12+'OCFO-13'!F12</f>
        <v>5985615.7750000004</v>
      </c>
      <c r="G12" s="29">
        <f>SUM(C12:F12)</f>
        <v>23942111.034999996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/>
    </row>
    <row r="15" spans="1:7">
      <c r="A15" s="30"/>
      <c r="B15" s="31"/>
      <c r="C15" s="32"/>
      <c r="D15" s="28"/>
      <c r="E15" s="27"/>
      <c r="F15" s="29"/>
      <c r="G15" s="29"/>
    </row>
    <row r="16" spans="1:7">
      <c r="B16" s="26"/>
      <c r="C16" s="27"/>
      <c r="D16" s="28"/>
      <c r="E16" s="27"/>
      <c r="F16" s="29"/>
      <c r="G16" s="29"/>
    </row>
    <row r="17" spans="1:8">
      <c r="A17" s="3" t="s">
        <v>21</v>
      </c>
      <c r="B17" s="37"/>
      <c r="C17" s="29">
        <f>'AMP-13'!C17+'IPMA-13'!C17+'PTSA-13'!C17+'PPSA-13'!C17+'TOA-13'!C17+'UFA-13'!C17+'PSOP-13'!C17+'OCFO-13'!C17</f>
        <v>1300137.395</v>
      </c>
      <c r="D17" s="29">
        <f>'AMP-13'!D17+'IPMA-13'!D17+'PTSA-13'!D17+'PPSA-13'!D17+'TOA-13'!D17+'UFA-13'!D17+'PSOP-13'!D17+'OCFO-13'!D17</f>
        <v>1300137.395</v>
      </c>
      <c r="E17" s="29">
        <f>'AMP-13'!E17+'IPMA-13'!E17+'PTSA-13'!E17+'PPSA-13'!E17+'TOA-13'!E17+'UFA-13'!E17+'PSOP-13'!E17+'OCFO-13'!E17</f>
        <v>1300137.395</v>
      </c>
      <c r="F17" s="29">
        <f>'AMP-13'!F17+'IPMA-13'!F17+'PTSA-13'!F17+'PPSA-13'!F17+'TOA-13'!F17+'UFA-13'!F17+'PSOP-13'!F17+'OCFO-13'!F17</f>
        <v>1300137.395</v>
      </c>
      <c r="G17" s="29">
        <f>SUM(C17:F17)</f>
        <v>5200549.58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/>
    </row>
    <row r="20" spans="1:8">
      <c r="A20" s="30"/>
      <c r="B20" s="31"/>
      <c r="C20" s="32"/>
      <c r="D20" s="28"/>
      <c r="E20" s="27"/>
      <c r="F20" s="29"/>
      <c r="G20" s="29"/>
    </row>
    <row r="21" spans="1:8">
      <c r="B21" s="26"/>
      <c r="C21" s="27"/>
      <c r="D21" s="28"/>
      <c r="E21" s="27"/>
      <c r="F21" s="29"/>
      <c r="G21" s="29"/>
    </row>
    <row r="22" spans="1:8">
      <c r="A22" s="30"/>
      <c r="B22" s="31"/>
      <c r="C22" s="38"/>
      <c r="D22" s="28"/>
      <c r="E22" s="39"/>
      <c r="F22" s="29"/>
      <c r="G22" s="29"/>
    </row>
    <row r="23" spans="1:8" ht="13.5" thickBot="1">
      <c r="A23" s="30" t="s">
        <v>21</v>
      </c>
      <c r="B23" s="31"/>
      <c r="C23" s="29">
        <f>'AMP-13'!C23+'IPMA-13'!C23+'PTSA-13'!C23+'PPSA-13'!C23+'TOA-13'!C23+'UFA-13'!C23+'PSOP-13'!C23+'OCFO-13'!C23</f>
        <v>233689.03999999998</v>
      </c>
      <c r="D23" s="29">
        <f>'AMP-13'!D23+'IPMA-13'!D23+'PTSA-13'!D23+'PPSA-13'!D23+'TOA-13'!D23+'UFA-13'!D23+'PSOP-13'!D23+'OCFO-13'!D23</f>
        <v>233689.03999999998</v>
      </c>
      <c r="E23" s="29">
        <f>'AMP-13'!E23+'IPMA-13'!E23+'PTSA-13'!E23+'PPSA-13'!E23+'TOA-13'!E23+'UFA-13'!E23+'PSOP-13'!E23+'OCFO-13'!E23</f>
        <v>233689.03999999998</v>
      </c>
      <c r="F23" s="29">
        <f>'AMP-13'!F23+'IPMA-13'!F23+'PTSA-13'!F23+'PPSA-13'!F23+'TOA-13'!F23+'UFA-13'!F23+'PSOP-13'!F23+'OCFO-13'!F23</f>
        <v>233689.03999999998</v>
      </c>
      <c r="G23" s="29">
        <f>SUM(C23:F23)</f>
        <v>934756.15999999992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21</v>
      </c>
      <c r="B26" s="31"/>
      <c r="C26" s="29">
        <f>'AMP-13'!C27+'IPMA-13'!C26+'PTSA-13'!C26+'PPSA-13'!C26+'TOA-13'!C26+'UFA-13'!C26+'PSOP-13'!C26+'OCFO-13'!C26</f>
        <v>1547713.99</v>
      </c>
      <c r="D26" s="29">
        <f>'AMP-13'!D27+'IPMA-13'!D26+'PTSA-13'!D26+'PPSA-13'!D26+'TOA-13'!D26+'UFA-13'!D26+'PSOP-13'!D26+'OCFO-13'!D26</f>
        <v>1547713.99</v>
      </c>
      <c r="E26" s="29">
        <f>'AMP-13'!E27+'IPMA-13'!E26+'PTSA-13'!E26+'PPSA-13'!E26+'TOA-13'!E26+'UFA-13'!E26+'PSOP-13'!E26+'OCFO-13'!E26</f>
        <v>1547713.99</v>
      </c>
      <c r="F26" s="29">
        <f>'AMP-13'!F27+'IPMA-13'!F26+'PTSA-13'!F26+'PPSA-13'!F26+'TOA-13'!F26+'UFA-13'!F26+'PSOP-13'!F26+'OCFO-13'!F26</f>
        <v>1547713.99</v>
      </c>
      <c r="G26" s="29">
        <f>SUM(C26:F26)</f>
        <v>6190855.96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'AMP-13'!C30+'IPMA-13'!C29+'PTSA-13'!C29+'PPSA-13'!C29+'TOA-13'!C30+'UFA-13'!C29+'PSOP-13'!C29+'OCFO-13'!C29</f>
        <v>193750</v>
      </c>
      <c r="D29" s="29">
        <f>'AMP-13'!D30+'IPMA-13'!D29+'PTSA-13'!D29+'PPSA-13'!D29+'TOA-13'!D30+'UFA-13'!D29+'PSOP-13'!D29+'OCFO-13'!D29</f>
        <v>193750</v>
      </c>
      <c r="E29" s="29">
        <f>'AMP-13'!E30+'IPMA-13'!E29+'PTSA-13'!E29+'PPSA-13'!E29+'TOA-13'!E30+'UFA-13'!E29+'PSOP-13'!E29+'OCFO-13'!E29</f>
        <v>193750</v>
      </c>
      <c r="F29" s="29">
        <f>'AMP-13'!F30+'IPMA-13'!F29+'PTSA-13'!F29+'PPSA-13'!F29+'TOA-13'!F30+'UFA-13'!F29+'PSOP-13'!F29+'OCFO-13'!F29</f>
        <v>193750</v>
      </c>
      <c r="G29" s="29">
        <f>SUM(C29:F29)</f>
        <v>775000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/>
      <c r="C31" s="38">
        <f>C29+C26+C23+C17+C12</f>
        <v>9260788.8449999988</v>
      </c>
      <c r="D31" s="38">
        <f>D29+D26+D23+D17+D12</f>
        <v>9260788.8449999988</v>
      </c>
      <c r="E31" s="38">
        <f>E29+E26+E23+E17+E12</f>
        <v>9260788.8449999988</v>
      </c>
      <c r="F31" s="38">
        <f>F29+F26+F23+F17+F12</f>
        <v>9260906.1999999993</v>
      </c>
      <c r="G31" s="38">
        <f>G29+G26+G23+G17+G12</f>
        <v>37043272.734999999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/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 ht="13.5" thickBot="1">
      <c r="A40" s="152" t="s">
        <v>21</v>
      </c>
      <c r="B40" s="152"/>
      <c r="C40" s="29">
        <f>'AMP-13'!C43+'IPMA-13'!C43+'PTSA-13'!C43+'PPSA-13'!C43+'TOA-13'!C44+'UFA-13'!C43+'PSOP-13'!C43+'OCFO-13'!C43</f>
        <v>237150</v>
      </c>
      <c r="D40" s="29">
        <f>'AMP-13'!D43+'IPMA-13'!D43+'PTSA-13'!D43+'PPSA-13'!D43+'TOA-13'!D44+'UFA-13'!D43+'PSOP-13'!D43+'OCFO-13'!D43</f>
        <v>237150</v>
      </c>
      <c r="E40" s="29">
        <f>'AMP-13'!E43+'IPMA-13'!E43+'PTSA-13'!E43+'PPSA-13'!E43+'TOA-13'!E44+'UFA-13'!E43+'PSOP-13'!E43+'OCFO-13'!E43</f>
        <v>237149.75</v>
      </c>
      <c r="F40" s="29">
        <f>'AMP-13'!F43+'IPMA-13'!F43+'PTSA-13'!F43+'PPSA-13'!F43+'TOA-13'!F44+'UFA-13'!F43+'PSOP-13'!F43+'OCFO-13'!F43</f>
        <v>157481.5</v>
      </c>
      <c r="G40" s="29">
        <f>SUM(C40:F40)</f>
        <v>868931.25</v>
      </c>
      <c r="H40" s="29"/>
    </row>
    <row r="41" spans="1:8" ht="13.5" thickBot="1">
      <c r="A41" s="171" t="s">
        <v>203</v>
      </c>
      <c r="B41" s="41"/>
      <c r="C41" s="39"/>
      <c r="D41" s="39"/>
      <c r="E41" s="39"/>
      <c r="F41" s="29"/>
      <c r="G41" s="29"/>
    </row>
    <row r="42" spans="1:8">
      <c r="A42" s="41" t="s">
        <v>20</v>
      </c>
      <c r="B42" s="41"/>
      <c r="C42" s="39"/>
      <c r="D42" s="39"/>
      <c r="E42" s="39"/>
      <c r="F42" s="29"/>
      <c r="G42" s="29"/>
    </row>
    <row r="43" spans="1:8">
      <c r="A43" s="152"/>
      <c r="B43" s="152"/>
      <c r="C43" s="39"/>
      <c r="D43" s="39"/>
      <c r="E43" s="39"/>
      <c r="F43" s="29"/>
      <c r="G43" s="29"/>
    </row>
    <row r="44" spans="1:8">
      <c r="A44" s="30"/>
      <c r="B44" s="30"/>
      <c r="C44" s="44"/>
      <c r="D44" s="27"/>
      <c r="E44" s="39"/>
      <c r="F44" s="29"/>
      <c r="G44" s="29"/>
    </row>
    <row r="45" spans="1:8">
      <c r="A45" s="30"/>
      <c r="B45" s="30"/>
      <c r="C45" s="48"/>
      <c r="D45" s="27"/>
      <c r="E45" s="39"/>
      <c r="F45" s="29"/>
      <c r="G45" s="29"/>
    </row>
    <row r="46" spans="1:8" ht="13.5" thickBot="1">
      <c r="A46" s="30" t="s">
        <v>21</v>
      </c>
      <c r="B46" s="30"/>
      <c r="C46" s="29">
        <f>'TOA-13'!C49+'AMP-13'!C48</f>
        <v>76699.759999999995</v>
      </c>
      <c r="D46" s="29">
        <v>76699.759999999995</v>
      </c>
      <c r="E46" s="29">
        <v>76699.759999999995</v>
      </c>
      <c r="F46" s="29">
        <v>76699.759999999995</v>
      </c>
      <c r="G46" s="29">
        <f>SUM(C46:F46)</f>
        <v>306799.03999999998</v>
      </c>
      <c r="H46" s="29"/>
    </row>
    <row r="47" spans="1:8" ht="13.5" thickBot="1">
      <c r="A47" s="40" t="s">
        <v>9</v>
      </c>
      <c r="B47" s="41"/>
      <c r="C47" s="39"/>
      <c r="D47" s="39"/>
      <c r="E47" s="39"/>
      <c r="F47" s="29"/>
      <c r="G47" s="29"/>
    </row>
    <row r="48" spans="1:8">
      <c r="A48" s="41" t="s">
        <v>20</v>
      </c>
      <c r="B48" s="41"/>
      <c r="C48" s="39"/>
      <c r="D48" s="39"/>
      <c r="E48" s="39"/>
      <c r="F48" s="29"/>
      <c r="G48" s="29"/>
    </row>
    <row r="49" spans="1:8">
      <c r="A49" s="30"/>
      <c r="B49" s="30"/>
      <c r="C49" s="39"/>
      <c r="D49" s="39"/>
      <c r="E49" s="39"/>
      <c r="F49" s="29"/>
      <c r="G49" s="29"/>
    </row>
    <row r="50" spans="1:8">
      <c r="A50" s="30"/>
      <c r="B50" s="30"/>
      <c r="C50" s="42"/>
      <c r="D50" s="39"/>
      <c r="E50" s="39"/>
      <c r="F50" s="29"/>
      <c r="G50" s="29"/>
    </row>
    <row r="51" spans="1:8" ht="13.5" thickBot="1">
      <c r="A51" s="30" t="s">
        <v>21</v>
      </c>
      <c r="B51" s="30"/>
      <c r="C51" s="29">
        <f>'AMP-13'!C53+'IPMA-13'!C48+'PTSA-13'!C48+'PPSA-13'!C48+'TOA-13'!C54+'UFA-13'!C48+'PSOP-13'!C48+'OCFO-13'!C48</f>
        <v>2367598.5</v>
      </c>
      <c r="D51" s="29">
        <f>'AMP-13'!D53+'IPMA-13'!D48+'PTSA-13'!D48+'PPSA-13'!D48+'TOA-13'!D54+'UFA-13'!D48+'PSOP-13'!D48+'OCFO-13'!D48</f>
        <v>2367598.5</v>
      </c>
      <c r="E51" s="29">
        <f>'AMP-13'!E53+'IPMA-13'!E48+'PTSA-13'!E48+'PPSA-13'!E48+'TOA-13'!E54+'UFA-13'!E48+'PSOP-13'!E48+'OCFO-13'!E48</f>
        <v>2367598</v>
      </c>
      <c r="F51" s="29">
        <f>'AMP-13'!F53+'IPMA-13'!F48+'PTSA-13'!F48+'PPSA-13'!F48+'TOA-13'!F54+'UFA-13'!F48+'PSOP-13'!F48+'OCFO-13'!F48</f>
        <v>2367598</v>
      </c>
      <c r="G51" s="29">
        <f>SUM(C51:F51)</f>
        <v>9470393</v>
      </c>
      <c r="H51" s="29"/>
    </row>
    <row r="52" spans="1:8" ht="13.5" thickBot="1">
      <c r="A52" s="40" t="s">
        <v>8</v>
      </c>
      <c r="B52" s="41"/>
      <c r="C52" s="39"/>
      <c r="D52" s="39"/>
      <c r="E52" s="39"/>
      <c r="F52" s="29"/>
      <c r="G52" s="29"/>
    </row>
    <row r="53" spans="1:8">
      <c r="A53" s="41" t="s">
        <v>20</v>
      </c>
      <c r="B53" s="41"/>
      <c r="C53" s="39"/>
      <c r="D53" s="39"/>
      <c r="E53" s="39"/>
      <c r="F53" s="29"/>
      <c r="G53" s="29"/>
    </row>
    <row r="54" spans="1:8">
      <c r="A54" s="30"/>
      <c r="B54" s="30"/>
      <c r="C54" s="39"/>
      <c r="D54" s="39"/>
      <c r="E54" s="39"/>
      <c r="F54" s="29"/>
      <c r="G54" s="29"/>
    </row>
    <row r="55" spans="1:8">
      <c r="A55" s="30"/>
      <c r="B55" s="30"/>
      <c r="C55" s="39"/>
      <c r="D55" s="39"/>
      <c r="E55" s="39"/>
      <c r="F55" s="29"/>
      <c r="G55" s="29"/>
    </row>
    <row r="56" spans="1:8">
      <c r="A56" s="30"/>
      <c r="B56" s="30"/>
      <c r="C56" s="39"/>
      <c r="D56" s="39"/>
      <c r="E56" s="39"/>
      <c r="F56" s="29"/>
      <c r="G56" s="29"/>
    </row>
    <row r="57" spans="1:8">
      <c r="A57" s="30"/>
      <c r="B57" s="30"/>
      <c r="C57" s="39"/>
      <c r="D57" s="39"/>
      <c r="E57" s="39"/>
      <c r="F57" s="29"/>
      <c r="G57" s="29"/>
    </row>
    <row r="58" spans="1:8">
      <c r="A58" s="30"/>
      <c r="B58" s="30"/>
      <c r="C58" s="39"/>
      <c r="D58" s="39"/>
      <c r="E58" s="39"/>
      <c r="F58" s="29"/>
      <c r="G58" s="29"/>
    </row>
    <row r="59" spans="1:8">
      <c r="A59" s="30"/>
      <c r="B59" s="30"/>
      <c r="C59" s="39"/>
      <c r="D59" s="39"/>
      <c r="E59" s="39"/>
      <c r="F59" s="29"/>
      <c r="G59" s="29"/>
    </row>
    <row r="60" spans="1:8">
      <c r="A60" s="30"/>
      <c r="B60" s="30"/>
      <c r="C60" s="42"/>
      <c r="D60" s="39"/>
      <c r="E60" s="39"/>
      <c r="F60" s="29"/>
      <c r="G60" s="29"/>
    </row>
    <row r="61" spans="1:8" ht="13.5" thickBot="1">
      <c r="A61" s="30" t="s">
        <v>21</v>
      </c>
      <c r="B61" s="30"/>
      <c r="C61" s="29">
        <f>'AMP-13'!C60+'IPMA-13'!C56+'PTSA-13'!C56+'PPSA-13'!C54+'TOA-13'!C62+'UFA-13'!C56+'PSOP-13'!C62+'OCFO-13'!C53</f>
        <v>0</v>
      </c>
      <c r="D61" s="29">
        <f>SUM(D53:D60)</f>
        <v>0</v>
      </c>
      <c r="E61" s="29">
        <f>SUM(E53:E60)</f>
        <v>0</v>
      </c>
      <c r="F61" s="29">
        <f>SUM(F53:F60)</f>
        <v>0</v>
      </c>
      <c r="G61" s="29">
        <f>SUM(G53:G60)</f>
        <v>0</v>
      </c>
    </row>
    <row r="62" spans="1:8" ht="13.5" thickBot="1">
      <c r="A62" s="40" t="s">
        <v>10</v>
      </c>
      <c r="B62" s="41"/>
      <c r="C62" s="39"/>
      <c r="D62" s="39"/>
      <c r="E62" s="39"/>
      <c r="F62" s="29"/>
      <c r="G62" s="29"/>
    </row>
    <row r="63" spans="1:8">
      <c r="A63" s="41" t="s">
        <v>20</v>
      </c>
      <c r="B63" s="41"/>
      <c r="C63" s="47"/>
      <c r="D63" s="39"/>
      <c r="E63" s="39"/>
      <c r="F63" s="29"/>
      <c r="G63" s="29"/>
    </row>
    <row r="64" spans="1:8">
      <c r="A64" s="41"/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41"/>
      <c r="B66" s="41"/>
      <c r="C66" s="47"/>
      <c r="D66" s="39"/>
      <c r="E66" s="39"/>
      <c r="F66" s="29"/>
      <c r="G66" s="29"/>
    </row>
    <row r="67" spans="1:8">
      <c r="A67" s="41"/>
      <c r="B67" s="41"/>
      <c r="C67" s="47"/>
      <c r="D67" s="39"/>
      <c r="E67" s="39"/>
      <c r="F67" s="29"/>
      <c r="G67" s="29"/>
    </row>
    <row r="68" spans="1:8">
      <c r="A68" s="30"/>
      <c r="B68" s="30"/>
      <c r="C68" s="47"/>
      <c r="D68" s="39"/>
      <c r="E68" s="39"/>
      <c r="F68" s="29"/>
      <c r="G68" s="29"/>
    </row>
    <row r="69" spans="1:8">
      <c r="C69" s="39"/>
      <c r="D69" s="39"/>
      <c r="E69" s="39"/>
      <c r="F69" s="29"/>
      <c r="G69" s="29"/>
    </row>
    <row r="70" spans="1:8" ht="13.5" thickBot="1">
      <c r="A70" s="30" t="s">
        <v>21</v>
      </c>
      <c r="B70" s="30"/>
      <c r="C70" s="29">
        <f>'AMP-13'!C75+'IPMA-13'!C66+'PTSA-13'!C66+'PPSA-13'!C62+'TOA-13'!C74+'UFA-13'!C68+'PSOP-13'!C74+'OCFO-13'!C59</f>
        <v>1484531</v>
      </c>
      <c r="D70" s="29">
        <f>'AMP-13'!D75+'IPMA-13'!D66+'PTSA-13'!D66+'PPSA-13'!D62+'TOA-13'!D74+'UFA-13'!D68+'PSOP-13'!D74+'OCFO-13'!D59</f>
        <v>1484531</v>
      </c>
      <c r="E70" s="29">
        <f>'AMP-13'!E75+'IPMA-13'!E66+'PTSA-13'!E66+'PPSA-13'!E62+'TOA-13'!E74+'UFA-13'!E68+'PSOP-13'!E74+'OCFO-13'!E59</f>
        <v>1484531</v>
      </c>
      <c r="F70" s="29">
        <f>'AMP-13'!F75+'IPMA-13'!F66+'PTSA-13'!F66+'PPSA-13'!F62+'TOA-13'!F74+'UFA-13'!F68+'PSOP-13'!F74+'OCFO-13'!F59</f>
        <v>1460531</v>
      </c>
      <c r="G70" s="29">
        <f>SUM(C70:F70)</f>
        <v>5914124</v>
      </c>
      <c r="H70" s="29"/>
    </row>
    <row r="71" spans="1:8" ht="13.5" thickBot="1">
      <c r="A71" s="40" t="s">
        <v>11</v>
      </c>
      <c r="B71" s="41"/>
      <c r="C71" s="39"/>
      <c r="D71" s="39"/>
      <c r="E71" s="39"/>
      <c r="F71" s="29"/>
      <c r="G71" s="29"/>
    </row>
    <row r="72" spans="1:8">
      <c r="A72" s="41" t="s">
        <v>20</v>
      </c>
      <c r="B72" s="41"/>
      <c r="C72" s="47"/>
      <c r="D72" s="49"/>
      <c r="E72" s="39"/>
      <c r="F72" s="29"/>
      <c r="G72" s="29"/>
    </row>
    <row r="73" spans="1:8">
      <c r="A73" s="41"/>
      <c r="B73" s="41"/>
      <c r="C73" s="47"/>
      <c r="D73" s="49"/>
      <c r="E73" s="39"/>
      <c r="F73" s="29"/>
      <c r="G73" s="29"/>
    </row>
    <row r="74" spans="1:8">
      <c r="A74" s="41"/>
      <c r="B74" s="41"/>
      <c r="C74" s="47"/>
      <c r="D74" s="49"/>
      <c r="E74" s="39"/>
      <c r="F74" s="29"/>
      <c r="G74" s="29"/>
    </row>
    <row r="75" spans="1:8">
      <c r="A75" s="41"/>
      <c r="B75" s="41"/>
      <c r="C75" s="47"/>
      <c r="D75" s="49"/>
      <c r="E75" s="39"/>
      <c r="F75" s="29"/>
      <c r="G75" s="29"/>
    </row>
    <row r="76" spans="1:8">
      <c r="A76" s="30"/>
      <c r="B76" s="30"/>
      <c r="C76" s="47"/>
      <c r="D76" s="49"/>
      <c r="E76" s="39"/>
      <c r="F76" s="29"/>
      <c r="G76" s="29"/>
    </row>
    <row r="77" spans="1:8">
      <c r="A77" s="30" t="s">
        <v>14</v>
      </c>
      <c r="B77" s="30"/>
      <c r="C77" s="48"/>
      <c r="D77" s="49"/>
      <c r="E77" s="39"/>
      <c r="F77" s="29"/>
      <c r="G77" s="29"/>
    </row>
    <row r="78" spans="1:8">
      <c r="A78" s="30" t="s">
        <v>21</v>
      </c>
      <c r="B78" s="30"/>
      <c r="C78" s="43">
        <f>'AMP-13'!C101+'IPMA-13'!C75+'PTSA-13'!C80+'PPSA-13'!C71+'TOA-13'!C87+'UFA-13'!C82+'PSOP-13'!C84+'OCFO-13'!C68</f>
        <v>9351700.5574999992</v>
      </c>
      <c r="D78" s="107">
        <f>'AMP-13'!D101+'IPMA-13'!D75+'PTSA-13'!D80+'PPSA-13'!D71+'TOA-13'!D87+'UFA-13'!D82+'PSOP-13'!D84+'OCFO-13'!D68</f>
        <v>2899754.7875000001</v>
      </c>
      <c r="E78" s="107">
        <f>'AMP-13'!E101+'IPMA-13'!E75+'PTSA-13'!E80+'PPSA-13'!E71+'TOA-13'!E87+'UFA-13'!E82+'PSOP-13'!E84+'OCFO-13'!E68</f>
        <v>2899754.7875000001</v>
      </c>
      <c r="F78" s="107">
        <f>'AMP-13'!F101+'IPMA-13'!F75+'PTSA-13'!F80+'PPSA-13'!F71+'TOA-13'!F87+'UFA-13'!F82+'PSOP-13'!F84+'OCFO-13'!F68</f>
        <v>2899754.7875000001</v>
      </c>
      <c r="G78" s="43">
        <f>SUM(C78:F78)</f>
        <v>18050964.919999998</v>
      </c>
      <c r="H78" s="29"/>
    </row>
    <row r="79" spans="1:8">
      <c r="A79" s="34" t="s">
        <v>12</v>
      </c>
      <c r="B79" s="23"/>
      <c r="C79" s="48"/>
      <c r="D79" s="49"/>
      <c r="E79" s="39"/>
      <c r="F79" s="29"/>
      <c r="G79" s="29"/>
    </row>
    <row r="80" spans="1:8">
      <c r="A80" s="41" t="s">
        <v>20</v>
      </c>
      <c r="B80" s="41"/>
      <c r="C80" s="47"/>
      <c r="D80" s="39"/>
      <c r="E80" s="39"/>
      <c r="F80" s="29"/>
      <c r="G80" s="29"/>
    </row>
    <row r="81" spans="1:8">
      <c r="A81" s="30"/>
      <c r="B81" s="30"/>
      <c r="C81" s="47"/>
      <c r="D81" s="39"/>
      <c r="E81" s="39"/>
      <c r="F81" s="29"/>
      <c r="G81" s="29"/>
    </row>
    <row r="82" spans="1:8">
      <c r="A82" s="30"/>
      <c r="B82" s="30"/>
      <c r="C82" s="47"/>
      <c r="D82" s="39"/>
      <c r="E82" s="39"/>
      <c r="F82" s="29"/>
      <c r="G82" s="29"/>
    </row>
    <row r="83" spans="1:8">
      <c r="A83" s="30"/>
      <c r="B83" s="30"/>
      <c r="C83" s="47"/>
      <c r="D83" s="39"/>
      <c r="E83" s="39"/>
      <c r="F83" s="29"/>
      <c r="G83" s="29"/>
    </row>
    <row r="84" spans="1:8">
      <c r="A84" s="30"/>
      <c r="B84" s="30"/>
      <c r="C84" s="50"/>
      <c r="D84" s="39"/>
      <c r="E84" s="39"/>
      <c r="F84" s="29"/>
      <c r="G84" s="29"/>
    </row>
    <row r="85" spans="1:8">
      <c r="A85" s="30" t="s">
        <v>21</v>
      </c>
      <c r="B85" s="30"/>
      <c r="C85" s="43">
        <f>'AMP-13'!C109+'IPMA-13'!C83+'PTSA-13'!C88+'PPSA-13'!C79+'TOA-13'!C95+'UFA-13'!C90+'PSOP-13'!C90+'OCFO-13'!C76</f>
        <v>643750</v>
      </c>
      <c r="D85" s="107">
        <f>'AMP-13'!D109+'IPMA-13'!D83+'PTSA-13'!D88+'PPSA-13'!D79+'TOA-13'!D95+'UFA-13'!D90+'PSOP-13'!D90+'OCFO-13'!D76</f>
        <v>643750</v>
      </c>
      <c r="E85" s="107">
        <f>'AMP-13'!E109+'IPMA-13'!E83+'PTSA-13'!E88+'PPSA-13'!E79+'TOA-13'!E95+'UFA-13'!E90+'PSOP-13'!E90+'OCFO-13'!E76</f>
        <v>643750</v>
      </c>
      <c r="F85" s="107">
        <f>'AMP-13'!F109+'IPMA-13'!F83+'PTSA-13'!F88+'PPSA-13'!F79+'TOA-13'!F95+'UFA-13'!F90+'PSOP-13'!F90+'OCFO-13'!F76</f>
        <v>643914.21</v>
      </c>
      <c r="G85" s="43">
        <f>SUM(C85:F85)</f>
        <v>2575164.21</v>
      </c>
      <c r="H85" s="29"/>
    </row>
    <row r="86" spans="1:8">
      <c r="A86" s="51" t="s">
        <v>13</v>
      </c>
      <c r="B86" s="41"/>
      <c r="C86" s="27"/>
      <c r="D86" s="32"/>
      <c r="E86" s="42"/>
      <c r="F86" s="29"/>
      <c r="G86" s="29"/>
    </row>
    <row r="87" spans="1:8">
      <c r="A87" s="41" t="s">
        <v>20</v>
      </c>
      <c r="B87" s="41"/>
      <c r="C87" s="27"/>
      <c r="D87" s="49"/>
      <c r="E87" s="27"/>
      <c r="F87" s="29"/>
      <c r="G87" s="29"/>
    </row>
    <row r="88" spans="1:8" s="26" customFormat="1">
      <c r="C88" s="52"/>
      <c r="D88" s="28"/>
      <c r="E88" s="52"/>
      <c r="F88" s="53"/>
      <c r="G88" s="53"/>
    </row>
    <row r="89" spans="1:8" s="26" customFormat="1">
      <c r="C89" s="52"/>
      <c r="D89" s="28"/>
      <c r="E89" s="52"/>
      <c r="F89" s="53"/>
      <c r="G89" s="53"/>
    </row>
    <row r="90" spans="1:8" s="26" customFormat="1">
      <c r="A90" s="31"/>
      <c r="B90" s="31"/>
      <c r="C90" s="38"/>
      <c r="D90" s="28"/>
      <c r="E90" s="54"/>
      <c r="F90" s="53"/>
      <c r="G90" s="53"/>
    </row>
    <row r="91" spans="1:8" s="26" customFormat="1">
      <c r="A91" s="31"/>
      <c r="B91" s="31"/>
      <c r="C91" s="38"/>
      <c r="D91" s="28"/>
      <c r="E91" s="54"/>
      <c r="F91" s="53"/>
      <c r="G91" s="53"/>
    </row>
    <row r="92" spans="1:8" s="1" customFormat="1">
      <c r="A92" s="30" t="s">
        <v>21</v>
      </c>
      <c r="B92" s="30"/>
      <c r="C92" s="43">
        <f>'AMP-13'!C117+'IPMA-13'!C90+'PTSA-13'!C98+'PPSA-13'!C88+'TOA-13'!C100+'UFA-13'!C99+'PSOP-13'!C96+'OCFO-13'!C83</f>
        <v>87154</v>
      </c>
      <c r="D92" s="107">
        <f>'AMP-13'!D117+'IPMA-13'!D90+'PTSA-13'!D98+'PPSA-13'!D88+'TOA-13'!D100+'UFA-13'!D99+'PSOP-13'!D96+'OCFO-13'!D83</f>
        <v>87154</v>
      </c>
      <c r="E92" s="107">
        <f>'AMP-13'!E117+'IPMA-13'!E90+'PTSA-13'!E98+'PPSA-13'!E88+'TOA-13'!E100+'UFA-13'!E99+'PSOP-13'!E96+'OCFO-13'!E83</f>
        <v>87154</v>
      </c>
      <c r="F92" s="107">
        <f>'AMP-13'!F117+'IPMA-13'!F90+'PTSA-13'!F98+'PPSA-13'!F88+'TOA-13'!F100+'UFA-13'!F99+'PSOP-13'!F96+'OCFO-13'!F83</f>
        <v>87154</v>
      </c>
      <c r="G92" s="43">
        <f>SUM(C92:F92)</f>
        <v>348616</v>
      </c>
      <c r="H92" s="43"/>
    </row>
    <row r="93" spans="1:8" s="1" customFormat="1" ht="13.5" thickBot="1">
      <c r="A93" s="30"/>
      <c r="B93" s="30"/>
      <c r="C93" s="43"/>
      <c r="D93" s="43"/>
      <c r="E93" s="43"/>
      <c r="F93" s="43"/>
      <c r="G93" s="43"/>
      <c r="H93" s="43"/>
    </row>
    <row r="94" spans="1:8" ht="16.5" thickBot="1">
      <c r="A94" s="17" t="s">
        <v>23</v>
      </c>
      <c r="B94" s="55"/>
      <c r="C94" s="38">
        <f>C92+C85+C78+C70+C61+C51+C46+C40</f>
        <v>14248583.817499999</v>
      </c>
      <c r="D94" s="38">
        <f>D92+D85+D78+D70+D61+D51+D46+D40</f>
        <v>7796638.0474999994</v>
      </c>
      <c r="E94" s="38">
        <f t="shared" ref="E94:F94" si="0">E92+E85+E78+E70+E61+E51+E46+E40</f>
        <v>7796637.2974999994</v>
      </c>
      <c r="F94" s="38">
        <f t="shared" si="0"/>
        <v>7693133.2575000003</v>
      </c>
      <c r="G94" s="38">
        <f>SUM(C94:F94)</f>
        <v>37534992.420000002</v>
      </c>
      <c r="H94" s="29"/>
    </row>
    <row r="95" spans="1:8" s="1" customFormat="1">
      <c r="A95" s="30"/>
      <c r="B95" s="30"/>
      <c r="C95" s="43"/>
      <c r="D95" s="43"/>
      <c r="E95" s="43"/>
      <c r="F95" s="43"/>
      <c r="G95" s="43"/>
      <c r="H95" s="43"/>
    </row>
    <row r="96" spans="1:8" ht="18">
      <c r="A96" s="56" t="s">
        <v>244</v>
      </c>
      <c r="B96" s="57"/>
      <c r="C96" s="58">
        <f>C94+C31</f>
        <v>23509372.662499998</v>
      </c>
      <c r="D96" s="58">
        <f t="shared" ref="D96:F96" si="1">D94+D31</f>
        <v>17057426.892499998</v>
      </c>
      <c r="E96" s="58">
        <f t="shared" si="1"/>
        <v>17057426.142499998</v>
      </c>
      <c r="F96" s="58">
        <f t="shared" si="1"/>
        <v>16954039.4575</v>
      </c>
      <c r="G96" s="59">
        <f>SUM(C96:F96)</f>
        <v>74578265.154999986</v>
      </c>
    </row>
    <row r="97" spans="1:7">
      <c r="G97" s="72">
        <v>74578000</v>
      </c>
    </row>
    <row r="98" spans="1:7">
      <c r="G98" s="194">
        <f>G96-G97</f>
        <v>265.15499998629093</v>
      </c>
    </row>
    <row r="100" spans="1:7">
      <c r="A100" s="30"/>
      <c r="B100" s="30"/>
      <c r="C100" s="24"/>
      <c r="D100" s="24"/>
    </row>
  </sheetData>
  <printOptions horizontalCentered="1" gridLines="1"/>
  <pageMargins left="0.27" right="0.25" top="0.6" bottom="0.56000000000000005" header="0.27" footer="0.21"/>
  <pageSetup scale="76" fitToHeight="2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opLeftCell="A58" workbookViewId="0">
      <selection activeCell="B55" sqref="B1:B1048576"/>
    </sheetView>
  </sheetViews>
  <sheetFormatPr defaultColWidth="9.140625" defaultRowHeight="12.75"/>
  <cols>
    <col min="1" max="1" width="62.85546875" style="4" bestFit="1" customWidth="1"/>
    <col min="2" max="2" width="21.140625" style="4" hidden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158</v>
      </c>
      <c r="B3" s="5"/>
      <c r="C3" s="6"/>
      <c r="D3" s="6"/>
      <c r="E3" s="7"/>
    </row>
    <row r="4" spans="1:7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114">
        <v>1123988.6100000001</v>
      </c>
      <c r="C8" s="24"/>
      <c r="D8" s="24"/>
      <c r="E8" s="3"/>
    </row>
    <row r="9" spans="1:7">
      <c r="B9" s="26"/>
      <c r="C9" s="27">
        <f>B8/4</f>
        <v>280997.15250000003</v>
      </c>
      <c r="D9" s="28">
        <f>B8/4</f>
        <v>280997.15250000003</v>
      </c>
      <c r="E9" s="27">
        <v>280997</v>
      </c>
      <c r="F9" s="29">
        <v>280997</v>
      </c>
      <c r="G9" s="29">
        <f>SUM(C9:F9)</f>
        <v>1123988.3050000002</v>
      </c>
    </row>
    <row r="10" spans="1:7">
      <c r="B10" s="26"/>
      <c r="C10" s="27"/>
      <c r="D10" s="28"/>
      <c r="E10" s="27"/>
      <c r="F10" s="29"/>
      <c r="G10" s="29">
        <f>SUM(C10:F10)</f>
        <v>0</v>
      </c>
    </row>
    <row r="11" spans="1:7">
      <c r="A11" s="30"/>
      <c r="B11" s="31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115">
        <f>B8</f>
        <v>1123988.6100000001</v>
      </c>
      <c r="C12" s="29">
        <f>SUM(C9:C11)</f>
        <v>280997.15250000003</v>
      </c>
      <c r="D12" s="29">
        <f>SUM(D9:D11)</f>
        <v>280997.15250000003</v>
      </c>
      <c r="E12" s="29">
        <f>SUM(E9:E11)</f>
        <v>280997</v>
      </c>
      <c r="F12" s="29">
        <f>SUM(F9:F11)</f>
        <v>280997</v>
      </c>
      <c r="G12" s="29">
        <f>SUM(G9:G11)</f>
        <v>1123988.3050000002</v>
      </c>
    </row>
    <row r="13" spans="1:7">
      <c r="A13" s="34" t="s">
        <v>1</v>
      </c>
      <c r="B13" s="114">
        <v>24781.4</v>
      </c>
      <c r="C13" s="24"/>
      <c r="D13" s="35"/>
      <c r="E13" s="36"/>
    </row>
    <row r="14" spans="1:7">
      <c r="B14" s="26"/>
      <c r="C14" s="27">
        <f>B13/4</f>
        <v>6195.35</v>
      </c>
      <c r="D14" s="28">
        <v>6195.35</v>
      </c>
      <c r="E14" s="27">
        <v>6195.35</v>
      </c>
      <c r="F14" s="29">
        <v>6195.35</v>
      </c>
      <c r="G14" s="29">
        <f>SUM(C14:F14)</f>
        <v>24781.4</v>
      </c>
    </row>
    <row r="15" spans="1:7">
      <c r="A15" s="30"/>
      <c r="B15" s="31"/>
      <c r="C15" s="32"/>
      <c r="D15" s="28"/>
      <c r="E15" s="27"/>
      <c r="F15" s="29"/>
      <c r="G15" s="29">
        <f>SUM(C15:F15)</f>
        <v>0</v>
      </c>
    </row>
    <row r="16" spans="1:7">
      <c r="B16" s="26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126">
        <f>B13</f>
        <v>24781.4</v>
      </c>
      <c r="C17" s="29">
        <f>SUM(C14:C16)</f>
        <v>6195.35</v>
      </c>
      <c r="D17" s="29">
        <f>SUM(D14:D16)</f>
        <v>6195.35</v>
      </c>
      <c r="E17" s="29">
        <f>SUM(E14:E16)</f>
        <v>6195.35</v>
      </c>
      <c r="F17" s="29">
        <f>SUM(F14:F16)</f>
        <v>6195.35</v>
      </c>
      <c r="G17" s="29">
        <f>SUM(G14:G16)</f>
        <v>24781.4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>
        <f>SUM(C19:F19)</f>
        <v>0</v>
      </c>
    </row>
    <row r="20" spans="1:8">
      <c r="A20" s="30"/>
      <c r="B20" s="31"/>
      <c r="C20" s="32"/>
      <c r="D20" s="28"/>
      <c r="E20" s="27"/>
      <c r="F20" s="29"/>
      <c r="G20" s="29">
        <f>SUM(C20:F20)</f>
        <v>0</v>
      </c>
    </row>
    <row r="21" spans="1:8">
      <c r="B21" s="26"/>
      <c r="C21" s="27"/>
      <c r="D21" s="28"/>
      <c r="E21" s="27"/>
      <c r="F21" s="29"/>
      <c r="G21" s="29">
        <f>SUM(C21:F21)</f>
        <v>0</v>
      </c>
    </row>
    <row r="22" spans="1:8">
      <c r="A22" s="30"/>
      <c r="B22" s="31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116">
        <v>269399.78000000003</v>
      </c>
      <c r="C24" s="39"/>
      <c r="D24" s="27"/>
      <c r="E24" s="42"/>
      <c r="F24" s="43"/>
      <c r="G24" s="43"/>
    </row>
    <row r="25" spans="1:8" s="1" customFormat="1">
      <c r="A25" s="4"/>
      <c r="B25" s="26"/>
      <c r="C25" s="43">
        <f>B24/4</f>
        <v>67349.945000000007</v>
      </c>
      <c r="D25" s="32">
        <v>67349.945000000007</v>
      </c>
      <c r="E25" s="42">
        <v>67349.945000000007</v>
      </c>
      <c r="F25" s="43">
        <v>67349.945000000007</v>
      </c>
      <c r="G25" s="29">
        <f>SUM(C25:F25)</f>
        <v>269399.78000000003</v>
      </c>
    </row>
    <row r="26" spans="1:8" s="1" customFormat="1">
      <c r="A26" s="30" t="s">
        <v>21</v>
      </c>
      <c r="B26" s="115">
        <f>B24</f>
        <v>269399.78000000003</v>
      </c>
      <c r="C26" s="29">
        <f>SUM(C24:C25)</f>
        <v>67349.945000000007</v>
      </c>
      <c r="D26" s="29">
        <f>SUM(D24:D25)</f>
        <v>67349.945000000007</v>
      </c>
      <c r="E26" s="29">
        <f>SUM(E24:E25)</f>
        <v>67349.945000000007</v>
      </c>
      <c r="F26" s="29">
        <f>SUM(F24:F25)</f>
        <v>67349.945000000007</v>
      </c>
      <c r="G26" s="29">
        <f>SUM(C26:F26)</f>
        <v>269399.78000000003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20">
        <f>SUM(B12+B17+B26)</f>
        <v>1418169.79</v>
      </c>
      <c r="C31" s="45">
        <f>C29+C26+C23+C17+C12</f>
        <v>354542.44750000001</v>
      </c>
      <c r="D31" s="45">
        <f>D29+D26+D23+D17+D12</f>
        <v>354542.44750000001</v>
      </c>
      <c r="E31" s="45">
        <f>E29+E26+E23+E17+E12</f>
        <v>354542.29500000004</v>
      </c>
      <c r="F31" s="45">
        <f>F29+F26+F23+F17+F12</f>
        <v>354542.29500000004</v>
      </c>
      <c r="G31" s="45">
        <f>G29+G26+G23+G17+G12</f>
        <v>1418169.4850000003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116">
        <v>43860</v>
      </c>
      <c r="C35" s="27"/>
      <c r="D35" s="27"/>
      <c r="E35" s="39"/>
      <c r="F35" s="29"/>
      <c r="G35" s="29"/>
    </row>
    <row r="36" spans="1:8" ht="25.5">
      <c r="A36" s="124" t="s">
        <v>20</v>
      </c>
      <c r="B36" s="41"/>
      <c r="C36" s="27"/>
      <c r="D36" s="39"/>
      <c r="E36" s="47"/>
      <c r="F36" s="29"/>
      <c r="G36" s="29"/>
    </row>
    <row r="37" spans="1:8" ht="15">
      <c r="A37" s="198" t="s">
        <v>204</v>
      </c>
      <c r="C37" s="27">
        <v>4000</v>
      </c>
      <c r="D37" s="27">
        <v>2000</v>
      </c>
      <c r="E37" s="39">
        <v>2000</v>
      </c>
      <c r="F37" s="29">
        <v>1000</v>
      </c>
      <c r="G37" s="29">
        <f t="shared" ref="G37:G42" si="0">SUM(C37:F37)</f>
        <v>9000</v>
      </c>
    </row>
    <row r="38" spans="1:8" ht="15">
      <c r="A38" s="198" t="s">
        <v>205</v>
      </c>
      <c r="C38" s="27">
        <v>2000</v>
      </c>
      <c r="D38" s="27">
        <v>1500</v>
      </c>
      <c r="E38" s="39">
        <v>1500</v>
      </c>
      <c r="F38" s="29">
        <v>1000</v>
      </c>
      <c r="G38" s="29">
        <f t="shared" si="0"/>
        <v>6000</v>
      </c>
    </row>
    <row r="39" spans="1:8" ht="15">
      <c r="A39" s="198" t="s">
        <v>206</v>
      </c>
      <c r="C39" s="27">
        <v>2300</v>
      </c>
      <c r="D39" s="27">
        <v>4800</v>
      </c>
      <c r="E39" s="39">
        <v>8220</v>
      </c>
      <c r="F39" s="29">
        <v>3180</v>
      </c>
      <c r="G39" s="29">
        <f t="shared" si="0"/>
        <v>18500</v>
      </c>
    </row>
    <row r="40" spans="1:8" ht="15">
      <c r="A40" s="199" t="s">
        <v>207</v>
      </c>
      <c r="C40" s="27">
        <v>0</v>
      </c>
      <c r="D40" s="27">
        <v>1000</v>
      </c>
      <c r="E40" s="39">
        <v>0</v>
      </c>
      <c r="F40" s="29">
        <v>0</v>
      </c>
      <c r="G40" s="29">
        <f t="shared" si="0"/>
        <v>1000</v>
      </c>
    </row>
    <row r="41" spans="1:8" ht="15">
      <c r="A41" s="199" t="s">
        <v>208</v>
      </c>
      <c r="C41" s="27">
        <v>500</v>
      </c>
      <c r="D41" s="27">
        <v>500</v>
      </c>
      <c r="E41" s="39">
        <v>500</v>
      </c>
      <c r="F41" s="29">
        <v>500</v>
      </c>
      <c r="G41" s="29">
        <f t="shared" si="0"/>
        <v>2000</v>
      </c>
    </row>
    <row r="42" spans="1:8" ht="15">
      <c r="A42" s="199" t="s">
        <v>209</v>
      </c>
      <c r="B42" s="30"/>
      <c r="C42" s="48">
        <v>3500</v>
      </c>
      <c r="D42" s="27">
        <v>1500</v>
      </c>
      <c r="E42" s="39">
        <v>800</v>
      </c>
      <c r="F42" s="29">
        <v>1560</v>
      </c>
      <c r="G42" s="29">
        <f t="shared" si="0"/>
        <v>7360</v>
      </c>
    </row>
    <row r="43" spans="1:8" ht="13.5" thickBot="1">
      <c r="A43" s="30" t="s">
        <v>21</v>
      </c>
      <c r="B43" s="127">
        <f>B35</f>
        <v>43860</v>
      </c>
      <c r="C43" s="29">
        <f>SUM(C37:C42)</f>
        <v>12300</v>
      </c>
      <c r="D43" s="29">
        <f>SUM(D37:D42)</f>
        <v>11300</v>
      </c>
      <c r="E43" s="29">
        <f>SUM(E37:E42)</f>
        <v>13020</v>
      </c>
      <c r="F43" s="29">
        <f>SUM(F37:F42)</f>
        <v>7240</v>
      </c>
      <c r="G43" s="29">
        <f>SUM(G37:G42)</f>
        <v>43860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>
        <f>SUM(C45:F45)</f>
        <v>0</v>
      </c>
    </row>
    <row r="46" spans="1:8">
      <c r="A46" s="30"/>
      <c r="B46" s="30"/>
      <c r="C46" s="39"/>
      <c r="D46" s="39"/>
      <c r="E46" s="39"/>
      <c r="F46" s="29"/>
      <c r="G46" s="29">
        <f>SUM(C46:F46)</f>
        <v>0</v>
      </c>
    </row>
    <row r="47" spans="1:8">
      <c r="A47" s="30"/>
      <c r="B47" s="30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30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8" ht="13.5" thickBot="1">
      <c r="A49" s="40" t="s">
        <v>8</v>
      </c>
      <c r="B49" s="41"/>
      <c r="C49" s="39"/>
      <c r="D49" s="39"/>
      <c r="E49" s="39"/>
      <c r="F49" s="29"/>
      <c r="G49" s="29"/>
    </row>
    <row r="50" spans="1:8">
      <c r="A50" s="41" t="s">
        <v>20</v>
      </c>
      <c r="B50" s="41"/>
      <c r="C50" s="39"/>
      <c r="D50" s="39"/>
      <c r="E50" s="39"/>
      <c r="F50" s="29"/>
      <c r="G50" s="29">
        <f t="shared" ref="G50:G53" si="1">SUM(C50:F50)</f>
        <v>0</v>
      </c>
    </row>
    <row r="51" spans="1:8">
      <c r="A51" s="30"/>
      <c r="B51" s="30"/>
      <c r="C51" s="39"/>
      <c r="D51" s="39"/>
      <c r="E51" s="39"/>
      <c r="F51" s="29"/>
      <c r="G51" s="29">
        <f t="shared" si="1"/>
        <v>0</v>
      </c>
    </row>
    <row r="52" spans="1:8">
      <c r="A52" s="30"/>
      <c r="B52" s="30"/>
      <c r="C52" s="39"/>
      <c r="D52" s="39"/>
      <c r="E52" s="39"/>
      <c r="F52" s="29"/>
      <c r="G52" s="29">
        <f t="shared" si="1"/>
        <v>0</v>
      </c>
    </row>
    <row r="53" spans="1:8">
      <c r="A53" s="30"/>
      <c r="B53" s="30"/>
      <c r="C53" s="42"/>
      <c r="D53" s="39"/>
      <c r="E53" s="39"/>
      <c r="F53" s="29"/>
      <c r="G53" s="29">
        <f t="shared" si="1"/>
        <v>0</v>
      </c>
    </row>
    <row r="54" spans="1:8" ht="13.5" thickBot="1">
      <c r="A54" s="30" t="s">
        <v>21</v>
      </c>
      <c r="B54" s="30"/>
      <c r="C54" s="29">
        <f>SUM(C50:C53)</f>
        <v>0</v>
      </c>
      <c r="D54" s="29">
        <f>SUM(D50:D53)</f>
        <v>0</v>
      </c>
      <c r="E54" s="29">
        <f>SUM(E50:E53)</f>
        <v>0</v>
      </c>
      <c r="F54" s="29">
        <f>SUM(F50:F53)</f>
        <v>0</v>
      </c>
      <c r="G54" s="29">
        <f>SUM(G50:G53)</f>
        <v>0</v>
      </c>
    </row>
    <row r="55" spans="1:8" ht="13.5" thickBot="1">
      <c r="A55" s="40" t="s">
        <v>10</v>
      </c>
      <c r="B55" s="116">
        <v>17340</v>
      </c>
      <c r="C55" s="39"/>
      <c r="D55" s="39"/>
      <c r="E55" s="39"/>
      <c r="F55" s="29"/>
      <c r="G55" s="29"/>
    </row>
    <row r="56" spans="1:8">
      <c r="A56" s="41" t="s">
        <v>20</v>
      </c>
      <c r="B56" s="41"/>
      <c r="C56" s="47"/>
      <c r="D56" s="39"/>
      <c r="E56" s="39"/>
      <c r="F56" s="29"/>
      <c r="G56" s="29"/>
    </row>
    <row r="57" spans="1:8" ht="15">
      <c r="A57" s="200" t="s">
        <v>210</v>
      </c>
      <c r="B57" s="41"/>
      <c r="C57" s="47">
        <v>3525</v>
      </c>
      <c r="D57" s="39">
        <v>500</v>
      </c>
      <c r="E57" s="39">
        <v>500</v>
      </c>
      <c r="F57" s="29">
        <v>675</v>
      </c>
      <c r="G57" s="29">
        <f>SUM(C57:F57)</f>
        <v>5200</v>
      </c>
    </row>
    <row r="58" spans="1:8" ht="15">
      <c r="A58" s="200" t="s">
        <v>211</v>
      </c>
      <c r="B58" s="41"/>
      <c r="C58" s="47">
        <v>400</v>
      </c>
      <c r="D58" s="39">
        <v>500</v>
      </c>
      <c r="E58" s="39">
        <v>400</v>
      </c>
      <c r="F58" s="29">
        <v>500</v>
      </c>
      <c r="G58" s="29">
        <f t="shared" ref="G58:G63" si="2">SUM(C58:F58)</f>
        <v>1800</v>
      </c>
    </row>
    <row r="59" spans="1:8" ht="15">
      <c r="A59" s="200" t="s">
        <v>212</v>
      </c>
      <c r="B59" s="41"/>
      <c r="C59" s="47">
        <v>1200</v>
      </c>
      <c r="D59" s="39">
        <v>1200</v>
      </c>
      <c r="E59" s="39">
        <v>1200</v>
      </c>
      <c r="F59" s="29">
        <v>1200</v>
      </c>
      <c r="G59" s="29">
        <f t="shared" si="2"/>
        <v>4800</v>
      </c>
    </row>
    <row r="60" spans="1:8" ht="15">
      <c r="A60" s="202" t="s">
        <v>213</v>
      </c>
      <c r="B60" s="30"/>
      <c r="C60" s="47">
        <v>800</v>
      </c>
      <c r="D60" s="39">
        <v>1200</v>
      </c>
      <c r="E60" s="39">
        <v>0</v>
      </c>
      <c r="F60" s="29">
        <v>0</v>
      </c>
      <c r="G60" s="29">
        <f t="shared" si="2"/>
        <v>2000</v>
      </c>
    </row>
    <row r="61" spans="1:8" ht="15">
      <c r="A61" s="202" t="s">
        <v>214</v>
      </c>
      <c r="B61" s="152"/>
      <c r="C61" s="47">
        <v>400</v>
      </c>
      <c r="D61" s="39">
        <v>400</v>
      </c>
      <c r="E61" s="39">
        <v>400</v>
      </c>
      <c r="F61" s="29">
        <v>340</v>
      </c>
      <c r="G61" s="29">
        <f t="shared" si="2"/>
        <v>1540</v>
      </c>
    </row>
    <row r="62" spans="1:8" ht="15">
      <c r="A62" s="202" t="s">
        <v>215</v>
      </c>
      <c r="B62" s="152"/>
      <c r="C62" s="47">
        <v>525</v>
      </c>
      <c r="D62" s="39">
        <v>200</v>
      </c>
      <c r="E62" s="39">
        <v>200</v>
      </c>
      <c r="F62" s="29">
        <v>325</v>
      </c>
      <c r="G62" s="29">
        <f t="shared" si="2"/>
        <v>1250</v>
      </c>
    </row>
    <row r="63" spans="1:8" ht="15">
      <c r="A63" s="201" t="s">
        <v>216</v>
      </c>
      <c r="C63" s="39">
        <v>200</v>
      </c>
      <c r="D63" s="39">
        <v>200</v>
      </c>
      <c r="E63" s="39">
        <v>150</v>
      </c>
      <c r="F63" s="29">
        <v>200</v>
      </c>
      <c r="G63" s="29">
        <f t="shared" si="2"/>
        <v>750</v>
      </c>
    </row>
    <row r="64" spans="1:8" ht="13.5" thickBot="1">
      <c r="A64" s="30" t="s">
        <v>21</v>
      </c>
      <c r="B64" s="127">
        <f>B55</f>
        <v>17340</v>
      </c>
      <c r="C64" s="29">
        <f>SUM(C57:C63)</f>
        <v>7050</v>
      </c>
      <c r="D64" s="29">
        <f>SUM(D57:D63)</f>
        <v>4200</v>
      </c>
      <c r="E64" s="29">
        <f>SUM(E57:E63)</f>
        <v>2850</v>
      </c>
      <c r="F64" s="29">
        <f>SUM(F57:F63)</f>
        <v>3240</v>
      </c>
      <c r="G64" s="29">
        <f>SUM(G57:G63)</f>
        <v>17340</v>
      </c>
      <c r="H64" s="29"/>
    </row>
    <row r="65" spans="1:8" ht="13.5" thickBot="1">
      <c r="A65" s="40" t="s">
        <v>11</v>
      </c>
      <c r="B65" s="116">
        <v>197500</v>
      </c>
      <c r="C65" s="39"/>
      <c r="D65" s="39"/>
      <c r="E65" s="39"/>
      <c r="F65" s="29"/>
      <c r="G65" s="29"/>
    </row>
    <row r="66" spans="1:8">
      <c r="A66" s="41" t="s">
        <v>20</v>
      </c>
      <c r="B66" s="41"/>
      <c r="C66" s="47"/>
      <c r="D66" s="49"/>
      <c r="E66" s="39"/>
      <c r="F66" s="29"/>
      <c r="G66" s="29"/>
    </row>
    <row r="67" spans="1:8">
      <c r="A67" s="41"/>
      <c r="B67" s="41"/>
      <c r="C67" s="47">
        <v>7500</v>
      </c>
      <c r="D67" s="47">
        <v>20000</v>
      </c>
      <c r="E67" s="47">
        <v>80000</v>
      </c>
      <c r="F67" s="47">
        <v>90000</v>
      </c>
      <c r="G67" s="29">
        <f>SUM(C67:F67)</f>
        <v>197500</v>
      </c>
    </row>
    <row r="68" spans="1:8">
      <c r="A68" s="41"/>
      <c r="B68" s="41"/>
      <c r="C68" s="47"/>
      <c r="D68" s="49"/>
      <c r="E68" s="39"/>
      <c r="F68" s="29"/>
      <c r="G68" s="29">
        <f t="shared" ref="G68:G71" si="3">SUM(C68:F68)</f>
        <v>0</v>
      </c>
    </row>
    <row r="69" spans="1:8">
      <c r="A69" s="167" t="s">
        <v>193</v>
      </c>
      <c r="B69" s="71"/>
      <c r="C69" s="154"/>
      <c r="D69" s="49"/>
      <c r="E69" s="39"/>
      <c r="F69" s="29"/>
      <c r="G69" s="29">
        <f t="shared" si="3"/>
        <v>0</v>
      </c>
    </row>
    <row r="70" spans="1:8">
      <c r="A70" s="30"/>
      <c r="B70" s="30"/>
      <c r="C70" s="47"/>
      <c r="D70" s="49"/>
      <c r="E70" s="39"/>
      <c r="F70" s="29"/>
      <c r="G70" s="29">
        <f t="shared" si="3"/>
        <v>0</v>
      </c>
    </row>
    <row r="71" spans="1:8">
      <c r="A71" s="30" t="s">
        <v>14</v>
      </c>
      <c r="B71" s="30"/>
      <c r="C71" s="48"/>
      <c r="D71" s="49"/>
      <c r="E71" s="39"/>
      <c r="F71" s="29"/>
      <c r="G71" s="29">
        <f t="shared" si="3"/>
        <v>0</v>
      </c>
    </row>
    <row r="72" spans="1:8">
      <c r="A72" s="30" t="s">
        <v>21</v>
      </c>
      <c r="B72" s="127">
        <f>B65</f>
        <v>197500</v>
      </c>
      <c r="C72" s="43">
        <f>SUM(C67:C71)</f>
        <v>7500</v>
      </c>
      <c r="D72" s="43">
        <f>SUM(D67:D71)</f>
        <v>20000</v>
      </c>
      <c r="E72" s="43">
        <f>SUM(E67:E71)</f>
        <v>80000</v>
      </c>
      <c r="F72" s="43">
        <f>SUM(F67:F71)</f>
        <v>90000</v>
      </c>
      <c r="G72" s="43">
        <f>SUM(G67:G71)</f>
        <v>197500</v>
      </c>
      <c r="H72" s="29"/>
    </row>
    <row r="73" spans="1:8">
      <c r="A73" s="34" t="s">
        <v>12</v>
      </c>
      <c r="B73" s="114">
        <v>743325</v>
      </c>
      <c r="C73" s="48"/>
      <c r="D73" s="49"/>
      <c r="E73" s="39"/>
      <c r="F73" s="29"/>
      <c r="G73" s="29"/>
    </row>
    <row r="74" spans="1:8">
      <c r="A74" s="41"/>
      <c r="B74" s="41"/>
      <c r="C74" s="47"/>
      <c r="D74" s="39"/>
      <c r="E74" s="39"/>
      <c r="F74" s="29"/>
      <c r="G74" s="29"/>
    </row>
    <row r="75" spans="1:8">
      <c r="A75" s="197" t="s">
        <v>217</v>
      </c>
      <c r="B75" s="30"/>
      <c r="C75" s="47">
        <v>185831.25</v>
      </c>
      <c r="D75" s="39">
        <v>185831.25</v>
      </c>
      <c r="E75" s="39">
        <v>185831.25</v>
      </c>
      <c r="F75" s="29">
        <v>185831.25</v>
      </c>
      <c r="G75" s="29">
        <f>SUM(C75:F75)</f>
        <v>743325</v>
      </c>
    </row>
    <row r="76" spans="1:8">
      <c r="A76" s="30"/>
      <c r="B76" s="30"/>
      <c r="C76" s="47"/>
      <c r="D76" s="39"/>
      <c r="E76" s="39"/>
      <c r="F76" s="29"/>
      <c r="G76" s="29">
        <f>SUM(C76:F76)</f>
        <v>0</v>
      </c>
    </row>
    <row r="77" spans="1:8">
      <c r="A77" s="30"/>
      <c r="B77" s="30"/>
      <c r="C77" s="50"/>
      <c r="D77" s="39"/>
      <c r="E77" s="39"/>
      <c r="F77" s="29"/>
      <c r="G77" s="29">
        <f>SUM(C77:F77)</f>
        <v>0</v>
      </c>
    </row>
    <row r="78" spans="1:8">
      <c r="A78" s="30" t="s">
        <v>21</v>
      </c>
      <c r="B78" s="127">
        <f>B73</f>
        <v>743325</v>
      </c>
      <c r="C78" s="43">
        <f>SUM(C74:C77)</f>
        <v>185831.25</v>
      </c>
      <c r="D78" s="43">
        <f>SUM(D74:D77)</f>
        <v>185831.25</v>
      </c>
      <c r="E78" s="43">
        <f>SUM(E74:E77)</f>
        <v>185831.25</v>
      </c>
      <c r="F78" s="43">
        <f>SUM(F74:F77)</f>
        <v>185831.25</v>
      </c>
      <c r="G78" s="43">
        <f>SUM(G75:G77)</f>
        <v>743325</v>
      </c>
      <c r="H78" s="29"/>
    </row>
    <row r="79" spans="1:8">
      <c r="A79" s="51" t="s">
        <v>13</v>
      </c>
      <c r="B79" s="116">
        <v>10000</v>
      </c>
      <c r="C79" s="27"/>
      <c r="D79" s="32"/>
      <c r="E79" s="42"/>
      <c r="F79" s="29"/>
      <c r="G79" s="29"/>
    </row>
    <row r="80" spans="1:8">
      <c r="A80" s="41" t="s">
        <v>20</v>
      </c>
      <c r="B80" s="41"/>
      <c r="C80" s="27"/>
      <c r="D80" s="49"/>
      <c r="E80" s="27"/>
      <c r="F80" s="29"/>
      <c r="G80" s="29"/>
    </row>
    <row r="81" spans="1:8" s="26" customFormat="1">
      <c r="A81" s="167" t="s">
        <v>218</v>
      </c>
      <c r="C81" s="52">
        <v>4000</v>
      </c>
      <c r="D81" s="28">
        <v>1000</v>
      </c>
      <c r="E81" s="52">
        <v>4000</v>
      </c>
      <c r="F81" s="53">
        <v>1000</v>
      </c>
      <c r="G81" s="53">
        <f>SUM(C81:F81)</f>
        <v>10000</v>
      </c>
    </row>
    <row r="82" spans="1:8" s="26" customFormat="1">
      <c r="C82" s="52"/>
      <c r="D82" s="28"/>
      <c r="E82" s="52"/>
      <c r="F82" s="53"/>
      <c r="G82" s="53">
        <f t="shared" ref="G82:G84" si="4">SUM(C82:F82)</f>
        <v>0</v>
      </c>
    </row>
    <row r="83" spans="1:8" s="26" customFormat="1">
      <c r="A83" s="31"/>
      <c r="B83" s="31"/>
      <c r="C83" s="38"/>
      <c r="D83" s="28"/>
      <c r="E83" s="54"/>
      <c r="F83" s="53"/>
      <c r="G83" s="53">
        <f t="shared" si="4"/>
        <v>0</v>
      </c>
    </row>
    <row r="84" spans="1:8" s="26" customFormat="1">
      <c r="A84" s="31"/>
      <c r="B84" s="31"/>
      <c r="C84" s="38"/>
      <c r="D84" s="28"/>
      <c r="E84" s="54"/>
      <c r="F84" s="53"/>
      <c r="G84" s="53">
        <f t="shared" si="4"/>
        <v>0</v>
      </c>
    </row>
    <row r="85" spans="1:8" s="1" customFormat="1">
      <c r="A85" s="30" t="s">
        <v>21</v>
      </c>
      <c r="B85" s="127">
        <f>B79</f>
        <v>10000</v>
      </c>
      <c r="C85" s="43">
        <f>SUM(C81:C84)</f>
        <v>4000</v>
      </c>
      <c r="D85" s="43">
        <f>SUM(D81:D84)</f>
        <v>1000</v>
      </c>
      <c r="E85" s="43">
        <f>SUM(E81:E84)</f>
        <v>4000</v>
      </c>
      <c r="F85" s="43">
        <f>SUM(F81:F84)</f>
        <v>1000</v>
      </c>
      <c r="G85" s="43">
        <f>SUM(G81:G84)</f>
        <v>10000</v>
      </c>
      <c r="H85" s="43"/>
    </row>
    <row r="86" spans="1:8" s="1" customFormat="1" ht="13.5" thickBot="1">
      <c r="A86" s="30"/>
      <c r="B86" s="30"/>
      <c r="C86" s="43"/>
      <c r="D86" s="43"/>
      <c r="E86" s="43"/>
      <c r="F86" s="43"/>
      <c r="G86" s="43"/>
      <c r="H86" s="43"/>
    </row>
    <row r="87" spans="1:8" ht="16.5" thickBot="1">
      <c r="A87" s="17" t="s">
        <v>23</v>
      </c>
      <c r="B87" s="128">
        <f>SUM(B43+B64+B72+B78+B85)</f>
        <v>1012025</v>
      </c>
      <c r="C87" s="38">
        <f>C85+C78+C72+C64+C54+C48+C43</f>
        <v>216681.25</v>
      </c>
      <c r="D87" s="38">
        <f>D85+D78+D72+D64+D54+D48+D43</f>
        <v>222331.25</v>
      </c>
      <c r="E87" s="38">
        <f>E85+E78+E72+E64+E54+E48+E43</f>
        <v>285701.25</v>
      </c>
      <c r="F87" s="38">
        <f>F85+F78+F72+F64+F54+F48+F43</f>
        <v>287311.25</v>
      </c>
      <c r="G87" s="38">
        <f>G85+G78+G72+G64+G54+G48+G43</f>
        <v>1012025</v>
      </c>
      <c r="H87" s="29"/>
    </row>
    <row r="88" spans="1:8" s="1" customFormat="1">
      <c r="A88" s="30"/>
      <c r="B88" s="30"/>
      <c r="C88" s="43"/>
      <c r="D88" s="43"/>
      <c r="E88" s="43"/>
      <c r="F88" s="43"/>
      <c r="G88" s="43"/>
      <c r="H88" s="43"/>
    </row>
    <row r="89" spans="1:8" ht="18">
      <c r="A89" s="56" t="s">
        <v>228</v>
      </c>
      <c r="B89" s="133">
        <f>SUM(B31+B87)</f>
        <v>2430194.79</v>
      </c>
      <c r="C89" s="58">
        <f>C87+C31</f>
        <v>571223.69750000001</v>
      </c>
      <c r="D89" s="58">
        <f>D87+D31</f>
        <v>576873.69750000001</v>
      </c>
      <c r="E89" s="58">
        <f>E87+E31</f>
        <v>640243.54500000004</v>
      </c>
      <c r="F89" s="58">
        <f>F87+F31</f>
        <v>641853.54500000004</v>
      </c>
      <c r="G89" s="59">
        <f>G87+G31</f>
        <v>2430194.4850000003</v>
      </c>
    </row>
    <row r="91" spans="1:8">
      <c r="G91" s="29"/>
    </row>
    <row r="92" spans="1:8">
      <c r="G92" s="194"/>
    </row>
    <row r="93" spans="1:8">
      <c r="A93" s="30"/>
      <c r="B93" s="30"/>
      <c r="C93" s="24"/>
      <c r="D93" s="24"/>
      <c r="F93" s="29"/>
    </row>
  </sheetData>
  <pageMargins left="0.7" right="0.7" top="0.75" bottom="0.75" header="0.3" footer="0.3"/>
  <pageSetup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topLeftCell="A49" workbookViewId="0">
      <selection activeCell="C74" sqref="C74"/>
    </sheetView>
  </sheetViews>
  <sheetFormatPr defaultColWidth="9.140625" defaultRowHeight="12.75"/>
  <cols>
    <col min="1" max="1" width="62.85546875" style="101" customWidth="1"/>
    <col min="2" max="2" width="21" style="101" hidden="1" customWidth="1"/>
    <col min="3" max="4" width="16.28515625" style="160" bestFit="1" customWidth="1"/>
    <col min="5" max="5" width="16.28515625" style="85" bestFit="1" customWidth="1"/>
    <col min="6" max="6" width="16.28515625" style="101" bestFit="1" customWidth="1"/>
    <col min="7" max="7" width="18" style="101" bestFit="1" customWidth="1"/>
    <col min="8" max="8" width="12.85546875" style="101" bestFit="1" customWidth="1"/>
    <col min="9" max="9" width="11.28515625" style="101" bestFit="1" customWidth="1"/>
    <col min="10" max="10" width="9.140625" style="101"/>
    <col min="11" max="11" width="10.7109375" style="101" bestFit="1" customWidth="1"/>
    <col min="12" max="16384" width="9.140625" style="101"/>
  </cols>
  <sheetData>
    <row r="1" spans="1:11">
      <c r="A1" s="1" t="s">
        <v>24</v>
      </c>
      <c r="B1" s="1"/>
    </row>
    <row r="2" spans="1:11">
      <c r="A2" s="1"/>
      <c r="B2" s="1"/>
    </row>
    <row r="3" spans="1:11" s="8" customFormat="1" ht="19.5" thickBot="1">
      <c r="A3" s="5" t="s">
        <v>115</v>
      </c>
      <c r="B3" s="5"/>
      <c r="C3" s="6"/>
      <c r="D3" s="6"/>
      <c r="E3" s="7"/>
    </row>
    <row r="4" spans="1:11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11" s="9" customFormat="1" ht="13.5" thickBot="1">
      <c r="B5" s="14"/>
      <c r="C5" s="15"/>
      <c r="D5" s="15"/>
      <c r="E5" s="16"/>
      <c r="F5" s="16"/>
      <c r="G5" s="16"/>
    </row>
    <row r="6" spans="1:11" s="9" customFormat="1" ht="16.5" thickBot="1">
      <c r="A6" s="17" t="s">
        <v>6</v>
      </c>
      <c r="B6" s="18"/>
      <c r="C6" s="19"/>
      <c r="D6" s="19"/>
      <c r="E6" s="155"/>
    </row>
    <row r="7" spans="1:11" s="9" customFormat="1" ht="16.5" thickBot="1">
      <c r="A7" s="21"/>
    </row>
    <row r="8" spans="1:11" s="164" customFormat="1" ht="13.5" thickBot="1">
      <c r="A8" s="161" t="s">
        <v>0</v>
      </c>
      <c r="B8" s="162">
        <f>184396.78+124384+822875.57</f>
        <v>1131656.3500000001</v>
      </c>
      <c r="C8" s="163"/>
      <c r="D8" s="163"/>
      <c r="E8" s="85"/>
    </row>
    <row r="9" spans="1:11">
      <c r="B9" s="165"/>
      <c r="C9" s="111"/>
      <c r="D9" s="157"/>
      <c r="E9" s="111"/>
      <c r="F9" s="112"/>
      <c r="G9" s="112">
        <f>SUM(C9:F9)</f>
        <v>0</v>
      </c>
    </row>
    <row r="10" spans="1:11">
      <c r="B10" s="165"/>
      <c r="C10" s="111"/>
      <c r="D10" s="157"/>
      <c r="E10" s="111"/>
      <c r="F10" s="112"/>
      <c r="G10" s="112">
        <f>SUM(C10:F10)</f>
        <v>0</v>
      </c>
    </row>
    <row r="11" spans="1:11">
      <c r="A11" s="152"/>
      <c r="B11" s="156"/>
      <c r="C11" s="89"/>
      <c r="D11" s="33"/>
      <c r="E11" s="111"/>
      <c r="F11" s="112"/>
      <c r="G11" s="112">
        <f>SUM(C11:F11)</f>
        <v>0</v>
      </c>
    </row>
    <row r="12" spans="1:11">
      <c r="A12" s="152" t="s">
        <v>21</v>
      </c>
      <c r="B12" s="156"/>
      <c r="C12" s="112">
        <v>251818.08750000002</v>
      </c>
      <c r="D12" s="112">
        <v>251818.08750000002</v>
      </c>
      <c r="E12" s="112">
        <v>251818.08750000002</v>
      </c>
      <c r="F12" s="112">
        <v>251818.08750000002</v>
      </c>
      <c r="G12" s="112">
        <f>SUM(C12:F12)</f>
        <v>1007272.3500000001</v>
      </c>
      <c r="H12" s="112"/>
      <c r="I12" s="178"/>
      <c r="K12" s="112"/>
    </row>
    <row r="13" spans="1:11">
      <c r="A13" s="166" t="s">
        <v>1</v>
      </c>
      <c r="B13" s="167"/>
      <c r="C13" s="163"/>
      <c r="D13" s="168"/>
      <c r="E13" s="169"/>
    </row>
    <row r="14" spans="1:11">
      <c r="B14" s="165"/>
      <c r="C14" s="111"/>
      <c r="D14" s="157"/>
      <c r="E14" s="111"/>
      <c r="F14" s="112"/>
      <c r="G14" s="112">
        <f>SUM(C14:F14)</f>
        <v>0</v>
      </c>
    </row>
    <row r="15" spans="1:11">
      <c r="A15" s="152"/>
      <c r="B15" s="156"/>
      <c r="C15" s="89"/>
      <c r="D15" s="157"/>
      <c r="E15" s="111"/>
      <c r="F15" s="112"/>
      <c r="G15" s="112">
        <f>SUM(C15:F15)</f>
        <v>0</v>
      </c>
    </row>
    <row r="16" spans="1:11">
      <c r="B16" s="165"/>
      <c r="C16" s="111"/>
      <c r="D16" s="157"/>
      <c r="E16" s="111"/>
      <c r="F16" s="112"/>
      <c r="G16" s="112">
        <f>SUM(C16:F16)</f>
        <v>0</v>
      </c>
    </row>
    <row r="17" spans="1:9">
      <c r="A17" s="85" t="s">
        <v>21</v>
      </c>
      <c r="B17" s="170"/>
      <c r="C17" s="112">
        <f>SUM(C14:C16)</f>
        <v>0</v>
      </c>
      <c r="D17" s="112">
        <f>SUM(D14:D16)</f>
        <v>0</v>
      </c>
      <c r="E17" s="112">
        <f>SUM(E14:E16)</f>
        <v>0</v>
      </c>
      <c r="F17" s="112">
        <f>SUM(F14:F16)</f>
        <v>0</v>
      </c>
      <c r="G17" s="112">
        <f>SUM(G14:G16)</f>
        <v>0</v>
      </c>
    </row>
    <row r="18" spans="1:9">
      <c r="A18" s="166" t="s">
        <v>2</v>
      </c>
      <c r="B18" s="167"/>
      <c r="C18" s="111"/>
      <c r="D18" s="157"/>
      <c r="E18" s="111"/>
      <c r="F18" s="112"/>
      <c r="G18" s="112"/>
    </row>
    <row r="19" spans="1:9">
      <c r="B19" s="165"/>
      <c r="C19" s="111"/>
      <c r="D19" s="157"/>
      <c r="E19" s="111"/>
      <c r="F19" s="112"/>
      <c r="G19" s="112">
        <f>SUM(C19:F19)</f>
        <v>0</v>
      </c>
    </row>
    <row r="20" spans="1:9">
      <c r="A20" s="152"/>
      <c r="B20" s="156"/>
      <c r="C20" s="89"/>
      <c r="D20" s="157"/>
      <c r="E20" s="111"/>
      <c r="F20" s="112"/>
      <c r="G20" s="112">
        <f>SUM(C20:F20)</f>
        <v>0</v>
      </c>
    </row>
    <row r="21" spans="1:9">
      <c r="B21" s="165"/>
      <c r="C21" s="111"/>
      <c r="D21" s="157"/>
      <c r="E21" s="111"/>
      <c r="F21" s="112"/>
      <c r="G21" s="112">
        <f>SUM(C21:F21)</f>
        <v>0</v>
      </c>
    </row>
    <row r="22" spans="1:9">
      <c r="A22" s="152"/>
      <c r="B22" s="156"/>
      <c r="C22" s="38"/>
      <c r="D22" s="157"/>
      <c r="E22" s="113"/>
      <c r="F22" s="112"/>
      <c r="G22" s="112">
        <f>SUM(C22:F22)</f>
        <v>0</v>
      </c>
    </row>
    <row r="23" spans="1:9" ht="13.5" thickBot="1">
      <c r="A23" s="152" t="s">
        <v>21</v>
      </c>
      <c r="B23" s="156"/>
      <c r="C23" s="112">
        <f>SUM(C20:C22)</f>
        <v>0</v>
      </c>
      <c r="D23" s="112">
        <f>SUM(D20:D22)</f>
        <v>0</v>
      </c>
      <c r="E23" s="112">
        <f>SUM(E20:E22)</f>
        <v>0</v>
      </c>
      <c r="F23" s="112">
        <f>SUM(F20:F22)</f>
        <v>0</v>
      </c>
      <c r="G23" s="112">
        <f>SUM(G20:G22)</f>
        <v>0</v>
      </c>
    </row>
    <row r="24" spans="1:9" s="1" customFormat="1" ht="13.5" thickBot="1">
      <c r="A24" s="171" t="s">
        <v>4</v>
      </c>
      <c r="B24" s="172">
        <f>44255.23+29852.16+197490.13</f>
        <v>271597.52</v>
      </c>
      <c r="C24" s="113"/>
      <c r="D24" s="111"/>
      <c r="E24" s="106"/>
      <c r="F24" s="107"/>
      <c r="G24" s="107"/>
    </row>
    <row r="25" spans="1:9" s="1" customFormat="1">
      <c r="A25" s="101"/>
      <c r="B25" s="165"/>
      <c r="C25" s="107"/>
      <c r="D25" s="89"/>
      <c r="E25" s="106"/>
      <c r="F25" s="107"/>
      <c r="G25" s="112"/>
    </row>
    <row r="26" spans="1:9" s="1" customFormat="1">
      <c r="A26" s="152" t="s">
        <v>21</v>
      </c>
      <c r="B26" s="156"/>
      <c r="C26" s="112">
        <f>B24/4-7463.04</f>
        <v>60436.340000000004</v>
      </c>
      <c r="D26" s="112">
        <v>60436.340000000004</v>
      </c>
      <c r="E26" s="112">
        <v>60436.340000000004</v>
      </c>
      <c r="F26" s="112">
        <v>60436.340000000004</v>
      </c>
      <c r="G26" s="112">
        <f>SUM(C26:F26)</f>
        <v>241745.36000000002</v>
      </c>
      <c r="H26" s="107"/>
      <c r="I26" s="203"/>
    </row>
    <row r="27" spans="1:9" s="1" customFormat="1">
      <c r="A27" s="166" t="s">
        <v>3</v>
      </c>
      <c r="B27" s="167"/>
      <c r="C27" s="173"/>
      <c r="D27" s="111"/>
      <c r="E27" s="106"/>
      <c r="F27" s="107"/>
      <c r="G27" s="107"/>
    </row>
    <row r="28" spans="1:9">
      <c r="B28" s="165"/>
      <c r="C28" s="112"/>
      <c r="D28" s="112"/>
      <c r="E28" s="113"/>
      <c r="F28" s="112"/>
      <c r="G28" s="112"/>
    </row>
    <row r="29" spans="1:9">
      <c r="A29" s="152" t="s">
        <v>21</v>
      </c>
      <c r="B29" s="156"/>
      <c r="C29" s="112">
        <f>SUM(C27:C28)</f>
        <v>0</v>
      </c>
      <c r="D29" s="112">
        <f>SUM(D27:D28)</f>
        <v>0</v>
      </c>
      <c r="E29" s="112">
        <f>SUM(E27:E28)</f>
        <v>0</v>
      </c>
      <c r="F29" s="112">
        <f>SUM(F27:F28)</f>
        <v>0</v>
      </c>
      <c r="G29" s="112">
        <f>SUM(C29:F29)</f>
        <v>0</v>
      </c>
    </row>
    <row r="30" spans="1:9" ht="13.5" thickBot="1">
      <c r="A30" s="152"/>
      <c r="B30" s="156"/>
      <c r="C30" s="112"/>
      <c r="D30" s="112"/>
      <c r="E30" s="112"/>
      <c r="F30" s="112"/>
      <c r="G30" s="112"/>
    </row>
    <row r="31" spans="1:9" ht="16.5" thickBot="1">
      <c r="A31" s="17" t="s">
        <v>22</v>
      </c>
      <c r="B31" s="65">
        <f>B8+B24</f>
        <v>1403253.87</v>
      </c>
      <c r="C31" s="174">
        <f>C29+C26+C23+C17+C12</f>
        <v>312254.42750000005</v>
      </c>
      <c r="D31" s="174">
        <f>D29+D26+D23+D17+D12</f>
        <v>312254.42750000005</v>
      </c>
      <c r="E31" s="174">
        <f>E29+E26+E23+E17+E12</f>
        <v>312254.42750000005</v>
      </c>
      <c r="F31" s="174">
        <f>F29+F26+F23+F17+F12</f>
        <v>312254.42750000005</v>
      </c>
      <c r="G31" s="174">
        <f>G29+G26+G23+G17+G12</f>
        <v>1249017.7100000002</v>
      </c>
      <c r="H31" s="112"/>
    </row>
    <row r="32" spans="1:9" ht="13.5" thickBot="1">
      <c r="A32" s="152"/>
      <c r="B32" s="156"/>
      <c r="C32" s="112"/>
      <c r="D32" s="112"/>
      <c r="E32" s="112"/>
      <c r="F32" s="112"/>
      <c r="G32" s="112"/>
    </row>
    <row r="33" spans="1:8" ht="16.5" thickBot="1">
      <c r="A33" s="17" t="s">
        <v>5</v>
      </c>
      <c r="B33" s="18"/>
      <c r="C33" s="101"/>
      <c r="D33" s="101"/>
      <c r="E33" s="101"/>
    </row>
    <row r="34" spans="1:8" ht="16.5" thickBot="1">
      <c r="A34" s="46"/>
      <c r="B34" s="18"/>
      <c r="C34" s="173"/>
      <c r="D34" s="111"/>
      <c r="E34" s="113"/>
      <c r="F34" s="112"/>
      <c r="G34" s="112"/>
    </row>
    <row r="35" spans="1:8" ht="13.5" thickBot="1">
      <c r="A35" s="171" t="s">
        <v>7</v>
      </c>
      <c r="B35" s="103"/>
      <c r="C35" s="111"/>
      <c r="D35" s="111"/>
      <c r="E35" s="113"/>
      <c r="F35" s="112"/>
      <c r="G35" s="112"/>
    </row>
    <row r="36" spans="1:8">
      <c r="A36" s="103" t="s">
        <v>20</v>
      </c>
      <c r="B36" s="103"/>
      <c r="C36" s="111"/>
      <c r="D36" s="113"/>
      <c r="E36" s="154"/>
      <c r="F36" s="112"/>
      <c r="G36" s="112"/>
    </row>
    <row r="37" spans="1:8">
      <c r="A37" s="152" t="s">
        <v>172</v>
      </c>
      <c r="B37" s="175">
        <v>13957</v>
      </c>
      <c r="C37" s="111">
        <v>3489</v>
      </c>
      <c r="D37" s="111">
        <v>3489</v>
      </c>
      <c r="E37" s="113">
        <v>3489</v>
      </c>
      <c r="F37" s="112">
        <v>3490</v>
      </c>
      <c r="G37" s="112">
        <f t="shared" ref="G37:G40" si="0">SUM(C37:F37)</f>
        <v>13957</v>
      </c>
    </row>
    <row r="38" spans="1:8">
      <c r="C38" s="111"/>
      <c r="D38" s="111"/>
      <c r="E38" s="113"/>
      <c r="F38" s="112"/>
      <c r="G38" s="112">
        <f t="shared" si="0"/>
        <v>0</v>
      </c>
    </row>
    <row r="39" spans="1:8">
      <c r="A39" s="152"/>
      <c r="B39" s="152"/>
      <c r="C39" s="173"/>
      <c r="D39" s="111"/>
      <c r="E39" s="113"/>
      <c r="F39" s="112"/>
      <c r="G39" s="112">
        <f t="shared" si="0"/>
        <v>0</v>
      </c>
    </row>
    <row r="40" spans="1:8">
      <c r="A40" s="152"/>
      <c r="B40" s="152"/>
      <c r="C40" s="48"/>
      <c r="D40" s="111"/>
      <c r="E40" s="113"/>
      <c r="F40" s="112"/>
      <c r="G40" s="112">
        <f t="shared" si="0"/>
        <v>0</v>
      </c>
    </row>
    <row r="41" spans="1:8" ht="13.5" thickBot="1">
      <c r="A41" s="152" t="s">
        <v>21</v>
      </c>
      <c r="B41" s="176">
        <f t="shared" ref="B41:G41" si="1">SUM(B37:B40)</f>
        <v>13957</v>
      </c>
      <c r="C41" s="112">
        <f t="shared" si="1"/>
        <v>3489</v>
      </c>
      <c r="D41" s="112">
        <f t="shared" si="1"/>
        <v>3489</v>
      </c>
      <c r="E41" s="112">
        <f t="shared" si="1"/>
        <v>3489</v>
      </c>
      <c r="F41" s="112">
        <f t="shared" si="1"/>
        <v>3490</v>
      </c>
      <c r="G41" s="112">
        <f t="shared" si="1"/>
        <v>13957</v>
      </c>
      <c r="H41" s="112"/>
    </row>
    <row r="42" spans="1:8" ht="13.5" thickBot="1">
      <c r="A42" s="171" t="s">
        <v>9</v>
      </c>
      <c r="B42" s="103"/>
      <c r="C42" s="113"/>
      <c r="D42" s="113"/>
      <c r="E42" s="113"/>
      <c r="F42" s="112"/>
      <c r="G42" s="112"/>
    </row>
    <row r="43" spans="1:8">
      <c r="A43" s="103" t="s">
        <v>20</v>
      </c>
      <c r="B43" s="103"/>
      <c r="C43" s="113"/>
      <c r="D43" s="113"/>
      <c r="E43" s="113"/>
      <c r="F43" s="112"/>
      <c r="G43" s="112">
        <f>SUM(C43:F43)</f>
        <v>0</v>
      </c>
    </row>
    <row r="44" spans="1:8">
      <c r="A44" s="152"/>
      <c r="B44" s="152"/>
      <c r="C44" s="113"/>
      <c r="D44" s="113"/>
      <c r="E44" s="113"/>
      <c r="F44" s="112"/>
      <c r="G44" s="112">
        <f>SUM(C44:F44)</f>
        <v>0</v>
      </c>
    </row>
    <row r="45" spans="1:8">
      <c r="A45" s="152"/>
      <c r="B45" s="152"/>
      <c r="C45" s="106"/>
      <c r="D45" s="113"/>
      <c r="E45" s="113"/>
      <c r="F45" s="112"/>
      <c r="G45" s="112">
        <f>SUM(C45:F45)</f>
        <v>0</v>
      </c>
    </row>
    <row r="46" spans="1:8" ht="13.5" thickBot="1">
      <c r="A46" s="152" t="s">
        <v>21</v>
      </c>
      <c r="B46" s="152"/>
      <c r="C46" s="112">
        <f>SUM(C43:C45)</f>
        <v>0</v>
      </c>
      <c r="D46" s="112">
        <f>SUM(D43:D45)</f>
        <v>0</v>
      </c>
      <c r="E46" s="112">
        <f>SUM(E43:E45)</f>
        <v>0</v>
      </c>
      <c r="F46" s="112">
        <f>SUM(F43:F45)</f>
        <v>0</v>
      </c>
      <c r="G46" s="112">
        <f>SUM(G43:G45)</f>
        <v>0</v>
      </c>
      <c r="H46" s="112"/>
    </row>
    <row r="47" spans="1:8" ht="13.5" thickBot="1">
      <c r="A47" s="171" t="s">
        <v>8</v>
      </c>
      <c r="B47" s="103"/>
      <c r="C47" s="113"/>
      <c r="D47" s="113"/>
      <c r="E47" s="113"/>
      <c r="F47" s="112"/>
      <c r="G47" s="112"/>
    </row>
    <row r="48" spans="1:8">
      <c r="A48" s="103" t="s">
        <v>20</v>
      </c>
      <c r="B48" s="103"/>
      <c r="C48" s="113"/>
      <c r="D48" s="113"/>
      <c r="E48" s="113"/>
      <c r="F48" s="112"/>
      <c r="G48" s="112">
        <f t="shared" ref="G48:G51" si="2">SUM(C48:F48)</f>
        <v>0</v>
      </c>
    </row>
    <row r="49" spans="1:8">
      <c r="A49" s="152"/>
      <c r="B49" s="152"/>
      <c r="C49" s="113"/>
      <c r="D49" s="113"/>
      <c r="E49" s="113"/>
      <c r="F49" s="112"/>
      <c r="G49" s="112">
        <f t="shared" si="2"/>
        <v>0</v>
      </c>
    </row>
    <row r="50" spans="1:8">
      <c r="A50" s="152"/>
      <c r="B50" s="152"/>
      <c r="C50" s="113"/>
      <c r="D50" s="113"/>
      <c r="E50" s="113"/>
      <c r="F50" s="112"/>
      <c r="G50" s="112">
        <f t="shared" si="2"/>
        <v>0</v>
      </c>
    </row>
    <row r="51" spans="1:8">
      <c r="A51" s="152"/>
      <c r="B51" s="152"/>
      <c r="C51" s="106"/>
      <c r="D51" s="113"/>
      <c r="E51" s="113"/>
      <c r="F51" s="112"/>
      <c r="G51" s="112">
        <f t="shared" si="2"/>
        <v>0</v>
      </c>
    </row>
    <row r="52" spans="1:8" ht="13.5" thickBot="1">
      <c r="A52" s="152" t="s">
        <v>21</v>
      </c>
      <c r="B52" s="152"/>
      <c r="C52" s="112">
        <f>SUM(C48:C51)</f>
        <v>0</v>
      </c>
      <c r="D52" s="112">
        <f>SUM(D48:D51)</f>
        <v>0</v>
      </c>
      <c r="E52" s="112">
        <f>SUM(E48:E51)</f>
        <v>0</v>
      </c>
      <c r="F52" s="112">
        <f>SUM(F48:F51)</f>
        <v>0</v>
      </c>
      <c r="G52" s="112">
        <f>SUM(G48:G51)</f>
        <v>0</v>
      </c>
    </row>
    <row r="53" spans="1:8" ht="13.5" thickBot="1">
      <c r="A53" s="171" t="s">
        <v>10</v>
      </c>
      <c r="B53" s="103"/>
      <c r="C53" s="113"/>
      <c r="D53" s="113"/>
      <c r="E53" s="113"/>
      <c r="F53" s="112"/>
      <c r="G53" s="112"/>
    </row>
    <row r="54" spans="1:8">
      <c r="A54" s="103" t="s">
        <v>20</v>
      </c>
      <c r="B54" s="103"/>
      <c r="C54" s="154"/>
      <c r="D54" s="113"/>
      <c r="E54" s="113"/>
      <c r="F54" s="112"/>
      <c r="G54" s="112"/>
    </row>
    <row r="55" spans="1:8">
      <c r="A55" s="155" t="s">
        <v>173</v>
      </c>
      <c r="B55" s="177">
        <v>19637.3</v>
      </c>
      <c r="C55" s="154">
        <f>B55/4</f>
        <v>4909.3249999999998</v>
      </c>
      <c r="D55" s="154">
        <v>4909</v>
      </c>
      <c r="E55" s="154">
        <v>4909</v>
      </c>
      <c r="F55" s="154">
        <v>4909.3</v>
      </c>
      <c r="G55" s="112">
        <f>SUM(C55:F55)</f>
        <v>19636.625</v>
      </c>
    </row>
    <row r="56" spans="1:8">
      <c r="A56" s="103"/>
      <c r="B56" s="103"/>
      <c r="C56" s="154"/>
      <c r="D56" s="113"/>
      <c r="E56" s="113"/>
      <c r="F56" s="112"/>
      <c r="G56" s="112">
        <f t="shared" ref="G56:G58" si="3">SUM(C56:F56)</f>
        <v>0</v>
      </c>
    </row>
    <row r="57" spans="1:8">
      <c r="A57" s="152"/>
      <c r="B57" s="152"/>
      <c r="C57" s="154"/>
      <c r="D57" s="113"/>
      <c r="E57" s="113"/>
      <c r="F57" s="112"/>
      <c r="G57" s="112">
        <f t="shared" si="3"/>
        <v>0</v>
      </c>
    </row>
    <row r="58" spans="1:8">
      <c r="C58" s="113"/>
      <c r="D58" s="113"/>
      <c r="E58" s="113"/>
      <c r="F58" s="112"/>
      <c r="G58" s="112">
        <f t="shared" si="3"/>
        <v>0</v>
      </c>
    </row>
    <row r="59" spans="1:8" ht="13.5" thickBot="1">
      <c r="A59" s="152" t="s">
        <v>21</v>
      </c>
      <c r="B59" s="176">
        <f t="shared" ref="B59:G59" si="4">SUM(B55:B58)</f>
        <v>19637.3</v>
      </c>
      <c r="C59" s="112">
        <f t="shared" si="4"/>
        <v>4909.3249999999998</v>
      </c>
      <c r="D59" s="112">
        <f t="shared" si="4"/>
        <v>4909</v>
      </c>
      <c r="E59" s="112">
        <f t="shared" si="4"/>
        <v>4909</v>
      </c>
      <c r="F59" s="112">
        <f t="shared" si="4"/>
        <v>4909.3</v>
      </c>
      <c r="G59" s="112">
        <f t="shared" si="4"/>
        <v>19636.625</v>
      </c>
      <c r="H59" s="112"/>
    </row>
    <row r="60" spans="1:8" ht="13.5" thickBot="1">
      <c r="A60" s="171" t="s">
        <v>11</v>
      </c>
      <c r="B60" s="103"/>
      <c r="C60" s="113"/>
      <c r="D60" s="113"/>
      <c r="E60" s="113"/>
      <c r="F60" s="112"/>
      <c r="G60" s="112"/>
    </row>
    <row r="61" spans="1:8">
      <c r="A61" s="103" t="s">
        <v>20</v>
      </c>
      <c r="B61" s="103"/>
      <c r="C61" s="154"/>
      <c r="D61" s="97"/>
      <c r="E61" s="113"/>
      <c r="F61" s="112"/>
      <c r="G61" s="112"/>
    </row>
    <row r="62" spans="1:8">
      <c r="A62" s="103"/>
      <c r="B62" s="103"/>
      <c r="C62" s="154"/>
      <c r="D62" s="97"/>
      <c r="E62" s="113"/>
      <c r="F62" s="112"/>
      <c r="G62" s="112">
        <f>SUM(C62:F62)</f>
        <v>0</v>
      </c>
    </row>
    <row r="63" spans="1:8">
      <c r="A63" s="192" t="s">
        <v>201</v>
      </c>
      <c r="B63" s="193">
        <v>3576583</v>
      </c>
      <c r="C63" s="154">
        <v>0</v>
      </c>
      <c r="D63" s="97">
        <v>0</v>
      </c>
      <c r="E63" s="113">
        <v>0</v>
      </c>
      <c r="F63" s="112"/>
      <c r="G63" s="112">
        <f t="shared" ref="G63:G76" si="5">SUM(C63:F63)</f>
        <v>0</v>
      </c>
      <c r="H63" s="178"/>
    </row>
    <row r="64" spans="1:8">
      <c r="A64" s="155" t="s">
        <v>174</v>
      </c>
      <c r="B64" s="177">
        <v>50000</v>
      </c>
      <c r="C64" s="154">
        <v>12500</v>
      </c>
      <c r="D64" s="97">
        <v>12500</v>
      </c>
      <c r="E64" s="113">
        <v>12500</v>
      </c>
      <c r="F64" s="112">
        <v>12500</v>
      </c>
      <c r="G64" s="112">
        <f t="shared" ref="G64:G71" si="6">SUM(C64:F64)</f>
        <v>50000</v>
      </c>
      <c r="H64" s="178"/>
    </row>
    <row r="65" spans="1:8">
      <c r="A65" s="155" t="s">
        <v>220</v>
      </c>
      <c r="B65" s="177">
        <v>375000</v>
      </c>
      <c r="C65" s="154">
        <v>93750</v>
      </c>
      <c r="D65" s="97">
        <v>93750</v>
      </c>
      <c r="E65" s="113">
        <v>93750</v>
      </c>
      <c r="F65" s="112">
        <v>93750</v>
      </c>
      <c r="G65" s="112">
        <f t="shared" si="6"/>
        <v>375000</v>
      </c>
      <c r="H65" s="178"/>
    </row>
    <row r="66" spans="1:8">
      <c r="A66" s="155" t="s">
        <v>175</v>
      </c>
      <c r="B66" s="177">
        <v>25000</v>
      </c>
      <c r="C66" s="154">
        <v>6250</v>
      </c>
      <c r="D66" s="97">
        <v>6250</v>
      </c>
      <c r="E66" s="113">
        <v>6250</v>
      </c>
      <c r="F66" s="112">
        <v>6250</v>
      </c>
      <c r="G66" s="112">
        <f t="shared" si="6"/>
        <v>25000</v>
      </c>
      <c r="H66" s="178"/>
    </row>
    <row r="67" spans="1:8">
      <c r="A67" s="155" t="s">
        <v>219</v>
      </c>
      <c r="B67" s="177">
        <v>100000</v>
      </c>
      <c r="C67" s="154">
        <f>B67/4</f>
        <v>25000</v>
      </c>
      <c r="D67" s="154">
        <v>25000</v>
      </c>
      <c r="E67" s="154">
        <v>25000</v>
      </c>
      <c r="F67" s="154">
        <v>25000</v>
      </c>
      <c r="G67" s="112">
        <f>SUM(C67:F67)</f>
        <v>100000</v>
      </c>
      <c r="H67" s="178"/>
    </row>
    <row r="68" spans="1:8">
      <c r="A68" s="155" t="s">
        <v>250</v>
      </c>
      <c r="B68" s="177">
        <v>34000</v>
      </c>
      <c r="C68" s="154">
        <f>B68/4</f>
        <v>8500</v>
      </c>
      <c r="D68" s="97">
        <v>8500</v>
      </c>
      <c r="E68" s="113">
        <v>8500</v>
      </c>
      <c r="F68" s="112">
        <v>8500</v>
      </c>
      <c r="G68" s="112">
        <f>SUM(C68:F68)</f>
        <v>34000</v>
      </c>
      <c r="H68" s="178"/>
    </row>
    <row r="69" spans="1:8">
      <c r="A69" s="155" t="s">
        <v>249</v>
      </c>
      <c r="B69" s="177">
        <v>159383</v>
      </c>
      <c r="C69" s="154">
        <v>39845.75</v>
      </c>
      <c r="D69" s="154">
        <v>39845.75</v>
      </c>
      <c r="E69" s="154">
        <v>39845.75</v>
      </c>
      <c r="F69" s="154">
        <v>39845.75</v>
      </c>
      <c r="G69" s="112">
        <f t="shared" si="6"/>
        <v>159383</v>
      </c>
      <c r="H69" s="178"/>
    </row>
    <row r="70" spans="1:8">
      <c r="A70" s="155" t="s">
        <v>176</v>
      </c>
      <c r="B70" s="177">
        <v>3625000</v>
      </c>
      <c r="C70" s="154">
        <v>906250</v>
      </c>
      <c r="D70" s="154">
        <v>906250</v>
      </c>
      <c r="E70" s="154">
        <v>906250</v>
      </c>
      <c r="F70" s="154">
        <v>906250</v>
      </c>
      <c r="G70" s="112">
        <f t="shared" si="6"/>
        <v>3625000</v>
      </c>
      <c r="H70" s="178"/>
    </row>
    <row r="71" spans="1:8">
      <c r="A71" s="155" t="s">
        <v>177</v>
      </c>
      <c r="B71" s="177">
        <v>5200000</v>
      </c>
      <c r="C71" s="154">
        <f>B71/4</f>
        <v>1300000</v>
      </c>
      <c r="D71" s="97">
        <v>1300000</v>
      </c>
      <c r="E71" s="113">
        <v>1300000</v>
      </c>
      <c r="F71" s="112">
        <v>1300000</v>
      </c>
      <c r="G71" s="112">
        <f t="shared" si="6"/>
        <v>5200000</v>
      </c>
      <c r="H71" s="178"/>
    </row>
    <row r="72" spans="1:8">
      <c r="A72" s="103"/>
      <c r="B72" s="103"/>
      <c r="C72" s="154"/>
      <c r="D72" s="97"/>
      <c r="E72" s="113"/>
      <c r="F72" s="112"/>
      <c r="G72" s="112">
        <f t="shared" si="5"/>
        <v>0</v>
      </c>
    </row>
    <row r="73" spans="1:8">
      <c r="A73" s="103"/>
      <c r="B73" s="103"/>
      <c r="C73" s="154"/>
      <c r="D73" s="97"/>
      <c r="E73" s="113"/>
      <c r="F73" s="112"/>
      <c r="G73" s="112">
        <f t="shared" si="5"/>
        <v>0</v>
      </c>
    </row>
    <row r="74" spans="1:8">
      <c r="A74" s="103"/>
      <c r="B74" s="103"/>
      <c r="C74" s="154"/>
      <c r="D74" s="97"/>
      <c r="E74" s="113"/>
      <c r="F74" s="112"/>
      <c r="G74" s="112">
        <f t="shared" si="5"/>
        <v>0</v>
      </c>
    </row>
    <row r="75" spans="1:8">
      <c r="A75" s="152"/>
      <c r="B75" s="152"/>
      <c r="C75" s="154"/>
      <c r="D75" s="97"/>
      <c r="E75" s="113"/>
      <c r="F75" s="112"/>
      <c r="G75" s="112">
        <f t="shared" si="5"/>
        <v>0</v>
      </c>
    </row>
    <row r="76" spans="1:8">
      <c r="A76" s="152" t="s">
        <v>14</v>
      </c>
      <c r="B76" s="152"/>
      <c r="C76" s="48"/>
      <c r="D76" s="97"/>
      <c r="E76" s="113"/>
      <c r="F76" s="112"/>
      <c r="G76" s="112">
        <f t="shared" si="5"/>
        <v>0</v>
      </c>
    </row>
    <row r="77" spans="1:8">
      <c r="A77" s="152" t="s">
        <v>21</v>
      </c>
      <c r="B77" s="176">
        <f>SUM(B63:B76)</f>
        <v>13144966</v>
      </c>
      <c r="C77" s="107">
        <f>SUM(C62:C76)</f>
        <v>2392095.75</v>
      </c>
      <c r="D77" s="107">
        <f>SUM(D62:D76)</f>
        <v>2392095.75</v>
      </c>
      <c r="E77" s="107">
        <f>SUM(E62:E76)</f>
        <v>2392095.75</v>
      </c>
      <c r="F77" s="107">
        <f>SUM(F62:F76)</f>
        <v>2392095.75</v>
      </c>
      <c r="G77" s="107">
        <f>SUM(G62:G76)</f>
        <v>9568383</v>
      </c>
      <c r="H77" s="112"/>
    </row>
    <row r="78" spans="1:8">
      <c r="A78" s="166" t="s">
        <v>12</v>
      </c>
      <c r="B78" s="167"/>
      <c r="C78" s="48"/>
      <c r="D78" s="97"/>
      <c r="E78" s="113"/>
      <c r="F78" s="112"/>
      <c r="G78" s="112"/>
    </row>
    <row r="79" spans="1:8">
      <c r="A79" s="103"/>
      <c r="B79" s="103"/>
      <c r="C79" s="154"/>
      <c r="D79" s="113"/>
      <c r="E79" s="113"/>
      <c r="F79" s="112"/>
      <c r="G79" s="112"/>
    </row>
    <row r="80" spans="1:8">
      <c r="A80" s="152"/>
      <c r="B80" s="152"/>
      <c r="C80" s="50"/>
      <c r="D80" s="113"/>
      <c r="E80" s="113"/>
      <c r="F80" s="112"/>
      <c r="G80" s="112">
        <f>SUM(C80:F80)</f>
        <v>0</v>
      </c>
    </row>
    <row r="81" spans="1:8">
      <c r="A81" s="152" t="s">
        <v>21</v>
      </c>
      <c r="B81" s="152"/>
      <c r="C81" s="107">
        <f>SUM(C80:C80)</f>
        <v>0</v>
      </c>
      <c r="D81" s="107">
        <f>SUM(D80:D80)</f>
        <v>0</v>
      </c>
      <c r="E81" s="107">
        <f>SUM(E80:E80)</f>
        <v>0</v>
      </c>
      <c r="F81" s="107">
        <f>SUM(F80:F80)</f>
        <v>0</v>
      </c>
      <c r="G81" s="107">
        <f>SUM(G80:G80)</f>
        <v>0</v>
      </c>
      <c r="H81" s="112"/>
    </row>
    <row r="82" spans="1:8">
      <c r="A82" s="179" t="s">
        <v>13</v>
      </c>
      <c r="B82" s="103"/>
      <c r="C82" s="111"/>
      <c r="D82" s="89"/>
      <c r="E82" s="106"/>
      <c r="F82" s="112"/>
      <c r="G82" s="112"/>
    </row>
    <row r="83" spans="1:8">
      <c r="A83" s="103" t="s">
        <v>20</v>
      </c>
      <c r="B83" s="103"/>
      <c r="C83" s="111"/>
      <c r="D83" s="97"/>
      <c r="E83" s="111"/>
      <c r="F83" s="112"/>
      <c r="G83" s="112"/>
    </row>
    <row r="84" spans="1:8" s="165" customFormat="1">
      <c r="A84" s="156" t="s">
        <v>178</v>
      </c>
      <c r="B84" s="180">
        <v>50000</v>
      </c>
      <c r="C84" s="158">
        <f>B84/4</f>
        <v>12500</v>
      </c>
      <c r="D84" s="157">
        <v>12500</v>
      </c>
      <c r="E84" s="158">
        <v>12500</v>
      </c>
      <c r="F84" s="159">
        <v>12500</v>
      </c>
      <c r="G84" s="159">
        <f>SUM(C84:F84)</f>
        <v>50000</v>
      </c>
    </row>
    <row r="85" spans="1:8" s="165" customFormat="1">
      <c r="A85" s="156" t="s">
        <v>179</v>
      </c>
      <c r="B85" s="180">
        <v>50000</v>
      </c>
      <c r="C85" s="158">
        <v>12500</v>
      </c>
      <c r="D85" s="157">
        <v>12500</v>
      </c>
      <c r="E85" s="158">
        <v>12500</v>
      </c>
      <c r="F85" s="159">
        <v>12500</v>
      </c>
      <c r="G85" s="159">
        <f t="shared" ref="G85:G88" si="7">SUM(C85:F85)</f>
        <v>50000</v>
      </c>
    </row>
    <row r="86" spans="1:8" s="165" customFormat="1">
      <c r="B86" s="180"/>
      <c r="C86" s="158"/>
      <c r="D86" s="157"/>
      <c r="E86" s="158"/>
      <c r="F86" s="159"/>
      <c r="G86" s="159">
        <f t="shared" si="7"/>
        <v>0</v>
      </c>
    </row>
    <row r="87" spans="1:8" s="165" customFormat="1">
      <c r="B87" s="180"/>
      <c r="C87" s="158"/>
      <c r="D87" s="157"/>
      <c r="E87" s="158"/>
      <c r="F87" s="159"/>
      <c r="G87" s="159">
        <f t="shared" si="7"/>
        <v>0</v>
      </c>
    </row>
    <row r="88" spans="1:8" s="165" customFormat="1">
      <c r="A88" s="156"/>
      <c r="B88" s="69"/>
      <c r="C88" s="38"/>
      <c r="D88" s="157"/>
      <c r="E88" s="181"/>
      <c r="F88" s="159"/>
      <c r="G88" s="159">
        <f t="shared" si="7"/>
        <v>0</v>
      </c>
    </row>
    <row r="89" spans="1:8" s="1" customFormat="1">
      <c r="A89" s="152" t="s">
        <v>21</v>
      </c>
      <c r="B89" s="73">
        <f t="shared" ref="B89:G89" si="8">SUM(B84:B88)</f>
        <v>100000</v>
      </c>
      <c r="C89" s="107">
        <f t="shared" si="8"/>
        <v>25000</v>
      </c>
      <c r="D89" s="107">
        <f t="shared" si="8"/>
        <v>25000</v>
      </c>
      <c r="E89" s="107">
        <f t="shared" si="8"/>
        <v>25000</v>
      </c>
      <c r="F89" s="107">
        <f t="shared" si="8"/>
        <v>25000</v>
      </c>
      <c r="G89" s="107">
        <f t="shared" si="8"/>
        <v>100000</v>
      </c>
      <c r="H89" s="107"/>
    </row>
    <row r="90" spans="1:8" s="1" customFormat="1" ht="13.5" thickBot="1">
      <c r="A90" s="152"/>
      <c r="B90" s="152"/>
      <c r="C90" s="107"/>
      <c r="D90" s="107"/>
      <c r="E90" s="107"/>
      <c r="F90" s="107"/>
      <c r="G90" s="107"/>
      <c r="H90" s="107"/>
    </row>
    <row r="91" spans="1:8" ht="16.5" thickBot="1">
      <c r="A91" s="17" t="s">
        <v>23</v>
      </c>
      <c r="B91" s="182">
        <f t="shared" ref="B91:G91" si="9">B89+B81+B77+B59+B52+B46+B41</f>
        <v>13278560.300000001</v>
      </c>
      <c r="C91" s="38">
        <f t="shared" si="9"/>
        <v>2425494.0750000002</v>
      </c>
      <c r="D91" s="38">
        <f t="shared" si="9"/>
        <v>2425493.75</v>
      </c>
      <c r="E91" s="38">
        <f t="shared" si="9"/>
        <v>2425493.75</v>
      </c>
      <c r="F91" s="38">
        <f t="shared" si="9"/>
        <v>2425495.0499999998</v>
      </c>
      <c r="G91" s="38">
        <f t="shared" si="9"/>
        <v>9701976.625</v>
      </c>
      <c r="H91" s="112"/>
    </row>
    <row r="92" spans="1:8" s="1" customFormat="1">
      <c r="A92" s="152"/>
      <c r="B92" s="152"/>
      <c r="C92" s="107"/>
      <c r="D92" s="107"/>
      <c r="E92" s="107"/>
      <c r="F92" s="107"/>
      <c r="G92" s="107"/>
      <c r="H92" s="107"/>
    </row>
    <row r="93" spans="1:8" ht="18">
      <c r="A93" s="56" t="s">
        <v>229</v>
      </c>
      <c r="B93" s="183">
        <f>B91+B31</f>
        <v>14681814.170000002</v>
      </c>
      <c r="C93" s="58">
        <f t="shared" ref="C93:F93" si="10">C91+C31</f>
        <v>2737748.5025000004</v>
      </c>
      <c r="D93" s="58">
        <f t="shared" si="10"/>
        <v>2737748.1775000002</v>
      </c>
      <c r="E93" s="58">
        <f t="shared" si="10"/>
        <v>2737748.1775000002</v>
      </c>
      <c r="F93" s="58">
        <f t="shared" si="10"/>
        <v>2737749.4775</v>
      </c>
      <c r="G93" s="59">
        <f>G91+G31</f>
        <v>10950994.335000001</v>
      </c>
    </row>
    <row r="94" spans="1:8">
      <c r="B94" s="175">
        <v>-3576583</v>
      </c>
      <c r="G94" s="212">
        <v>154236</v>
      </c>
    </row>
    <row r="95" spans="1:8">
      <c r="B95" s="178">
        <f>SUM(B93:B94)</f>
        <v>11105231.170000002</v>
      </c>
      <c r="G95" s="112">
        <f>SUM(G93:G94)</f>
        <v>11105230.335000001</v>
      </c>
    </row>
    <row r="97" spans="1:4">
      <c r="A97" s="152"/>
      <c r="B97" s="152"/>
      <c r="C97" s="163"/>
      <c r="D97" s="163"/>
    </row>
  </sheetData>
  <pageMargins left="0.7" right="0.7" top="0.75" bottom="0.75" header="0.3" footer="0.3"/>
  <pageSetup scale="8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opLeftCell="A14" workbookViewId="0">
      <selection activeCell="H77" sqref="H77"/>
    </sheetView>
  </sheetViews>
  <sheetFormatPr defaultColWidth="9.140625" defaultRowHeight="12.75"/>
  <cols>
    <col min="1" max="1" width="66.85546875" style="4" customWidth="1"/>
    <col min="2" max="2" width="21.140625" style="72" hidden="1" customWidth="1"/>
    <col min="3" max="4" width="16.28515625" style="2" bestFit="1" customWidth="1"/>
    <col min="5" max="5" width="16.28515625" style="3" bestFit="1" customWidth="1"/>
    <col min="6" max="6" width="16.28515625" style="4" bestFit="1" customWidth="1"/>
    <col min="7" max="7" width="18" style="4" bestFit="1" customWidth="1"/>
    <col min="8" max="8" width="11.85546875" style="4" bestFit="1" customWidth="1"/>
    <col min="9" max="9" width="14" style="4" bestFit="1" customWidth="1"/>
    <col min="10" max="10" width="10.7109375" style="4" bestFit="1" customWidth="1"/>
    <col min="11" max="11" width="14" style="4" bestFit="1" customWidth="1"/>
    <col min="12" max="12" width="12.28515625" style="4" bestFit="1" customWidth="1"/>
    <col min="13" max="16384" width="9.140625" style="4"/>
  </cols>
  <sheetData>
    <row r="1" spans="1:7">
      <c r="A1" s="1" t="s">
        <v>24</v>
      </c>
      <c r="B1" s="82"/>
    </row>
    <row r="2" spans="1:7">
      <c r="A2" s="1"/>
      <c r="B2" s="82"/>
    </row>
    <row r="3" spans="1:7" s="8" customFormat="1" ht="19.5" thickBot="1">
      <c r="A3" s="5" t="s">
        <v>125</v>
      </c>
      <c r="B3" s="83"/>
      <c r="C3" s="6"/>
      <c r="D3" s="6"/>
      <c r="E3" s="7"/>
    </row>
    <row r="4" spans="1:7" s="9" customFormat="1" ht="26.25" thickBot="1">
      <c r="B4" s="84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6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65"/>
      <c r="C6" s="19"/>
      <c r="D6" s="19"/>
      <c r="E6" s="20"/>
    </row>
    <row r="7" spans="1:7" s="9" customFormat="1" ht="16.5" thickBot="1">
      <c r="A7" s="21"/>
      <c r="B7" s="66"/>
    </row>
    <row r="8" spans="1:7" s="25" customFormat="1" ht="13.5" thickBot="1">
      <c r="A8" s="22" t="s">
        <v>0</v>
      </c>
      <c r="B8" s="67"/>
      <c r="C8" s="24"/>
      <c r="D8" s="24"/>
      <c r="E8" s="3"/>
    </row>
    <row r="9" spans="1:7">
      <c r="B9" s="68"/>
      <c r="C9" s="88">
        <v>590095.63749999995</v>
      </c>
      <c r="D9" s="111">
        <v>590095.63749999995</v>
      </c>
      <c r="E9" s="111">
        <v>590095.63749999995</v>
      </c>
      <c r="F9" s="111">
        <v>590095.63749999995</v>
      </c>
      <c r="G9" s="29">
        <f>SUM(C9:F9)</f>
        <v>2360382.5499999998</v>
      </c>
    </row>
    <row r="10" spans="1:7">
      <c r="B10" s="68"/>
      <c r="C10" s="27"/>
      <c r="D10" s="28"/>
      <c r="E10" s="27"/>
      <c r="F10" s="29"/>
      <c r="G10" s="29">
        <f>SUM(C10:F10)</f>
        <v>0</v>
      </c>
    </row>
    <row r="11" spans="1:7">
      <c r="A11" s="30"/>
      <c r="B11" s="69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69">
        <f>190565+2169817.55</f>
        <v>2360382.5499999998</v>
      </c>
      <c r="C12" s="29">
        <f>SUM(C9:C11)</f>
        <v>590095.63749999995</v>
      </c>
      <c r="D12" s="29">
        <f>SUM(D9:D11)</f>
        <v>590095.63749999995</v>
      </c>
      <c r="E12" s="29">
        <f>SUM(E9:E11)</f>
        <v>590095.63749999995</v>
      </c>
      <c r="F12" s="29">
        <f>SUM(F9:F11)</f>
        <v>590095.63749999995</v>
      </c>
      <c r="G12" s="29">
        <f>SUM(G9:G11)</f>
        <v>2360382.5499999998</v>
      </c>
    </row>
    <row r="13" spans="1:7">
      <c r="A13" s="34" t="s">
        <v>1</v>
      </c>
      <c r="B13" s="67"/>
      <c r="C13" s="24"/>
      <c r="D13" s="35"/>
      <c r="E13" s="36"/>
    </row>
    <row r="14" spans="1:7">
      <c r="B14" s="68"/>
      <c r="C14" s="27"/>
      <c r="D14" s="28"/>
      <c r="E14" s="27"/>
      <c r="F14" s="29"/>
      <c r="G14" s="29">
        <f>SUM(C14:F14)</f>
        <v>0</v>
      </c>
    </row>
    <row r="15" spans="1:7">
      <c r="A15" s="30"/>
      <c r="B15" s="69"/>
      <c r="C15" s="32"/>
      <c r="D15" s="28"/>
      <c r="E15" s="27"/>
      <c r="F15" s="29"/>
      <c r="G15" s="29">
        <f>SUM(C15:F15)</f>
        <v>0</v>
      </c>
    </row>
    <row r="16" spans="1:7">
      <c r="B16" s="68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70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67"/>
      <c r="C18" s="27"/>
      <c r="D18" s="28"/>
      <c r="E18" s="27"/>
      <c r="F18" s="29"/>
      <c r="G18" s="29"/>
    </row>
    <row r="19" spans="1:8">
      <c r="B19" s="68"/>
      <c r="C19" s="27"/>
      <c r="D19" s="28"/>
      <c r="E19" s="27"/>
      <c r="F19" s="29"/>
      <c r="G19" s="29">
        <f>SUM(C19:F19)</f>
        <v>0</v>
      </c>
    </row>
    <row r="20" spans="1:8">
      <c r="A20" s="30"/>
      <c r="B20" s="69"/>
      <c r="C20" s="32"/>
      <c r="D20" s="28"/>
      <c r="E20" s="27"/>
      <c r="F20" s="29"/>
      <c r="G20" s="29">
        <f>SUM(C20:F20)</f>
        <v>0</v>
      </c>
    </row>
    <row r="21" spans="1:8">
      <c r="B21" s="68"/>
      <c r="C21" s="27"/>
      <c r="D21" s="28"/>
      <c r="E21" s="27"/>
      <c r="F21" s="29"/>
      <c r="G21" s="29">
        <f>SUM(C21:F21)</f>
        <v>0</v>
      </c>
    </row>
    <row r="22" spans="1:8">
      <c r="A22" s="30"/>
      <c r="B22" s="69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69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71"/>
      <c r="C24" s="39"/>
      <c r="D24" s="27"/>
      <c r="E24" s="42"/>
      <c r="F24" s="43"/>
      <c r="G24" s="43"/>
    </row>
    <row r="25" spans="1:8" s="1" customFormat="1">
      <c r="A25" s="4"/>
      <c r="B25" s="68"/>
      <c r="C25" s="90">
        <v>141622.965</v>
      </c>
      <c r="D25" s="107">
        <v>141622.965</v>
      </c>
      <c r="E25" s="107">
        <v>141622.965</v>
      </c>
      <c r="F25" s="107">
        <v>141622.965</v>
      </c>
      <c r="G25" s="29"/>
    </row>
    <row r="26" spans="1:8" s="1" customFormat="1">
      <c r="A26" s="30" t="s">
        <v>21</v>
      </c>
      <c r="B26" s="69">
        <v>566491.86</v>
      </c>
      <c r="C26" s="29">
        <f>SUM(C24:C25)</f>
        <v>141622.965</v>
      </c>
      <c r="D26" s="29">
        <f>SUM(D24:D25)</f>
        <v>141622.965</v>
      </c>
      <c r="E26" s="29">
        <f>SUM(E24:E25)</f>
        <v>141622.965</v>
      </c>
      <c r="F26" s="29">
        <f>SUM(F24:F25)</f>
        <v>141622.965</v>
      </c>
      <c r="G26" s="29">
        <f>SUM(C26:F26)</f>
        <v>566491.86</v>
      </c>
    </row>
    <row r="27" spans="1:8" s="1" customFormat="1">
      <c r="A27" s="34" t="s">
        <v>3</v>
      </c>
      <c r="B27" s="67"/>
      <c r="C27" s="44"/>
      <c r="D27" s="27"/>
      <c r="E27" s="42"/>
      <c r="F27" s="43"/>
      <c r="G27" s="43"/>
    </row>
    <row r="28" spans="1:8">
      <c r="B28" s="68"/>
      <c r="C28" s="29"/>
      <c r="D28" s="29"/>
      <c r="E28" s="39"/>
      <c r="F28" s="29"/>
      <c r="G28" s="29"/>
    </row>
    <row r="29" spans="1:8">
      <c r="A29" s="30" t="s">
        <v>21</v>
      </c>
      <c r="B29" s="69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69"/>
      <c r="C30" s="29"/>
      <c r="D30" s="29"/>
      <c r="E30" s="29"/>
      <c r="F30" s="29"/>
      <c r="G30" s="29"/>
    </row>
    <row r="31" spans="1:8" ht="16.5" thickBot="1">
      <c r="A31" s="17" t="s">
        <v>22</v>
      </c>
      <c r="B31" s="65">
        <f>B12+B26</f>
        <v>2926874.4099999997</v>
      </c>
      <c r="C31" s="45">
        <f>C29+C26+C23+C17+C12</f>
        <v>731718.60249999992</v>
      </c>
      <c r="D31" s="45">
        <f>D29+D26+D23+D17+D12</f>
        <v>731718.60249999992</v>
      </c>
      <c r="E31" s="45">
        <f>E29+E26+E23+E17+E12</f>
        <v>731718.60249999992</v>
      </c>
      <c r="F31" s="45">
        <f>F29+F26+F23+F17+F12</f>
        <v>731718.60249999992</v>
      </c>
      <c r="G31" s="45">
        <f>G29+G26+G23+G17+G12</f>
        <v>2926874.4099999997</v>
      </c>
      <c r="H31" s="29"/>
    </row>
    <row r="32" spans="1:8" ht="13.5" thickBot="1">
      <c r="A32" s="30"/>
      <c r="B32" s="69"/>
      <c r="C32" s="29"/>
      <c r="D32" s="29"/>
      <c r="E32" s="29"/>
      <c r="F32" s="29"/>
      <c r="G32" s="29"/>
    </row>
    <row r="33" spans="1:8" ht="16.5" thickBot="1">
      <c r="A33" s="17" t="s">
        <v>5</v>
      </c>
      <c r="B33" s="65"/>
      <c r="C33" s="4"/>
      <c r="D33" s="4"/>
      <c r="E33" s="4"/>
    </row>
    <row r="34" spans="1:8" ht="16.5" thickBot="1">
      <c r="A34" s="46"/>
      <c r="B34" s="65"/>
      <c r="C34" s="44"/>
      <c r="D34" s="27"/>
      <c r="E34" s="39"/>
      <c r="F34" s="29"/>
      <c r="G34" s="29"/>
    </row>
    <row r="35" spans="1:8" ht="13.5" thickBot="1">
      <c r="A35" s="40" t="s">
        <v>7</v>
      </c>
      <c r="B35" s="71"/>
      <c r="C35" s="27"/>
      <c r="D35" s="27"/>
      <c r="E35" s="39"/>
      <c r="F35" s="29"/>
      <c r="G35" s="29"/>
    </row>
    <row r="36" spans="1:8">
      <c r="A36" s="41" t="s">
        <v>20</v>
      </c>
      <c r="B36" s="71"/>
      <c r="C36" s="27"/>
      <c r="D36" s="39"/>
      <c r="E36" s="47"/>
      <c r="F36" s="29"/>
      <c r="G36" s="29"/>
    </row>
    <row r="37" spans="1:8">
      <c r="A37" s="152" t="s">
        <v>71</v>
      </c>
      <c r="C37" s="91">
        <v>6250</v>
      </c>
      <c r="D37" s="91">
        <v>6250</v>
      </c>
      <c r="E37" s="93">
        <v>6250</v>
      </c>
      <c r="F37" s="92">
        <v>6250</v>
      </c>
      <c r="G37" s="29">
        <f t="shared" ref="G37:G42" si="0">SUM(C37:F37)</f>
        <v>25000</v>
      </c>
    </row>
    <row r="38" spans="1:8">
      <c r="A38" s="152" t="s">
        <v>159</v>
      </c>
      <c r="C38" s="27">
        <v>2500</v>
      </c>
      <c r="D38" s="27">
        <v>2500</v>
      </c>
      <c r="E38" s="39">
        <v>2500</v>
      </c>
      <c r="F38" s="29">
        <v>2500</v>
      </c>
      <c r="G38" s="29">
        <f t="shared" si="0"/>
        <v>10000</v>
      </c>
    </row>
    <row r="39" spans="1:8">
      <c r="A39" s="152" t="s">
        <v>37</v>
      </c>
      <c r="C39" s="27">
        <v>2000</v>
      </c>
      <c r="D39" s="27">
        <v>2000</v>
      </c>
      <c r="E39" s="39">
        <v>2000</v>
      </c>
      <c r="F39" s="29">
        <v>3880</v>
      </c>
      <c r="G39" s="29">
        <f t="shared" si="0"/>
        <v>9880</v>
      </c>
    </row>
    <row r="40" spans="1:8">
      <c r="A40" s="155" t="s">
        <v>181</v>
      </c>
      <c r="C40" s="27">
        <v>31250</v>
      </c>
      <c r="D40" s="27">
        <v>31250</v>
      </c>
      <c r="E40" s="39">
        <v>31250</v>
      </c>
      <c r="F40" s="29">
        <v>31250</v>
      </c>
      <c r="G40" s="29">
        <f t="shared" si="0"/>
        <v>125000</v>
      </c>
    </row>
    <row r="41" spans="1:8">
      <c r="A41" s="30"/>
      <c r="B41" s="73"/>
      <c r="C41" s="44"/>
      <c r="D41" s="27"/>
      <c r="E41" s="39"/>
      <c r="F41" s="29"/>
      <c r="G41" s="29">
        <f t="shared" si="0"/>
        <v>0</v>
      </c>
    </row>
    <row r="42" spans="1:8">
      <c r="A42" s="30"/>
      <c r="B42" s="73"/>
      <c r="C42" s="48"/>
      <c r="D42" s="27"/>
      <c r="E42" s="39"/>
      <c r="F42" s="29"/>
      <c r="G42" s="29">
        <f t="shared" si="0"/>
        <v>0</v>
      </c>
    </row>
    <row r="43" spans="1:8" ht="13.5" thickBot="1">
      <c r="A43" s="30" t="s">
        <v>21</v>
      </c>
      <c r="B43" s="73">
        <f>44880+125000</f>
        <v>169880</v>
      </c>
      <c r="C43" s="29">
        <f>SUM(C37:C42)</f>
        <v>42000</v>
      </c>
      <c r="D43" s="29">
        <f>SUM(D37:D42)</f>
        <v>42000</v>
      </c>
      <c r="E43" s="29">
        <f>SUM(E37:E42)</f>
        <v>42000</v>
      </c>
      <c r="F43" s="29">
        <f>SUM(F37:F42)</f>
        <v>43880</v>
      </c>
      <c r="G43" s="29">
        <f>SUM(G37:G42)</f>
        <v>169880</v>
      </c>
      <c r="H43" s="29"/>
    </row>
    <row r="44" spans="1:8" ht="13.5" thickBot="1">
      <c r="A44" s="40" t="s">
        <v>9</v>
      </c>
      <c r="B44" s="71"/>
      <c r="C44" s="39"/>
      <c r="D44" s="39"/>
      <c r="E44" s="39"/>
      <c r="F44" s="29"/>
      <c r="G44" s="29"/>
    </row>
    <row r="45" spans="1:8">
      <c r="A45" s="41" t="s">
        <v>20</v>
      </c>
      <c r="B45" s="71"/>
      <c r="C45" s="39"/>
      <c r="D45" s="39"/>
      <c r="E45" s="39"/>
      <c r="F45" s="29"/>
      <c r="G45" s="29">
        <f>SUM(C45:F45)</f>
        <v>0</v>
      </c>
    </row>
    <row r="46" spans="1:8">
      <c r="A46" s="30"/>
      <c r="B46" s="73"/>
      <c r="C46" s="39"/>
      <c r="D46" s="39"/>
      <c r="E46" s="39"/>
      <c r="F46" s="29"/>
      <c r="G46" s="29">
        <f>SUM(C46:F46)</f>
        <v>0</v>
      </c>
    </row>
    <row r="47" spans="1:8">
      <c r="A47" s="30"/>
      <c r="B47" s="73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73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7" ht="13.5" thickBot="1">
      <c r="A49" s="40" t="s">
        <v>8</v>
      </c>
      <c r="B49" s="71"/>
      <c r="C49" s="39"/>
      <c r="D49" s="39"/>
      <c r="E49" s="39"/>
      <c r="F49" s="29"/>
      <c r="G49" s="29"/>
    </row>
    <row r="50" spans="1:7">
      <c r="A50" s="41" t="s">
        <v>20</v>
      </c>
      <c r="B50" s="71"/>
      <c r="C50" s="39"/>
      <c r="D50" s="39"/>
      <c r="E50" s="39"/>
      <c r="F50" s="29"/>
      <c r="G50" s="29">
        <f t="shared" ref="G50:G53" si="1">SUM(C50:F50)</f>
        <v>0</v>
      </c>
    </row>
    <row r="51" spans="1:7">
      <c r="A51" s="30"/>
      <c r="B51" s="73"/>
      <c r="C51" s="39"/>
      <c r="D51" s="39"/>
      <c r="E51" s="39"/>
      <c r="F51" s="29"/>
      <c r="G51" s="29">
        <f t="shared" si="1"/>
        <v>0</v>
      </c>
    </row>
    <row r="52" spans="1:7">
      <c r="A52" s="30"/>
      <c r="B52" s="73"/>
      <c r="C52" s="39"/>
      <c r="D52" s="39"/>
      <c r="E52" s="39"/>
      <c r="F52" s="29"/>
      <c r="G52" s="29">
        <f t="shared" si="1"/>
        <v>0</v>
      </c>
    </row>
    <row r="53" spans="1:7">
      <c r="A53" s="30"/>
      <c r="B53" s="73"/>
      <c r="C53" s="42"/>
      <c r="D53" s="39"/>
      <c r="E53" s="39"/>
      <c r="F53" s="29"/>
      <c r="G53" s="29">
        <f t="shared" si="1"/>
        <v>0</v>
      </c>
    </row>
    <row r="54" spans="1:7" ht="13.5" thickBot="1">
      <c r="A54" s="30" t="s">
        <v>21</v>
      </c>
      <c r="B54" s="73"/>
      <c r="C54" s="29">
        <f>SUM(C50:C53)</f>
        <v>0</v>
      </c>
      <c r="D54" s="29">
        <f>SUM(D50:D53)</f>
        <v>0</v>
      </c>
      <c r="E54" s="29">
        <f>SUM(E50:E53)</f>
        <v>0</v>
      </c>
      <c r="F54" s="29">
        <f>SUM(F50:F53)</f>
        <v>0</v>
      </c>
      <c r="G54" s="29">
        <f>SUM(G50:G53)</f>
        <v>0</v>
      </c>
    </row>
    <row r="55" spans="1:7" ht="13.5" thickBot="1">
      <c r="A55" s="40" t="s">
        <v>10</v>
      </c>
      <c r="B55" s="71"/>
      <c r="C55" s="39"/>
      <c r="D55" s="39"/>
      <c r="E55" s="39"/>
      <c r="F55" s="29"/>
      <c r="G55" s="29"/>
    </row>
    <row r="56" spans="1:7">
      <c r="A56" s="41" t="s">
        <v>20</v>
      </c>
      <c r="B56" s="71"/>
      <c r="C56" s="47"/>
      <c r="D56" s="39"/>
      <c r="E56" s="39"/>
      <c r="F56" s="29"/>
      <c r="G56" s="29"/>
    </row>
    <row r="57" spans="1:7">
      <c r="A57" s="153" t="s">
        <v>160</v>
      </c>
      <c r="B57" s="71"/>
      <c r="C57" s="154">
        <v>5000</v>
      </c>
      <c r="D57" s="154">
        <v>5000</v>
      </c>
      <c r="E57" s="154">
        <v>5000</v>
      </c>
      <c r="F57" s="154">
        <v>5000</v>
      </c>
      <c r="G57" s="29">
        <f>SUM(C57:F57)</f>
        <v>20000</v>
      </c>
    </row>
    <row r="58" spans="1:7">
      <c r="A58" s="153" t="s">
        <v>161</v>
      </c>
      <c r="B58" s="71"/>
      <c r="C58" s="154">
        <v>1625</v>
      </c>
      <c r="D58" s="154">
        <v>1625</v>
      </c>
      <c r="E58" s="154">
        <v>1625</v>
      </c>
      <c r="F58" s="154">
        <v>1623</v>
      </c>
      <c r="G58" s="29">
        <f t="shared" ref="G58:G65" si="2">SUM(C58:F58)</f>
        <v>6498</v>
      </c>
    </row>
    <row r="59" spans="1:7">
      <c r="A59" s="153" t="s">
        <v>162</v>
      </c>
      <c r="B59" s="71"/>
      <c r="C59" s="154">
        <v>13500</v>
      </c>
      <c r="D59" s="154">
        <v>13500</v>
      </c>
      <c r="E59" s="154">
        <v>13500</v>
      </c>
      <c r="F59" s="154">
        <v>13500</v>
      </c>
      <c r="G59" s="29">
        <f t="shared" si="2"/>
        <v>54000</v>
      </c>
    </row>
    <row r="60" spans="1:7">
      <c r="A60" s="153" t="s">
        <v>37</v>
      </c>
      <c r="B60" s="71"/>
      <c r="C60" s="154">
        <v>6250</v>
      </c>
      <c r="D60" s="154">
        <v>6250</v>
      </c>
      <c r="E60" s="154">
        <v>6250</v>
      </c>
      <c r="F60" s="154">
        <v>6250</v>
      </c>
      <c r="G60" s="29">
        <f t="shared" si="2"/>
        <v>25000</v>
      </c>
    </row>
    <row r="61" spans="1:7">
      <c r="A61" s="153" t="s">
        <v>163</v>
      </c>
      <c r="B61" s="71"/>
      <c r="C61" s="154">
        <v>12500</v>
      </c>
      <c r="D61" s="154">
        <v>12500</v>
      </c>
      <c r="E61" s="154">
        <v>12500</v>
      </c>
      <c r="F61" s="154">
        <v>12500</v>
      </c>
      <c r="G61" s="29">
        <f t="shared" si="2"/>
        <v>50000</v>
      </c>
    </row>
    <row r="62" spans="1:7">
      <c r="A62" s="153" t="s">
        <v>164</v>
      </c>
      <c r="B62" s="71"/>
      <c r="C62" s="154">
        <v>2500</v>
      </c>
      <c r="D62" s="154">
        <v>2500</v>
      </c>
      <c r="E62" s="154">
        <v>2500</v>
      </c>
      <c r="F62" s="154">
        <v>2500</v>
      </c>
      <c r="G62" s="29">
        <f t="shared" si="2"/>
        <v>10000</v>
      </c>
    </row>
    <row r="63" spans="1:7">
      <c r="A63" s="153" t="s">
        <v>165</v>
      </c>
      <c r="B63" s="71"/>
      <c r="C63" s="154">
        <v>3750</v>
      </c>
      <c r="D63" s="154">
        <v>3750</v>
      </c>
      <c r="E63" s="154">
        <v>3750</v>
      </c>
      <c r="F63" s="154">
        <v>3750</v>
      </c>
      <c r="G63" s="29">
        <f t="shared" si="2"/>
        <v>15000</v>
      </c>
    </row>
    <row r="64" spans="1:7">
      <c r="A64" s="153" t="s">
        <v>166</v>
      </c>
      <c r="B64" s="73"/>
      <c r="C64" s="154">
        <v>948</v>
      </c>
      <c r="D64" s="154">
        <v>948</v>
      </c>
      <c r="E64" s="154">
        <v>948</v>
      </c>
      <c r="F64" s="154">
        <v>948</v>
      </c>
      <c r="G64" s="29">
        <f t="shared" si="2"/>
        <v>3792</v>
      </c>
    </row>
    <row r="65" spans="1:13">
      <c r="A65" s="155" t="s">
        <v>181</v>
      </c>
      <c r="C65" s="39">
        <v>18750</v>
      </c>
      <c r="D65" s="39">
        <v>18750</v>
      </c>
      <c r="E65" s="39">
        <v>18750</v>
      </c>
      <c r="F65" s="29">
        <v>18750</v>
      </c>
      <c r="G65" s="29">
        <f t="shared" si="2"/>
        <v>75000</v>
      </c>
    </row>
    <row r="66" spans="1:13" ht="13.5" thickBot="1">
      <c r="A66" s="30" t="s">
        <v>21</v>
      </c>
      <c r="B66" s="73">
        <f>184290+75000</f>
        <v>259290</v>
      </c>
      <c r="C66" s="29">
        <f>SUM(C57:C65)</f>
        <v>64823</v>
      </c>
      <c r="D66" s="29">
        <f>SUM(D57:D65)</f>
        <v>64823</v>
      </c>
      <c r="E66" s="29">
        <f>SUM(E57:E65)</f>
        <v>64823</v>
      </c>
      <c r="F66" s="29">
        <f>SUM(F57:F65)</f>
        <v>64821</v>
      </c>
      <c r="G66" s="29">
        <f>SUM(G57:G65)</f>
        <v>259290</v>
      </c>
      <c r="H66" s="29"/>
    </row>
    <row r="67" spans="1:13" ht="13.5" thickBot="1">
      <c r="A67" s="40" t="s">
        <v>11</v>
      </c>
      <c r="B67" s="71"/>
      <c r="C67" s="39"/>
      <c r="D67" s="39"/>
      <c r="E67" s="39"/>
      <c r="F67" s="29"/>
      <c r="G67" s="29"/>
    </row>
    <row r="68" spans="1:13">
      <c r="A68" s="41" t="s">
        <v>20</v>
      </c>
      <c r="B68" s="71"/>
      <c r="C68" s="47"/>
      <c r="D68" s="49"/>
      <c r="E68" s="39"/>
      <c r="F68" s="29"/>
      <c r="G68" s="29"/>
    </row>
    <row r="69" spans="1:13">
      <c r="A69" s="155" t="s">
        <v>167</v>
      </c>
      <c r="B69" s="71"/>
      <c r="C69" s="96">
        <v>2500</v>
      </c>
      <c r="D69" s="97">
        <v>2500</v>
      </c>
      <c r="E69" s="95">
        <v>2500</v>
      </c>
      <c r="F69" s="94">
        <v>2500</v>
      </c>
      <c r="G69" s="29">
        <f>SUM(C69:F69)</f>
        <v>10000</v>
      </c>
    </row>
    <row r="70" spans="1:13">
      <c r="A70" s="155" t="s">
        <v>182</v>
      </c>
      <c r="B70" s="71"/>
      <c r="C70" s="47">
        <v>62500</v>
      </c>
      <c r="D70" s="49">
        <v>62500</v>
      </c>
      <c r="E70" s="39">
        <v>62500</v>
      </c>
      <c r="F70" s="29">
        <v>62500</v>
      </c>
      <c r="G70" s="29">
        <f t="shared" ref="G70:G73" si="3">SUM(C70:F70)</f>
        <v>250000</v>
      </c>
    </row>
    <row r="71" spans="1:13">
      <c r="A71" s="155" t="s">
        <v>183</v>
      </c>
      <c r="B71" s="71"/>
      <c r="C71" s="47">
        <v>140750</v>
      </c>
      <c r="D71" s="49">
        <v>140750</v>
      </c>
      <c r="E71" s="39">
        <v>140750</v>
      </c>
      <c r="F71" s="29">
        <v>140750</v>
      </c>
      <c r="G71" s="29">
        <f t="shared" si="3"/>
        <v>563000</v>
      </c>
    </row>
    <row r="72" spans="1:13">
      <c r="A72" s="30" t="s">
        <v>184</v>
      </c>
      <c r="B72" s="211">
        <f>4295292-634836.41</f>
        <v>3660455.59</v>
      </c>
      <c r="C72" s="47">
        <f>B72/4</f>
        <v>915113.89749999996</v>
      </c>
      <c r="D72" s="47">
        <v>915113.89749999996</v>
      </c>
      <c r="E72" s="47">
        <v>915113.89749999996</v>
      </c>
      <c r="F72" s="47">
        <v>915113.89749999996</v>
      </c>
      <c r="G72" s="29">
        <f>SUM(C72:F72)</f>
        <v>3660455.59</v>
      </c>
      <c r="H72" s="213"/>
      <c r="I72" s="165"/>
      <c r="J72" s="26"/>
      <c r="K72" s="26"/>
      <c r="L72" s="53"/>
      <c r="M72" s="26"/>
    </row>
    <row r="73" spans="1:13">
      <c r="A73" s="30" t="s">
        <v>14</v>
      </c>
      <c r="B73" s="73"/>
      <c r="C73" s="48"/>
      <c r="D73" s="49"/>
      <c r="E73" s="39"/>
      <c r="F73" s="29"/>
      <c r="G73" s="29">
        <f t="shared" si="3"/>
        <v>0</v>
      </c>
    </row>
    <row r="74" spans="1:13">
      <c r="A74" s="30" t="s">
        <v>21</v>
      </c>
      <c r="B74" s="73">
        <f>250000+563000+11357292+10000</f>
        <v>12180292</v>
      </c>
      <c r="C74" s="43">
        <f>SUM(C69:C73)</f>
        <v>1120863.8975</v>
      </c>
      <c r="D74" s="43">
        <f>SUM(D69:D73)</f>
        <v>1120863.8975</v>
      </c>
      <c r="E74" s="43">
        <f>SUM(E69:E73)</f>
        <v>1120863.8975</v>
      </c>
      <c r="F74" s="43">
        <f>SUM(F69:F73)</f>
        <v>1120863.8975</v>
      </c>
      <c r="G74" s="43">
        <f>SUM(G69:G73)</f>
        <v>4483455.59</v>
      </c>
      <c r="H74" s="29"/>
    </row>
    <row r="75" spans="1:13">
      <c r="A75" s="34" t="s">
        <v>12</v>
      </c>
      <c r="B75" s="67"/>
      <c r="C75" s="48"/>
      <c r="D75" s="49"/>
      <c r="E75" s="39"/>
      <c r="F75" s="29"/>
      <c r="G75" s="29"/>
    </row>
    <row r="76" spans="1:13">
      <c r="B76" s="71"/>
      <c r="C76" s="47"/>
      <c r="D76" s="39"/>
      <c r="E76" s="39"/>
      <c r="F76" s="29"/>
      <c r="G76" s="29"/>
    </row>
    <row r="77" spans="1:13">
      <c r="A77" s="155" t="s">
        <v>182</v>
      </c>
      <c r="B77" s="73">
        <v>2475000</v>
      </c>
      <c r="C77" s="47">
        <v>618750</v>
      </c>
      <c r="D77" s="39">
        <v>1237500</v>
      </c>
      <c r="E77" s="39">
        <v>618750</v>
      </c>
      <c r="F77" s="29">
        <v>0</v>
      </c>
      <c r="G77" s="29">
        <f>SUM(C77:F77)</f>
        <v>2475000</v>
      </c>
      <c r="H77" s="29"/>
    </row>
    <row r="78" spans="1:13">
      <c r="A78" s="195" t="s">
        <v>202</v>
      </c>
      <c r="B78" s="196">
        <v>7003220</v>
      </c>
      <c r="C78" s="50">
        <v>0</v>
      </c>
      <c r="D78" s="50">
        <v>0</v>
      </c>
      <c r="E78" s="50">
        <v>0</v>
      </c>
      <c r="F78" s="50">
        <v>0</v>
      </c>
      <c r="G78" s="29">
        <f>SUM(C78:F78)</f>
        <v>0</v>
      </c>
    </row>
    <row r="79" spans="1:13">
      <c r="A79" s="30" t="s">
        <v>21</v>
      </c>
      <c r="B79" s="73">
        <f>7003220+2475000</f>
        <v>9478220</v>
      </c>
      <c r="C79" s="43">
        <f>SUM(C77:C78)</f>
        <v>618750</v>
      </c>
      <c r="D79" s="43">
        <f>SUM(D77:D78)</f>
        <v>1237500</v>
      </c>
      <c r="E79" s="43">
        <f>SUM(E77:E78)</f>
        <v>618750</v>
      </c>
      <c r="F79" s="43">
        <f>SUM(F77:F78)</f>
        <v>0</v>
      </c>
      <c r="G79" s="43">
        <f>SUM(G77:G78)</f>
        <v>2475000</v>
      </c>
      <c r="H79" s="29"/>
    </row>
    <row r="80" spans="1:13">
      <c r="A80" s="51" t="s">
        <v>13</v>
      </c>
      <c r="B80" s="71"/>
      <c r="C80" s="27"/>
      <c r="D80" s="32"/>
      <c r="E80" s="42"/>
      <c r="F80" s="29"/>
      <c r="G80" s="29"/>
    </row>
    <row r="81" spans="1:12">
      <c r="A81" s="41" t="s">
        <v>20</v>
      </c>
      <c r="B81" s="71"/>
      <c r="C81" s="27"/>
      <c r="D81" s="49"/>
      <c r="E81" s="27"/>
      <c r="F81" s="29"/>
      <c r="G81" s="29"/>
    </row>
    <row r="82" spans="1:12" s="26" customFormat="1">
      <c r="A82" s="156" t="s">
        <v>168</v>
      </c>
      <c r="B82" s="68"/>
      <c r="C82" s="158">
        <v>1250</v>
      </c>
      <c r="D82" s="157">
        <v>1250</v>
      </c>
      <c r="E82" s="158">
        <v>1250</v>
      </c>
      <c r="F82" s="159">
        <v>1250</v>
      </c>
      <c r="G82" s="53">
        <f>SUM(C82:F82)</f>
        <v>5000</v>
      </c>
    </row>
    <row r="83" spans="1:12" s="26" customFormat="1">
      <c r="A83" s="156" t="s">
        <v>169</v>
      </c>
      <c r="B83" s="68"/>
      <c r="C83" s="158">
        <v>1250</v>
      </c>
      <c r="D83" s="157">
        <v>1250</v>
      </c>
      <c r="E83" s="158">
        <v>1250</v>
      </c>
      <c r="F83" s="159">
        <v>1250</v>
      </c>
      <c r="G83" s="53">
        <f t="shared" ref="G83:G88" si="4">SUM(C83:F83)</f>
        <v>5000</v>
      </c>
    </row>
    <row r="84" spans="1:12" s="26" customFormat="1">
      <c r="A84" s="156" t="s">
        <v>170</v>
      </c>
      <c r="B84" s="68"/>
      <c r="C84" s="158">
        <v>4375</v>
      </c>
      <c r="D84" s="158">
        <v>4375</v>
      </c>
      <c r="E84" s="158">
        <v>4375</v>
      </c>
      <c r="F84" s="158">
        <v>4375</v>
      </c>
      <c r="G84" s="53">
        <f t="shared" si="4"/>
        <v>17500</v>
      </c>
    </row>
    <row r="85" spans="1:12" s="26" customFormat="1">
      <c r="A85" s="156" t="s">
        <v>171</v>
      </c>
      <c r="B85" s="68"/>
      <c r="C85" s="158">
        <v>1250</v>
      </c>
      <c r="D85" s="158">
        <v>1250</v>
      </c>
      <c r="E85" s="158">
        <v>1250</v>
      </c>
      <c r="F85" s="158">
        <v>1250</v>
      </c>
      <c r="G85" s="53">
        <f t="shared" si="4"/>
        <v>5000</v>
      </c>
    </row>
    <row r="86" spans="1:12" s="26" customFormat="1">
      <c r="A86" s="156" t="s">
        <v>182</v>
      </c>
      <c r="B86" s="68"/>
      <c r="C86" s="52">
        <f>75000/4</f>
        <v>18750</v>
      </c>
      <c r="D86" s="28">
        <v>18750</v>
      </c>
      <c r="E86" s="52">
        <v>18750</v>
      </c>
      <c r="F86" s="53">
        <v>18750</v>
      </c>
      <c r="G86" s="53">
        <f t="shared" si="4"/>
        <v>75000</v>
      </c>
    </row>
    <row r="87" spans="1:12" s="26" customFormat="1">
      <c r="A87" s="31"/>
      <c r="B87" s="69"/>
      <c r="C87" s="38"/>
      <c r="D87" s="28"/>
      <c r="E87" s="54"/>
      <c r="F87" s="53"/>
      <c r="G87" s="53">
        <f t="shared" si="4"/>
        <v>0</v>
      </c>
    </row>
    <row r="88" spans="1:12" s="26" customFormat="1">
      <c r="A88" s="31"/>
      <c r="B88" s="69"/>
      <c r="C88" s="38"/>
      <c r="D88" s="28"/>
      <c r="E88" s="54"/>
      <c r="F88" s="53"/>
      <c r="G88" s="53">
        <f t="shared" si="4"/>
        <v>0</v>
      </c>
    </row>
    <row r="89" spans="1:12" s="1" customFormat="1">
      <c r="A89" s="30" t="s">
        <v>21</v>
      </c>
      <c r="B89" s="73">
        <f>75000+32500</f>
        <v>107500</v>
      </c>
      <c r="C89" s="43">
        <f>SUM(C82:C88)</f>
        <v>26875</v>
      </c>
      <c r="D89" s="43">
        <f>SUM(D82:D88)</f>
        <v>26875</v>
      </c>
      <c r="E89" s="43">
        <f>SUM(E82:E88)</f>
        <v>26875</v>
      </c>
      <c r="F89" s="43">
        <f>SUM(F82:F88)</f>
        <v>26875</v>
      </c>
      <c r="G89" s="43">
        <f>SUM(G82:G88)</f>
        <v>107500</v>
      </c>
      <c r="H89" s="43"/>
    </row>
    <row r="90" spans="1:12" s="1" customFormat="1" ht="13.5" thickBot="1">
      <c r="A90" s="30"/>
      <c r="B90" s="73"/>
      <c r="C90" s="43"/>
      <c r="D90" s="43"/>
      <c r="E90" s="43"/>
      <c r="F90" s="43"/>
      <c r="G90" s="43"/>
      <c r="H90" s="43"/>
    </row>
    <row r="91" spans="1:12" ht="16.5" thickBot="1">
      <c r="A91" s="17" t="s">
        <v>23</v>
      </c>
      <c r="B91" s="74">
        <f>B89+B79+B74+B66+B55+B49+B43</f>
        <v>22195182</v>
      </c>
      <c r="C91" s="38">
        <f>C89+C79+C74+C66+C54+C48+C43</f>
        <v>1873311.8975</v>
      </c>
      <c r="D91" s="38">
        <f>D89+D79+D74+D66+D54+D48+D43</f>
        <v>2492061.8975</v>
      </c>
      <c r="E91" s="38">
        <f>E89+E79+E74+E66+E54+E48+E43</f>
        <v>1873311.8975</v>
      </c>
      <c r="F91" s="38">
        <f>F89+F79+F74+F66+F54+F48+F43</f>
        <v>1256439.8975</v>
      </c>
      <c r="G91" s="38">
        <f>G89+G79+G74+G66+G54+G48+G43</f>
        <v>7495125.5899999999</v>
      </c>
      <c r="H91" s="29"/>
    </row>
    <row r="92" spans="1:12" s="1" customFormat="1">
      <c r="A92" s="30"/>
      <c r="B92" s="73"/>
      <c r="C92" s="43"/>
      <c r="D92" s="43"/>
      <c r="E92" s="43"/>
      <c r="F92" s="43"/>
      <c r="G92" s="43"/>
      <c r="H92" s="43"/>
    </row>
    <row r="93" spans="1:12" ht="18">
      <c r="A93" s="56" t="s">
        <v>230</v>
      </c>
      <c r="B93" s="75">
        <f t="shared" ref="B93:G93" si="5">B91+B31</f>
        <v>25122056.41</v>
      </c>
      <c r="C93" s="58">
        <f t="shared" si="5"/>
        <v>2605030.5</v>
      </c>
      <c r="D93" s="58">
        <f t="shared" si="5"/>
        <v>3223780.5</v>
      </c>
      <c r="E93" s="58">
        <f t="shared" si="5"/>
        <v>2605030.5</v>
      </c>
      <c r="F93" s="58">
        <f t="shared" si="5"/>
        <v>1988158.5</v>
      </c>
      <c r="G93" s="59">
        <f t="shared" si="5"/>
        <v>10422000</v>
      </c>
      <c r="K93" s="72">
        <v>3360000</v>
      </c>
      <c r="L93" s="112" t="s">
        <v>222</v>
      </c>
    </row>
    <row r="94" spans="1:12">
      <c r="G94" s="72">
        <v>7697000</v>
      </c>
      <c r="H94" s="101"/>
      <c r="K94" s="72">
        <v>7062000</v>
      </c>
      <c r="L94" s="101" t="s">
        <v>223</v>
      </c>
    </row>
    <row r="95" spans="1:12">
      <c r="G95" s="194">
        <f>SUM(G93:G94)</f>
        <v>18119000</v>
      </c>
      <c r="K95" s="72">
        <f>SUM(K93:K94)</f>
        <v>10422000</v>
      </c>
      <c r="L95" s="112" t="s">
        <v>19</v>
      </c>
    </row>
    <row r="96" spans="1:12">
      <c r="K96" s="194">
        <f>G93-K95</f>
        <v>0</v>
      </c>
      <c r="L96" s="101" t="s">
        <v>224</v>
      </c>
    </row>
    <row r="97" spans="1:10">
      <c r="A97" s="30"/>
      <c r="B97" s="73"/>
      <c r="C97" s="24"/>
      <c r="D97" s="24"/>
      <c r="J97" s="29"/>
    </row>
  </sheetData>
  <pageMargins left="0.7" right="0.7" top="0.75" bottom="0.75" header="0.3" footer="0.3"/>
  <pageSetup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opLeftCell="A49" workbookViewId="0">
      <selection activeCell="G74" sqref="G74"/>
    </sheetView>
  </sheetViews>
  <sheetFormatPr defaultColWidth="9.140625" defaultRowHeight="12.75"/>
  <cols>
    <col min="1" max="1" width="62.85546875" style="4" bestFit="1" customWidth="1"/>
    <col min="2" max="2" width="21.140625" style="72" hidden="1" customWidth="1"/>
    <col min="3" max="4" width="18" style="2" bestFit="1" customWidth="1"/>
    <col min="5" max="5" width="18" style="3" bestFit="1" customWidth="1"/>
    <col min="6" max="7" width="18" style="4" bestFit="1" customWidth="1"/>
    <col min="8" max="8" width="11.7109375" style="4" bestFit="1" customWidth="1"/>
    <col min="9" max="16384" width="9.140625" style="4"/>
  </cols>
  <sheetData>
    <row r="1" spans="1:7">
      <c r="A1" s="1" t="s">
        <v>24</v>
      </c>
      <c r="B1" s="82"/>
    </row>
    <row r="2" spans="1:7">
      <c r="A2" s="1"/>
      <c r="B2" s="82"/>
    </row>
    <row r="3" spans="1:7" s="8" customFormat="1" ht="19.5" thickBot="1">
      <c r="A3" s="5" t="s">
        <v>124</v>
      </c>
      <c r="B3" s="83"/>
      <c r="C3" s="6"/>
      <c r="D3" s="6"/>
      <c r="E3" s="7"/>
    </row>
    <row r="4" spans="1:7" s="9" customFormat="1" ht="26.25" thickBot="1">
      <c r="B4" s="84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6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65"/>
      <c r="C6" s="19"/>
      <c r="D6" s="19"/>
      <c r="E6" s="20"/>
    </row>
    <row r="7" spans="1:7" s="9" customFormat="1" ht="16.5" thickBot="1">
      <c r="A7" s="21"/>
      <c r="B7" s="66"/>
    </row>
    <row r="8" spans="1:7" s="25" customFormat="1" ht="13.5" thickBot="1">
      <c r="A8" s="22" t="s">
        <v>0</v>
      </c>
      <c r="B8" s="67">
        <v>8044074.0499999998</v>
      </c>
      <c r="C8" s="24"/>
      <c r="D8" s="24"/>
      <c r="E8" s="3"/>
    </row>
    <row r="9" spans="1:7">
      <c r="B9" s="68"/>
      <c r="C9" s="27">
        <v>2011019</v>
      </c>
      <c r="D9" s="28">
        <v>2011019</v>
      </c>
      <c r="E9" s="27">
        <v>2011019</v>
      </c>
      <c r="F9" s="29">
        <v>2011019</v>
      </c>
      <c r="G9" s="29">
        <f>SUM(C9:F9)</f>
        <v>8044076</v>
      </c>
    </row>
    <row r="10" spans="1:7">
      <c r="B10" s="68"/>
      <c r="C10" s="27"/>
      <c r="D10" s="28"/>
      <c r="E10" s="27"/>
      <c r="F10" s="29"/>
      <c r="G10" s="29">
        <f>SUM(C10:F10)</f>
        <v>0</v>
      </c>
    </row>
    <row r="11" spans="1:7">
      <c r="A11" s="30"/>
      <c r="B11" s="69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69"/>
      <c r="C12" s="43">
        <f>SUM(C9:C11)</f>
        <v>2011019</v>
      </c>
      <c r="D12" s="43">
        <f>SUM(D9:D11)</f>
        <v>2011019</v>
      </c>
      <c r="E12" s="43">
        <f>SUM(E9:E11)</f>
        <v>2011019</v>
      </c>
      <c r="F12" s="43">
        <f>SUM(F9:F11)</f>
        <v>2011019</v>
      </c>
      <c r="G12" s="43">
        <f>SUM(G9:G11)</f>
        <v>8044076</v>
      </c>
    </row>
    <row r="13" spans="1:7">
      <c r="A13" s="34" t="s">
        <v>1</v>
      </c>
      <c r="B13" s="67">
        <v>4132379.45</v>
      </c>
      <c r="C13" s="24"/>
      <c r="D13" s="35"/>
      <c r="E13" s="36"/>
    </row>
    <row r="14" spans="1:7">
      <c r="B14" s="68"/>
      <c r="C14" s="27">
        <f>4132379.45/4</f>
        <v>1033094.8625</v>
      </c>
      <c r="D14" s="28">
        <v>1033095</v>
      </c>
      <c r="E14" s="27">
        <v>1033095</v>
      </c>
      <c r="F14" s="29">
        <v>1033095</v>
      </c>
      <c r="G14" s="29">
        <f>SUM(C14:F14)</f>
        <v>4132379.8624999998</v>
      </c>
    </row>
    <row r="15" spans="1:7">
      <c r="A15" s="30"/>
      <c r="B15" s="69"/>
      <c r="C15" s="32"/>
      <c r="D15" s="28"/>
      <c r="E15" s="27"/>
      <c r="F15" s="29"/>
      <c r="G15" s="29">
        <f>SUM(C15:F15)</f>
        <v>0</v>
      </c>
    </row>
    <row r="16" spans="1:7">
      <c r="B16" s="68"/>
      <c r="C16" s="27"/>
      <c r="D16" s="28"/>
      <c r="E16" s="27"/>
      <c r="F16" s="29"/>
      <c r="G16" s="29">
        <f>SUM(C16:F16)</f>
        <v>0</v>
      </c>
    </row>
    <row r="17" spans="1:8">
      <c r="A17" s="30" t="s">
        <v>21</v>
      </c>
      <c r="B17" s="69"/>
      <c r="C17" s="43">
        <f>SUM(C14:C16)</f>
        <v>1033094.8625</v>
      </c>
      <c r="D17" s="43">
        <f>SUM(D14:D16)</f>
        <v>1033095</v>
      </c>
      <c r="E17" s="43">
        <f>SUM(E14:E16)</f>
        <v>1033095</v>
      </c>
      <c r="F17" s="43">
        <f>SUM(F14:F16)</f>
        <v>1033095</v>
      </c>
      <c r="G17" s="43">
        <f>SUM(G14:G16)</f>
        <v>4132379.8624999998</v>
      </c>
    </row>
    <row r="18" spans="1:8">
      <c r="A18" s="34" t="s">
        <v>2</v>
      </c>
      <c r="B18" s="67">
        <v>365000</v>
      </c>
      <c r="C18" s="27"/>
      <c r="D18" s="28"/>
      <c r="E18" s="27"/>
      <c r="F18" s="29"/>
      <c r="G18" s="29"/>
    </row>
    <row r="19" spans="1:8">
      <c r="B19" s="68"/>
      <c r="C19" s="27">
        <f>365000/4</f>
        <v>91250</v>
      </c>
      <c r="D19" s="28">
        <v>91250</v>
      </c>
      <c r="E19" s="27">
        <v>91250</v>
      </c>
      <c r="F19" s="29">
        <v>91250</v>
      </c>
      <c r="G19" s="29">
        <f>SUM(C19:F19)</f>
        <v>365000</v>
      </c>
    </row>
    <row r="20" spans="1:8">
      <c r="A20" s="30"/>
      <c r="B20" s="69"/>
      <c r="C20" s="32"/>
      <c r="D20" s="28"/>
      <c r="E20" s="27"/>
      <c r="F20" s="29"/>
      <c r="G20" s="29">
        <f>SUM(C20:F20)</f>
        <v>0</v>
      </c>
    </row>
    <row r="21" spans="1:8">
      <c r="B21" s="68"/>
      <c r="C21" s="27"/>
      <c r="D21" s="28"/>
      <c r="E21" s="27"/>
      <c r="F21" s="29"/>
      <c r="G21" s="29">
        <f>SUM(C21:F21)</f>
        <v>0</v>
      </c>
    </row>
    <row r="22" spans="1:8">
      <c r="A22" s="30"/>
      <c r="B22" s="69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69"/>
      <c r="C23" s="43">
        <f>SUM(C19:C22)</f>
        <v>91250</v>
      </c>
      <c r="D23" s="43">
        <f t="shared" ref="D23:F23" si="0">SUM(D19:D22)</f>
        <v>91250</v>
      </c>
      <c r="E23" s="43">
        <f t="shared" si="0"/>
        <v>91250</v>
      </c>
      <c r="F23" s="43">
        <f t="shared" si="0"/>
        <v>91250</v>
      </c>
      <c r="G23" s="43">
        <f>SUM(G19:G22)</f>
        <v>365000</v>
      </c>
    </row>
    <row r="24" spans="1:8" s="1" customFormat="1" ht="13.5" thickBot="1">
      <c r="A24" s="40" t="s">
        <v>4</v>
      </c>
      <c r="B24" s="71">
        <v>2922348.73</v>
      </c>
      <c r="C24" s="39"/>
      <c r="D24" s="27"/>
      <c r="E24" s="42"/>
      <c r="F24" s="43"/>
      <c r="G24" s="43"/>
    </row>
    <row r="25" spans="1:8" s="1" customFormat="1">
      <c r="A25" s="4"/>
      <c r="B25" s="68"/>
      <c r="C25" s="77">
        <f>B24/4</f>
        <v>730587.1825</v>
      </c>
      <c r="D25" s="78">
        <v>730587</v>
      </c>
      <c r="E25" s="79">
        <v>730587</v>
      </c>
      <c r="F25" s="77">
        <v>730587</v>
      </c>
      <c r="G25" s="77">
        <f>SUM(C25:F25)</f>
        <v>2922348.1825000001</v>
      </c>
    </row>
    <row r="26" spans="1:8" s="1" customFormat="1">
      <c r="A26" s="30" t="s">
        <v>21</v>
      </c>
      <c r="B26" s="69"/>
      <c r="C26" s="43">
        <f>SUM(C24:C25)</f>
        <v>730587.1825</v>
      </c>
      <c r="D26" s="43">
        <f>SUM(D24:D25)</f>
        <v>730587</v>
      </c>
      <c r="E26" s="43">
        <f>SUM(E24:E25)</f>
        <v>730587</v>
      </c>
      <c r="F26" s="43">
        <f>SUM(F24:F25)</f>
        <v>730587</v>
      </c>
      <c r="G26" s="43">
        <f>SUM(C26:F26)</f>
        <v>2922348.1825000001</v>
      </c>
    </row>
    <row r="27" spans="1:8" s="1" customFormat="1">
      <c r="A27" s="34" t="s">
        <v>3</v>
      </c>
      <c r="B27" s="67">
        <v>755000</v>
      </c>
      <c r="C27" s="44"/>
      <c r="D27" s="27"/>
      <c r="E27" s="42"/>
      <c r="F27" s="43"/>
      <c r="G27" s="43"/>
    </row>
    <row r="28" spans="1:8">
      <c r="B28" s="68"/>
      <c r="C28" s="29">
        <f>B27/4</f>
        <v>188750</v>
      </c>
      <c r="D28" s="29">
        <v>188750</v>
      </c>
      <c r="E28" s="39">
        <v>188750</v>
      </c>
      <c r="F28" s="29">
        <v>188750</v>
      </c>
      <c r="G28" s="29">
        <f>SUM(C28:F28)</f>
        <v>755000</v>
      </c>
    </row>
    <row r="29" spans="1:8">
      <c r="A29" s="30" t="s">
        <v>21</v>
      </c>
      <c r="B29" s="69"/>
      <c r="C29" s="43">
        <f>SUM(C27:C28)</f>
        <v>188750</v>
      </c>
      <c r="D29" s="43">
        <f>SUM(D27:D28)</f>
        <v>188750</v>
      </c>
      <c r="E29" s="43">
        <f>SUM(E27:E28)</f>
        <v>188750</v>
      </c>
      <c r="F29" s="43">
        <f>SUM(F27:F28)</f>
        <v>188750</v>
      </c>
      <c r="G29" s="43">
        <f>SUM(C29:F29)</f>
        <v>755000</v>
      </c>
    </row>
    <row r="30" spans="1:8" ht="13.5" thickBot="1">
      <c r="A30" s="30"/>
      <c r="B30" s="69"/>
      <c r="C30" s="29"/>
      <c r="D30" s="29"/>
      <c r="E30" s="29"/>
      <c r="F30" s="29"/>
      <c r="G30" s="29"/>
    </row>
    <row r="31" spans="1:8" ht="16.5" thickBot="1">
      <c r="A31" s="17" t="s">
        <v>22</v>
      </c>
      <c r="B31" s="65">
        <f>B8+B13+B18+B24+B27</f>
        <v>16218802.23</v>
      </c>
      <c r="C31" s="38">
        <f>C29+C26+C23+C17+C12</f>
        <v>4054701.0449999999</v>
      </c>
      <c r="D31" s="38">
        <f>D29+D26+D23+D17+D12</f>
        <v>4054701</v>
      </c>
      <c r="E31" s="38">
        <f>E29+E26+E23+E17+E12</f>
        <v>4054701</v>
      </c>
      <c r="F31" s="38">
        <f>F29+F26+F23+F17+F12</f>
        <v>4054701</v>
      </c>
      <c r="G31" s="38">
        <f>G29+G26+G23+G17+G12</f>
        <v>16218804.045</v>
      </c>
      <c r="H31" s="29">
        <f>SUM(C31:F31)</f>
        <v>16218804.045</v>
      </c>
    </row>
    <row r="32" spans="1:8" ht="13.5" thickBot="1">
      <c r="A32" s="30"/>
      <c r="B32" s="69"/>
      <c r="C32" s="29"/>
      <c r="D32" s="29"/>
      <c r="E32" s="29"/>
      <c r="F32" s="29"/>
      <c r="G32" s="29"/>
    </row>
    <row r="33" spans="1:8" ht="16.5" thickBot="1">
      <c r="A33" s="17" t="s">
        <v>5</v>
      </c>
      <c r="B33" s="65"/>
      <c r="C33" s="4"/>
      <c r="D33" s="4"/>
      <c r="E33" s="4"/>
    </row>
    <row r="34" spans="1:8" ht="16.5" thickBot="1">
      <c r="A34" s="46"/>
      <c r="B34" s="65"/>
      <c r="C34" s="44"/>
      <c r="D34" s="27"/>
      <c r="E34" s="39"/>
      <c r="F34" s="29"/>
      <c r="G34" s="29"/>
    </row>
    <row r="35" spans="1:8" ht="13.5" thickBot="1">
      <c r="A35" s="40" t="s">
        <v>7</v>
      </c>
      <c r="B35" s="71"/>
      <c r="C35" s="27"/>
      <c r="D35" s="27"/>
      <c r="E35" s="39"/>
      <c r="F35" s="29"/>
      <c r="G35" s="29"/>
    </row>
    <row r="36" spans="1:8">
      <c r="A36" s="41" t="s">
        <v>20</v>
      </c>
      <c r="B36" s="7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>
        <f t="shared" ref="G37:G42" si="1">SUM(C37:F37)</f>
        <v>0</v>
      </c>
    </row>
    <row r="38" spans="1:8">
      <c r="A38" s="30" t="s">
        <v>116</v>
      </c>
      <c r="B38" s="72">
        <v>364205</v>
      </c>
      <c r="C38" s="27"/>
      <c r="D38" s="27"/>
      <c r="E38" s="39"/>
      <c r="F38" s="29"/>
      <c r="G38" s="29">
        <f t="shared" si="1"/>
        <v>0</v>
      </c>
    </row>
    <row r="39" spans="1:8">
      <c r="C39" s="27"/>
      <c r="D39" s="27"/>
      <c r="E39" s="39"/>
      <c r="F39" s="29"/>
      <c r="G39" s="29">
        <f t="shared" si="1"/>
        <v>0</v>
      </c>
    </row>
    <row r="40" spans="1:8">
      <c r="A40" s="86" t="s">
        <v>71</v>
      </c>
      <c r="C40" s="27">
        <v>16051</v>
      </c>
      <c r="D40" s="27">
        <v>16051</v>
      </c>
      <c r="E40" s="39">
        <v>16051</v>
      </c>
      <c r="F40" s="29">
        <v>16051</v>
      </c>
      <c r="G40" s="29">
        <f t="shared" si="1"/>
        <v>64204</v>
      </c>
    </row>
    <row r="41" spans="1:8">
      <c r="A41" s="85" t="s">
        <v>117</v>
      </c>
      <c r="B41" s="73"/>
      <c r="C41" s="44">
        <v>75000</v>
      </c>
      <c r="D41" s="27">
        <v>75000</v>
      </c>
      <c r="E41" s="39">
        <v>75000</v>
      </c>
      <c r="F41" s="29">
        <v>75000</v>
      </c>
      <c r="G41" s="29">
        <f t="shared" si="1"/>
        <v>300000</v>
      </c>
    </row>
    <row r="42" spans="1:8">
      <c r="A42" s="30"/>
      <c r="B42" s="73"/>
      <c r="C42" s="48"/>
      <c r="D42" s="27"/>
      <c r="E42" s="39"/>
      <c r="F42" s="29"/>
      <c r="G42" s="29">
        <f t="shared" si="1"/>
        <v>0</v>
      </c>
    </row>
    <row r="43" spans="1:8" ht="13.5" thickBot="1">
      <c r="A43" s="30" t="s">
        <v>21</v>
      </c>
      <c r="B43" s="73">
        <f>B38</f>
        <v>364205</v>
      </c>
      <c r="C43" s="29">
        <f>SUM(C37:C42)</f>
        <v>91051</v>
      </c>
      <c r="D43" s="29">
        <f>SUM(D37:D42)</f>
        <v>91051</v>
      </c>
      <c r="E43" s="29">
        <f>SUM(E37:E42)</f>
        <v>91051</v>
      </c>
      <c r="F43" s="29">
        <f>SUM(F37:F42)</f>
        <v>91051</v>
      </c>
      <c r="G43" s="29">
        <f>SUM(G37:G42)</f>
        <v>364204</v>
      </c>
      <c r="H43" s="29">
        <f>SUM(C43:F43)</f>
        <v>364204</v>
      </c>
    </row>
    <row r="44" spans="1:8" ht="13.5" thickBot="1">
      <c r="A44" s="40" t="s">
        <v>9</v>
      </c>
      <c r="B44" s="71"/>
      <c r="C44" s="39"/>
      <c r="D44" s="39"/>
      <c r="E44" s="39"/>
      <c r="F44" s="29"/>
      <c r="G44" s="29"/>
    </row>
    <row r="45" spans="1:8">
      <c r="A45" s="41" t="s">
        <v>20</v>
      </c>
      <c r="B45" s="71"/>
      <c r="C45" s="39"/>
      <c r="D45" s="39"/>
      <c r="E45" s="39"/>
      <c r="F45" s="29"/>
      <c r="G45" s="29">
        <f>SUM(C45:F45)</f>
        <v>0</v>
      </c>
    </row>
    <row r="46" spans="1:8">
      <c r="A46" s="30"/>
      <c r="B46" s="73"/>
      <c r="C46" s="39"/>
      <c r="D46" s="39"/>
      <c r="E46" s="39"/>
      <c r="F46" s="29"/>
      <c r="G46" s="29">
        <f>SUM(C46:F46)</f>
        <v>0</v>
      </c>
    </row>
    <row r="47" spans="1:8">
      <c r="A47" s="30" t="s">
        <v>118</v>
      </c>
      <c r="B47" s="73">
        <v>9470392.75</v>
      </c>
      <c r="C47" s="79">
        <v>2367598</v>
      </c>
      <c r="D47" s="79">
        <v>2367598</v>
      </c>
      <c r="E47" s="79">
        <v>2367598</v>
      </c>
      <c r="F47" s="77">
        <v>2367598</v>
      </c>
      <c r="G47" s="77">
        <f>SUM(C47:F47)</f>
        <v>9470392</v>
      </c>
    </row>
    <row r="48" spans="1:8">
      <c r="A48" s="30" t="s">
        <v>190</v>
      </c>
      <c r="B48" s="73">
        <v>320000</v>
      </c>
      <c r="C48" s="184">
        <f>B48/4</f>
        <v>80000</v>
      </c>
      <c r="D48" s="4">
        <v>80000</v>
      </c>
      <c r="E48" s="4">
        <v>80000</v>
      </c>
      <c r="F48" s="4">
        <v>80000</v>
      </c>
      <c r="G48" s="112">
        <f>SUM(C48:F48)</f>
        <v>320000</v>
      </c>
    </row>
    <row r="49" spans="1:8">
      <c r="A49" s="152"/>
      <c r="B49" s="73"/>
      <c r="C49" s="113"/>
      <c r="D49" s="113"/>
      <c r="E49" s="113"/>
      <c r="F49" s="112"/>
      <c r="G49" s="112"/>
    </row>
    <row r="50" spans="1:8" ht="13.5" thickBot="1">
      <c r="A50" s="30" t="s">
        <v>21</v>
      </c>
      <c r="B50" s="73">
        <f>B47+B48</f>
        <v>9790392.75</v>
      </c>
      <c r="C50" s="43">
        <f>SUM(C45:C48)</f>
        <v>2447598</v>
      </c>
      <c r="D50" s="43">
        <f>SUM(D45:D48)</f>
        <v>2447598</v>
      </c>
      <c r="E50" s="43">
        <f>SUM(E45:E48)</f>
        <v>2447598</v>
      </c>
      <c r="F50" s="43">
        <f>SUM(F45:F48)</f>
        <v>2447598</v>
      </c>
      <c r="G50" s="43">
        <f>SUM(G45:G48)</f>
        <v>9790392</v>
      </c>
      <c r="H50" s="29">
        <f>SUM(C50:F50)</f>
        <v>9790392</v>
      </c>
    </row>
    <row r="51" spans="1:8" ht="13.5" thickBot="1">
      <c r="A51" s="40" t="s">
        <v>8</v>
      </c>
      <c r="B51" s="71"/>
      <c r="C51" s="39"/>
      <c r="D51" s="39"/>
      <c r="E51" s="39"/>
      <c r="F51" s="29"/>
      <c r="G51" s="29"/>
    </row>
    <row r="52" spans="1:8">
      <c r="A52" s="41" t="s">
        <v>20</v>
      </c>
      <c r="B52" s="71"/>
      <c r="C52" s="39"/>
      <c r="D52" s="39"/>
      <c r="E52" s="39"/>
      <c r="F52" s="29"/>
      <c r="G52" s="29">
        <f t="shared" ref="G52:G56" si="2">SUM(C52:F52)</f>
        <v>0</v>
      </c>
    </row>
    <row r="53" spans="1:8">
      <c r="A53" s="30"/>
      <c r="B53" s="73"/>
      <c r="C53" s="39"/>
      <c r="D53" s="39"/>
      <c r="E53" s="39"/>
      <c r="F53" s="29"/>
      <c r="G53" s="29">
        <f t="shared" si="2"/>
        <v>0</v>
      </c>
    </row>
    <row r="54" spans="1:8">
      <c r="A54" s="30"/>
      <c r="B54" s="73"/>
      <c r="C54" s="39"/>
      <c r="D54" s="39"/>
      <c r="E54" s="39"/>
      <c r="F54" s="29"/>
      <c r="G54" s="29">
        <f t="shared" si="2"/>
        <v>0</v>
      </c>
    </row>
    <row r="55" spans="1:8">
      <c r="A55" s="30"/>
      <c r="B55" s="73"/>
      <c r="C55" s="39"/>
      <c r="D55" s="39"/>
      <c r="E55" s="39"/>
      <c r="F55" s="29"/>
      <c r="G55" s="29">
        <f t="shared" si="2"/>
        <v>0</v>
      </c>
    </row>
    <row r="56" spans="1:8">
      <c r="A56" s="30"/>
      <c r="B56" s="73"/>
      <c r="C56" s="42"/>
      <c r="D56" s="39"/>
      <c r="E56" s="39"/>
      <c r="F56" s="29"/>
      <c r="G56" s="29">
        <f t="shared" si="2"/>
        <v>0</v>
      </c>
    </row>
    <row r="57" spans="1:8" ht="13.5" thickBot="1">
      <c r="A57" s="30" t="s">
        <v>21</v>
      </c>
      <c r="B57" s="73"/>
      <c r="C57" s="29">
        <f>SUM(C52:C56)</f>
        <v>0</v>
      </c>
      <c r="D57" s="29">
        <f>SUM(D52:D56)</f>
        <v>0</v>
      </c>
      <c r="E57" s="29">
        <f>SUM(E52:E56)</f>
        <v>0</v>
      </c>
      <c r="F57" s="29">
        <f>SUM(F52:F56)</f>
        <v>0</v>
      </c>
      <c r="G57" s="29">
        <f>SUM(G52:G56)</f>
        <v>0</v>
      </c>
    </row>
    <row r="58" spans="1:8" ht="13.5" thickBot="1">
      <c r="A58" s="40" t="s">
        <v>10</v>
      </c>
      <c r="B58" s="71"/>
      <c r="C58" s="39"/>
      <c r="D58" s="39"/>
      <c r="E58" s="39"/>
      <c r="F58" s="29"/>
      <c r="G58" s="29"/>
    </row>
    <row r="59" spans="1:8">
      <c r="A59" s="41" t="s">
        <v>20</v>
      </c>
      <c r="B59" s="71"/>
      <c r="C59" s="47"/>
      <c r="D59" s="39"/>
      <c r="E59" s="39"/>
      <c r="F59" s="29"/>
      <c r="G59" s="29"/>
    </row>
    <row r="60" spans="1:8">
      <c r="A60" s="41"/>
      <c r="B60" s="71"/>
      <c r="C60" s="47"/>
      <c r="D60" s="39"/>
      <c r="E60" s="39"/>
      <c r="F60" s="29"/>
      <c r="G60" s="29">
        <f>SUM(C60:F60)</f>
        <v>0</v>
      </c>
    </row>
    <row r="61" spans="1:8">
      <c r="A61" s="86" t="s">
        <v>119</v>
      </c>
      <c r="B61" s="71">
        <v>400000</v>
      </c>
      <c r="C61" s="47">
        <v>200000</v>
      </c>
      <c r="D61" s="39"/>
      <c r="E61" s="39">
        <v>200000</v>
      </c>
      <c r="F61" s="29"/>
      <c r="G61" s="29">
        <f t="shared" ref="G61:G65" si="3">SUM(C61:F61)</f>
        <v>400000</v>
      </c>
    </row>
    <row r="62" spans="1:8">
      <c r="A62" s="86" t="s">
        <v>120</v>
      </c>
      <c r="B62" s="71">
        <v>200000</v>
      </c>
      <c r="C62" s="47">
        <v>80000</v>
      </c>
      <c r="D62" s="39">
        <v>60000</v>
      </c>
      <c r="E62" s="39">
        <v>40000</v>
      </c>
      <c r="F62" s="29">
        <v>20000</v>
      </c>
      <c r="G62" s="29">
        <f t="shared" si="3"/>
        <v>200000</v>
      </c>
    </row>
    <row r="63" spans="1:8">
      <c r="A63" s="86" t="s">
        <v>192</v>
      </c>
      <c r="B63" s="71">
        <v>87708</v>
      </c>
      <c r="C63" s="47">
        <v>21927</v>
      </c>
      <c r="D63" s="39">
        <v>21927</v>
      </c>
      <c r="E63" s="39">
        <v>21927</v>
      </c>
      <c r="F63" s="29">
        <v>21927</v>
      </c>
      <c r="G63" s="29">
        <f t="shared" si="3"/>
        <v>87708</v>
      </c>
    </row>
    <row r="64" spans="1:8">
      <c r="A64" s="87"/>
      <c r="B64" s="71"/>
      <c r="C64" s="47"/>
      <c r="D64" s="39"/>
      <c r="E64" s="39"/>
      <c r="F64" s="29"/>
      <c r="G64" s="29">
        <f t="shared" si="3"/>
        <v>0</v>
      </c>
    </row>
    <row r="65" spans="1:8">
      <c r="C65" s="39"/>
      <c r="D65" s="39"/>
      <c r="E65" s="39"/>
      <c r="F65" s="29"/>
      <c r="G65" s="29">
        <f t="shared" si="3"/>
        <v>0</v>
      </c>
    </row>
    <row r="66" spans="1:8" ht="13.5" thickBot="1">
      <c r="A66" s="30" t="s">
        <v>21</v>
      </c>
      <c r="B66" s="73">
        <f>B61+B62+B63</f>
        <v>687708</v>
      </c>
      <c r="C66" s="43">
        <f>SUM(C60:C65)</f>
        <v>301927</v>
      </c>
      <c r="D66" s="43">
        <f>SUM(D60:D65)</f>
        <v>81927</v>
      </c>
      <c r="E66" s="43">
        <f>SUM(E60:E65)</f>
        <v>261927</v>
      </c>
      <c r="F66" s="43">
        <f>SUM(F60:F65)</f>
        <v>41927</v>
      </c>
      <c r="G66" s="43">
        <f>SUM(G60:G65)</f>
        <v>687708</v>
      </c>
      <c r="H66" s="29">
        <f>SUM(C66:F66)</f>
        <v>687708</v>
      </c>
    </row>
    <row r="67" spans="1:8" ht="13.5" thickBot="1">
      <c r="A67" s="40" t="s">
        <v>11</v>
      </c>
      <c r="B67" s="71"/>
      <c r="C67" s="39"/>
      <c r="D67" s="39"/>
      <c r="E67" s="39"/>
      <c r="F67" s="29"/>
      <c r="G67" s="29"/>
    </row>
    <row r="68" spans="1:8">
      <c r="A68" s="41" t="s">
        <v>20</v>
      </c>
      <c r="B68" s="71"/>
      <c r="C68" s="47"/>
      <c r="D68" s="49"/>
      <c r="E68" s="39"/>
      <c r="F68" s="29"/>
      <c r="G68" s="29"/>
    </row>
    <row r="69" spans="1:8">
      <c r="A69" s="41"/>
      <c r="B69" s="71"/>
      <c r="C69" s="47"/>
      <c r="D69" s="49"/>
      <c r="E69" s="39"/>
      <c r="F69" s="29"/>
      <c r="G69" s="29">
        <f>SUM(C69:F69)</f>
        <v>0</v>
      </c>
    </row>
    <row r="70" spans="1:8">
      <c r="A70" s="86" t="s">
        <v>111</v>
      </c>
      <c r="B70" s="71">
        <v>9072900</v>
      </c>
      <c r="C70" s="47">
        <v>2268225</v>
      </c>
      <c r="D70" s="49">
        <v>2268225</v>
      </c>
      <c r="E70" s="39">
        <v>2268225</v>
      </c>
      <c r="F70" s="29">
        <v>2268225</v>
      </c>
      <c r="G70" s="29">
        <f t="shared" ref="G70:G78" si="4">SUM(C70:F70)</f>
        <v>9072900</v>
      </c>
    </row>
    <row r="71" spans="1:8">
      <c r="A71" s="86" t="s">
        <v>121</v>
      </c>
      <c r="B71" s="71">
        <v>25000</v>
      </c>
      <c r="C71" s="47"/>
      <c r="D71" s="49"/>
      <c r="E71" s="39"/>
      <c r="F71" s="29">
        <v>25000</v>
      </c>
      <c r="G71" s="29">
        <f t="shared" si="4"/>
        <v>25000</v>
      </c>
    </row>
    <row r="72" spans="1:8">
      <c r="A72" s="86" t="s">
        <v>122</v>
      </c>
      <c r="B72" s="71">
        <v>144000</v>
      </c>
      <c r="C72" s="47"/>
      <c r="D72" s="49"/>
      <c r="E72" s="39"/>
      <c r="F72" s="29">
        <v>144000</v>
      </c>
      <c r="G72" s="29">
        <f t="shared" si="4"/>
        <v>144000</v>
      </c>
    </row>
    <row r="73" spans="1:8">
      <c r="A73" s="86" t="s">
        <v>123</v>
      </c>
      <c r="B73" s="71">
        <v>425000</v>
      </c>
      <c r="C73" s="47"/>
      <c r="D73" s="49"/>
      <c r="E73" s="39"/>
      <c r="F73" s="29">
        <v>425000</v>
      </c>
      <c r="G73" s="29">
        <f t="shared" si="4"/>
        <v>425000</v>
      </c>
    </row>
    <row r="74" spans="1:8">
      <c r="A74" s="86" t="s">
        <v>192</v>
      </c>
      <c r="B74" s="71">
        <v>324000</v>
      </c>
      <c r="C74" s="47">
        <v>81000</v>
      </c>
      <c r="D74" s="49">
        <v>81000</v>
      </c>
      <c r="E74" s="39">
        <v>81000</v>
      </c>
      <c r="F74" s="29">
        <v>81000</v>
      </c>
      <c r="G74" s="29">
        <f t="shared" si="4"/>
        <v>324000</v>
      </c>
    </row>
    <row r="75" spans="1:8">
      <c r="A75" s="86" t="s">
        <v>189</v>
      </c>
      <c r="B75" s="71">
        <v>200000</v>
      </c>
      <c r="C75" s="154">
        <f>B75/4</f>
        <v>50000</v>
      </c>
      <c r="D75" s="49">
        <v>50000</v>
      </c>
      <c r="E75" s="39">
        <v>50000</v>
      </c>
      <c r="F75" s="29">
        <v>50000</v>
      </c>
      <c r="G75" s="29">
        <f t="shared" si="4"/>
        <v>200000</v>
      </c>
    </row>
    <row r="76" spans="1:8">
      <c r="A76" s="86" t="s">
        <v>191</v>
      </c>
      <c r="B76" s="71">
        <v>2541080</v>
      </c>
      <c r="C76" s="47">
        <f>B76/4</f>
        <v>635270</v>
      </c>
      <c r="D76" s="49">
        <v>635270</v>
      </c>
      <c r="E76" s="39">
        <v>635270</v>
      </c>
      <c r="F76" s="29">
        <v>635270</v>
      </c>
      <c r="G76" s="29">
        <f t="shared" si="4"/>
        <v>2541080</v>
      </c>
    </row>
    <row r="77" spans="1:8">
      <c r="A77" s="204" t="s">
        <v>221</v>
      </c>
      <c r="B77" s="205">
        <v>7851000</v>
      </c>
      <c r="C77" s="206">
        <f>B77/4</f>
        <v>1962750</v>
      </c>
      <c r="D77" s="206">
        <v>1962750</v>
      </c>
      <c r="E77" s="206">
        <v>1962750</v>
      </c>
      <c r="F77" s="206">
        <v>1962750</v>
      </c>
      <c r="G77" s="207">
        <f>SUM(C77:F77)</f>
        <v>7851000</v>
      </c>
    </row>
    <row r="78" spans="1:8">
      <c r="A78" s="30" t="s">
        <v>14</v>
      </c>
      <c r="B78" s="73"/>
      <c r="C78" s="48"/>
      <c r="D78" s="49"/>
      <c r="E78" s="39"/>
      <c r="F78" s="29"/>
      <c r="G78" s="29">
        <f t="shared" si="4"/>
        <v>0</v>
      </c>
    </row>
    <row r="79" spans="1:8">
      <c r="A79" s="30" t="s">
        <v>21</v>
      </c>
      <c r="B79" s="73">
        <f>SUM(B70:B78)</f>
        <v>20582980</v>
      </c>
      <c r="C79" s="43">
        <f>SUM(C69:C78)</f>
        <v>4997245</v>
      </c>
      <c r="D79" s="43">
        <f>SUM(D69:D78)</f>
        <v>4997245</v>
      </c>
      <c r="E79" s="43">
        <f>SUM(E69:E78)</f>
        <v>4997245</v>
      </c>
      <c r="F79" s="43">
        <f>SUM(F69:F78)</f>
        <v>5591245</v>
      </c>
      <c r="G79" s="43">
        <f>SUM(G69:G78)</f>
        <v>20582980</v>
      </c>
      <c r="H79" s="29">
        <f>SUM(C79:F79)</f>
        <v>20582980</v>
      </c>
    </row>
    <row r="80" spans="1:8">
      <c r="A80" s="34" t="s">
        <v>12</v>
      </c>
      <c r="B80" s="67"/>
      <c r="C80" s="48"/>
      <c r="D80" s="49"/>
      <c r="E80" s="39"/>
      <c r="F80" s="29"/>
      <c r="G80" s="29"/>
    </row>
    <row r="81" spans="1:8">
      <c r="A81" s="41"/>
      <c r="B81" s="71"/>
      <c r="C81" s="47"/>
      <c r="D81" s="39"/>
      <c r="E81" s="39"/>
      <c r="F81" s="29"/>
      <c r="G81" s="29"/>
    </row>
    <row r="82" spans="1:8">
      <c r="A82" s="30"/>
      <c r="B82" s="73"/>
      <c r="C82" s="47"/>
      <c r="D82" s="39"/>
      <c r="E82" s="39"/>
      <c r="F82" s="29"/>
      <c r="G82" s="29">
        <f>SUM(C82:F82)</f>
        <v>0</v>
      </c>
    </row>
    <row r="83" spans="1:8">
      <c r="A83" s="30"/>
      <c r="B83" s="73"/>
      <c r="C83" s="47"/>
      <c r="D83" s="39"/>
      <c r="E83" s="39"/>
      <c r="F83" s="29"/>
      <c r="G83" s="29">
        <f>SUM(C83:F83)</f>
        <v>0</v>
      </c>
    </row>
    <row r="84" spans="1:8">
      <c r="A84" s="30"/>
      <c r="B84" s="73"/>
      <c r="C84" s="47"/>
      <c r="D84" s="39"/>
      <c r="E84" s="39"/>
      <c r="F84" s="29"/>
      <c r="G84" s="29">
        <f>SUM(C84:F84)</f>
        <v>0</v>
      </c>
    </row>
    <row r="85" spans="1:8">
      <c r="A85" s="30"/>
      <c r="B85" s="73"/>
      <c r="C85" s="47"/>
      <c r="D85" s="39"/>
      <c r="E85" s="39"/>
      <c r="F85" s="29"/>
      <c r="G85" s="29">
        <f>SUM(C85:F85)</f>
        <v>0</v>
      </c>
    </row>
    <row r="86" spans="1:8">
      <c r="A86" s="30"/>
      <c r="B86" s="73"/>
      <c r="C86" s="50"/>
      <c r="D86" s="39"/>
      <c r="E86" s="39"/>
      <c r="F86" s="29"/>
      <c r="G86" s="29">
        <f>SUM(C86:F86)</f>
        <v>0</v>
      </c>
    </row>
    <row r="87" spans="1:8">
      <c r="A87" s="30" t="s">
        <v>21</v>
      </c>
      <c r="B87" s="73"/>
      <c r="C87" s="43">
        <f>SUM(C82:C86)</f>
        <v>0</v>
      </c>
      <c r="D87" s="43">
        <f>SUM(D82:D86)</f>
        <v>0</v>
      </c>
      <c r="E87" s="43">
        <f>SUM(E82:E86)</f>
        <v>0</v>
      </c>
      <c r="F87" s="43">
        <f>SUM(F82:F86)</f>
        <v>0</v>
      </c>
      <c r="G87" s="43">
        <f>SUM(G82:G86)</f>
        <v>0</v>
      </c>
      <c r="H87" s="29">
        <f>SUM(C87:F87)</f>
        <v>0</v>
      </c>
    </row>
    <row r="88" spans="1:8">
      <c r="A88" s="51" t="s">
        <v>13</v>
      </c>
      <c r="B88" s="71"/>
      <c r="C88" s="27"/>
      <c r="D88" s="32"/>
      <c r="E88" s="42"/>
      <c r="F88" s="29"/>
      <c r="G88" s="29"/>
    </row>
    <row r="89" spans="1:8">
      <c r="A89" s="41" t="s">
        <v>20</v>
      </c>
      <c r="B89" s="71"/>
      <c r="C89" s="27"/>
      <c r="D89" s="49"/>
      <c r="E89" s="27"/>
      <c r="F89" s="29"/>
      <c r="G89" s="29"/>
    </row>
    <row r="90" spans="1:8" s="26" customFormat="1">
      <c r="B90" s="68"/>
      <c r="C90" s="52"/>
      <c r="D90" s="28"/>
      <c r="E90" s="52"/>
      <c r="F90" s="53"/>
      <c r="G90" s="53">
        <f>SUM(C90:F90)</f>
        <v>0</v>
      </c>
    </row>
    <row r="91" spans="1:8" s="26" customFormat="1">
      <c r="B91" s="68"/>
      <c r="C91" s="52"/>
      <c r="D91" s="28"/>
      <c r="E91" s="52"/>
      <c r="F91" s="53"/>
      <c r="G91" s="53">
        <f t="shared" ref="G91:G93" si="5">SUM(C91:F91)</f>
        <v>0</v>
      </c>
    </row>
    <row r="92" spans="1:8" s="26" customFormat="1">
      <c r="B92" s="68"/>
      <c r="C92" s="52"/>
      <c r="D92" s="28"/>
      <c r="E92" s="52"/>
      <c r="F92" s="53"/>
      <c r="G92" s="53">
        <f t="shared" si="5"/>
        <v>0</v>
      </c>
    </row>
    <row r="93" spans="1:8" s="26" customFormat="1">
      <c r="A93" s="31"/>
      <c r="B93" s="69"/>
      <c r="C93" s="38"/>
      <c r="D93" s="28"/>
      <c r="E93" s="54"/>
      <c r="F93" s="53"/>
      <c r="G93" s="53">
        <f t="shared" si="5"/>
        <v>0</v>
      </c>
    </row>
    <row r="94" spans="1:8" s="1" customFormat="1">
      <c r="A94" s="30" t="s">
        <v>21</v>
      </c>
      <c r="B94" s="73"/>
      <c r="C94" s="43">
        <f>SUM(C90:C93)</f>
        <v>0</v>
      </c>
      <c r="D94" s="43">
        <f>SUM(D90:D93)</f>
        <v>0</v>
      </c>
      <c r="E94" s="43">
        <f>SUM(E90:E93)</f>
        <v>0</v>
      </c>
      <c r="F94" s="43">
        <f>SUM(F90:F93)</f>
        <v>0</v>
      </c>
      <c r="G94" s="43">
        <f>SUM(G90:G93)</f>
        <v>0</v>
      </c>
      <c r="H94" s="43">
        <f>SUM(C94:F94)</f>
        <v>0</v>
      </c>
    </row>
    <row r="95" spans="1:8" s="1" customFormat="1" ht="13.5" thickBot="1">
      <c r="A95" s="30"/>
      <c r="B95" s="73"/>
      <c r="C95" s="43"/>
      <c r="D95" s="43"/>
      <c r="E95" s="43"/>
      <c r="F95" s="43"/>
      <c r="G95" s="43"/>
      <c r="H95" s="43"/>
    </row>
    <row r="96" spans="1:8" ht="16.5" thickBot="1">
      <c r="A96" s="17" t="s">
        <v>23</v>
      </c>
      <c r="B96" s="74">
        <f>B94+B87+B79+B66+B50+B43</f>
        <v>31425285.75</v>
      </c>
      <c r="C96" s="38">
        <f>C94+C87+C79+C66+C57+C50+C43</f>
        <v>7837821</v>
      </c>
      <c r="D96" s="38">
        <f>D94+D87+D79+D66+D57+D50+D43</f>
        <v>7617821</v>
      </c>
      <c r="E96" s="38">
        <f>E94+E87+E79+E66+E57+E50+E43</f>
        <v>7797821</v>
      </c>
      <c r="F96" s="38">
        <f>F94+F87+F79+F66+F57+F50+F43</f>
        <v>8171821</v>
      </c>
      <c r="G96" s="38">
        <f>G94+G87+G79+G66+G57+G50+G43</f>
        <v>31425284</v>
      </c>
      <c r="H96" s="29"/>
    </row>
    <row r="97" spans="1:15" s="1" customFormat="1">
      <c r="A97" s="30"/>
      <c r="B97" s="73"/>
      <c r="C97" s="43"/>
      <c r="D97" s="43"/>
      <c r="E97" s="43"/>
      <c r="F97" s="43"/>
      <c r="G97" s="43"/>
      <c r="H97" s="43"/>
    </row>
    <row r="98" spans="1:15" ht="18">
      <c r="A98" s="56" t="s">
        <v>231</v>
      </c>
      <c r="B98" s="75">
        <f t="shared" ref="B98:G98" si="6">B96+B31</f>
        <v>47644087.980000004</v>
      </c>
      <c r="C98" s="58">
        <f t="shared" si="6"/>
        <v>11892522.045</v>
      </c>
      <c r="D98" s="58">
        <f t="shared" si="6"/>
        <v>11672522</v>
      </c>
      <c r="E98" s="58">
        <f t="shared" si="6"/>
        <v>11852522</v>
      </c>
      <c r="F98" s="58">
        <f t="shared" si="6"/>
        <v>12226522</v>
      </c>
      <c r="G98" s="59">
        <f t="shared" si="6"/>
        <v>47644088.045000002</v>
      </c>
    </row>
    <row r="99" spans="1:15">
      <c r="G99" s="208">
        <v>-7851000</v>
      </c>
      <c r="H99" s="209" t="s">
        <v>225</v>
      </c>
      <c r="I99" s="210"/>
      <c r="J99" s="210"/>
      <c r="K99" s="210"/>
      <c r="L99" s="210"/>
      <c r="M99" s="210"/>
      <c r="N99" s="210"/>
      <c r="O99" s="210"/>
    </row>
    <row r="100" spans="1:15">
      <c r="G100" s="29">
        <f>SUM(G98:G99)</f>
        <v>39793088.045000002</v>
      </c>
    </row>
    <row r="102" spans="1:15">
      <c r="A102" s="30"/>
      <c r="B102" s="73"/>
      <c r="C102" s="24"/>
      <c r="D102" s="24"/>
    </row>
  </sheetData>
  <pageMargins left="0.7" right="0.7" top="0.75" bottom="0.75" header="0.3" footer="0.3"/>
  <pageSetup scale="5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opLeftCell="A50" workbookViewId="0">
      <selection activeCell="H50" sqref="H1:H1048576"/>
    </sheetView>
  </sheetViews>
  <sheetFormatPr defaultColWidth="9.140625" defaultRowHeight="12.75"/>
  <cols>
    <col min="1" max="1" width="62.85546875" style="4" bestFit="1" customWidth="1"/>
    <col min="2" max="2" width="20.7109375" style="4" hidden="1" customWidth="1"/>
    <col min="3" max="3" width="14" style="2" customWidth="1"/>
    <col min="4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185</v>
      </c>
      <c r="B3" s="5"/>
      <c r="C3" s="6"/>
      <c r="D3" s="6"/>
      <c r="E3" s="7"/>
    </row>
    <row r="4" spans="1:7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98">
        <v>167543.45000000001</v>
      </c>
      <c r="D9" s="99">
        <v>167544</v>
      </c>
      <c r="E9" s="98">
        <v>167544</v>
      </c>
      <c r="F9" s="100">
        <v>167544</v>
      </c>
      <c r="G9" s="29">
        <f>SUM(C9:F9)</f>
        <v>670175.44999999995</v>
      </c>
    </row>
    <row r="10" spans="1:7">
      <c r="B10" s="26"/>
      <c r="C10" s="27"/>
      <c r="D10" s="28"/>
      <c r="E10" s="27"/>
      <c r="F10" s="29"/>
      <c r="G10" s="29">
        <f>SUM(C10:F10)</f>
        <v>0</v>
      </c>
    </row>
    <row r="11" spans="1:7">
      <c r="A11" s="30"/>
      <c r="B11" s="31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31">
        <v>670175.68000000005</v>
      </c>
      <c r="C12" s="29">
        <f>SUM(C9:C11)</f>
        <v>167543.45000000001</v>
      </c>
      <c r="D12" s="29">
        <f>SUM(D9:D11)</f>
        <v>167544</v>
      </c>
      <c r="E12" s="29">
        <f>SUM(E9:E11)</f>
        <v>167544</v>
      </c>
      <c r="F12" s="29">
        <f>SUM(F9:F11)</f>
        <v>167544</v>
      </c>
      <c r="G12" s="29">
        <f>SUM(G9:G11)</f>
        <v>670175.44999999995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>
        <f>SUM(C14:F14)</f>
        <v>0</v>
      </c>
    </row>
    <row r="15" spans="1:7">
      <c r="A15" s="30"/>
      <c r="B15" s="31"/>
      <c r="C15" s="32"/>
      <c r="D15" s="28"/>
      <c r="E15" s="27"/>
      <c r="F15" s="29"/>
      <c r="G15" s="29">
        <f>SUM(C15:F15)</f>
        <v>0</v>
      </c>
    </row>
    <row r="16" spans="1:7">
      <c r="B16" s="26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>
        <f>SUM(C19:F19)</f>
        <v>0</v>
      </c>
    </row>
    <row r="20" spans="1:8">
      <c r="A20" s="30"/>
      <c r="B20" s="31"/>
      <c r="C20" s="32"/>
      <c r="D20" s="28"/>
      <c r="E20" s="27"/>
      <c r="F20" s="29"/>
      <c r="G20" s="29">
        <f>SUM(C20:F20)</f>
        <v>0</v>
      </c>
    </row>
    <row r="21" spans="1:8">
      <c r="B21" s="26"/>
      <c r="C21" s="27"/>
      <c r="D21" s="28"/>
      <c r="E21" s="27"/>
      <c r="F21" s="29"/>
      <c r="G21" s="29">
        <f>SUM(C21:F21)</f>
        <v>0</v>
      </c>
    </row>
    <row r="22" spans="1:8">
      <c r="A22" s="30"/>
      <c r="B22" s="31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104">
        <v>40210.5</v>
      </c>
      <c r="D25" s="104">
        <v>40210.54</v>
      </c>
      <c r="E25" s="104">
        <v>40210.54</v>
      </c>
      <c r="F25" s="104">
        <v>40210.54</v>
      </c>
      <c r="G25" s="29"/>
    </row>
    <row r="26" spans="1:8" s="1" customFormat="1">
      <c r="A26" s="30" t="s">
        <v>21</v>
      </c>
      <c r="B26" s="31">
        <v>160842.16</v>
      </c>
      <c r="C26" s="29">
        <f>SUM(C24:C25)</f>
        <v>40210.5</v>
      </c>
      <c r="D26" s="29">
        <f>SUM(D24:D25)</f>
        <v>40210.54</v>
      </c>
      <c r="E26" s="29">
        <f>SUM(E24:E25)</f>
        <v>40210.54</v>
      </c>
      <c r="F26" s="29">
        <f>SUM(F24:F25)</f>
        <v>40210.54</v>
      </c>
      <c r="G26" s="29">
        <f>SUM(C26:F26)</f>
        <v>160842.12000000002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>
        <f>B26+B23+B17+B12</f>
        <v>831017.84000000008</v>
      </c>
      <c r="C31" s="45">
        <f>C29+C26+C23+C17+C12</f>
        <v>207753.95</v>
      </c>
      <c r="D31" s="45">
        <f>D29+D26+D23+D17+D12</f>
        <v>207754.54</v>
      </c>
      <c r="E31" s="45">
        <f>E29+E26+E23+E17+E12</f>
        <v>207754.54</v>
      </c>
      <c r="F31" s="45">
        <f>F29+F26+F23+F17+F12</f>
        <v>207754.54</v>
      </c>
      <c r="G31" s="45">
        <f>G29+G26+G23+G17+G12</f>
        <v>831017.57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A37" s="101" t="s">
        <v>126</v>
      </c>
      <c r="C37" s="27">
        <v>4000</v>
      </c>
      <c r="D37" s="27"/>
      <c r="E37" s="39"/>
      <c r="F37" s="29"/>
      <c r="G37" s="29">
        <f t="shared" ref="G37:G42" si="0">SUM(C37:F37)</f>
        <v>4000</v>
      </c>
    </row>
    <row r="38" spans="1:8">
      <c r="A38" s="101" t="s">
        <v>127</v>
      </c>
      <c r="C38" s="27">
        <v>7146</v>
      </c>
      <c r="D38" s="27"/>
      <c r="E38" s="39"/>
      <c r="F38" s="29"/>
      <c r="G38" s="29">
        <f t="shared" si="0"/>
        <v>7146</v>
      </c>
    </row>
    <row r="39" spans="1:8">
      <c r="A39" s="103" t="s">
        <v>128</v>
      </c>
      <c r="C39" s="27">
        <v>33437</v>
      </c>
      <c r="D39" s="27"/>
      <c r="E39" s="39"/>
      <c r="F39" s="29"/>
      <c r="G39" s="29">
        <f t="shared" si="0"/>
        <v>33437</v>
      </c>
    </row>
    <row r="40" spans="1:8">
      <c r="C40" s="27"/>
      <c r="D40" s="27"/>
      <c r="E40" s="39"/>
      <c r="F40" s="29"/>
      <c r="G40" s="29">
        <f t="shared" si="0"/>
        <v>0</v>
      </c>
    </row>
    <row r="41" spans="1:8">
      <c r="A41" s="30"/>
      <c r="B41" s="30"/>
      <c r="C41" s="44"/>
      <c r="D41" s="27"/>
      <c r="E41" s="39"/>
      <c r="F41" s="29"/>
      <c r="G41" s="29">
        <f t="shared" si="0"/>
        <v>0</v>
      </c>
    </row>
    <row r="42" spans="1:8">
      <c r="A42" s="30"/>
      <c r="B42" s="30"/>
      <c r="C42" s="48"/>
      <c r="D42" s="27"/>
      <c r="E42" s="39"/>
      <c r="F42" s="29"/>
      <c r="G42" s="29">
        <f t="shared" si="0"/>
        <v>0</v>
      </c>
    </row>
    <row r="43" spans="1:8" ht="13.5" thickBot="1">
      <c r="A43" s="30" t="s">
        <v>21</v>
      </c>
      <c r="B43" s="30">
        <v>44583</v>
      </c>
      <c r="C43" s="29">
        <f>SUM(C37:C42)</f>
        <v>44583</v>
      </c>
      <c r="D43" s="29">
        <f>SUM(D37:D42)</f>
        <v>0</v>
      </c>
      <c r="E43" s="29">
        <f>SUM(E37:E42)</f>
        <v>0</v>
      </c>
      <c r="F43" s="29">
        <f>SUM(F37:F42)</f>
        <v>0</v>
      </c>
      <c r="G43" s="29">
        <f>SUM(G37:G42)</f>
        <v>44583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>
        <f>SUM(C45:F45)</f>
        <v>0</v>
      </c>
    </row>
    <row r="46" spans="1:8">
      <c r="A46" s="30"/>
      <c r="B46" s="30"/>
      <c r="C46" s="39"/>
      <c r="D46" s="39"/>
      <c r="E46" s="39"/>
      <c r="F46" s="29"/>
      <c r="G46" s="29">
        <f>SUM(C46:F46)</f>
        <v>0</v>
      </c>
    </row>
    <row r="47" spans="1:8">
      <c r="A47" s="30"/>
      <c r="B47" s="30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30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7" ht="13.5" thickBot="1">
      <c r="A49" s="40" t="s">
        <v>8</v>
      </c>
      <c r="B49" s="41"/>
      <c r="C49" s="39"/>
      <c r="D49" s="39"/>
      <c r="E49" s="39"/>
      <c r="F49" s="29"/>
      <c r="G49" s="29"/>
    </row>
    <row r="50" spans="1:7">
      <c r="A50" s="41" t="s">
        <v>20</v>
      </c>
      <c r="B50" s="41"/>
      <c r="C50" s="39"/>
      <c r="D50" s="39"/>
      <c r="E50" s="39"/>
      <c r="F50" s="29"/>
      <c r="G50" s="29">
        <f t="shared" ref="G50:G53" si="1">SUM(C50:F50)</f>
        <v>0</v>
      </c>
    </row>
    <row r="51" spans="1:7">
      <c r="A51" s="30"/>
      <c r="B51" s="30"/>
      <c r="C51" s="39"/>
      <c r="D51" s="39"/>
      <c r="E51" s="39"/>
      <c r="F51" s="29"/>
      <c r="G51" s="29">
        <f t="shared" si="1"/>
        <v>0</v>
      </c>
    </row>
    <row r="52" spans="1:7">
      <c r="A52" s="30"/>
      <c r="B52" s="30"/>
      <c r="C52" s="39"/>
      <c r="D52" s="39"/>
      <c r="E52" s="39"/>
      <c r="F52" s="29"/>
      <c r="G52" s="29">
        <f t="shared" si="1"/>
        <v>0</v>
      </c>
    </row>
    <row r="53" spans="1:7">
      <c r="A53" s="30"/>
      <c r="B53" s="30"/>
      <c r="C53" s="42"/>
      <c r="D53" s="39"/>
      <c r="E53" s="39"/>
      <c r="F53" s="29"/>
      <c r="G53" s="29">
        <f t="shared" si="1"/>
        <v>0</v>
      </c>
    </row>
    <row r="54" spans="1:7" ht="13.5" thickBot="1">
      <c r="A54" s="30" t="s">
        <v>21</v>
      </c>
      <c r="B54" s="30"/>
      <c r="C54" s="29">
        <f>SUM(C50:C53)</f>
        <v>0</v>
      </c>
      <c r="D54" s="29">
        <f>SUM(D50:D53)</f>
        <v>0</v>
      </c>
      <c r="E54" s="29">
        <f>SUM(E50:E53)</f>
        <v>0</v>
      </c>
      <c r="F54" s="29">
        <f>SUM(F50:F53)</f>
        <v>0</v>
      </c>
      <c r="G54" s="29">
        <f>SUM(G50:G53)</f>
        <v>0</v>
      </c>
    </row>
    <row r="55" spans="1:7" ht="13.5" thickBot="1">
      <c r="A55" s="40" t="s">
        <v>10</v>
      </c>
      <c r="B55" s="41"/>
      <c r="C55" s="39"/>
      <c r="D55" s="39"/>
      <c r="E55" s="39"/>
      <c r="F55" s="29"/>
      <c r="G55" s="29"/>
    </row>
    <row r="56" spans="1:7">
      <c r="A56" s="41" t="s">
        <v>20</v>
      </c>
      <c r="B56" s="41"/>
      <c r="C56" s="47"/>
      <c r="D56" s="39"/>
      <c r="E56" s="39"/>
      <c r="F56" s="29"/>
      <c r="G56" s="29"/>
    </row>
    <row r="57" spans="1:7">
      <c r="A57" s="102" t="s">
        <v>129</v>
      </c>
      <c r="B57" s="41"/>
      <c r="C57" s="47">
        <v>15338</v>
      </c>
      <c r="D57" s="39"/>
      <c r="E57" s="39"/>
      <c r="F57" s="29"/>
      <c r="G57" s="29">
        <f>SUM(C57:F57)</f>
        <v>15338</v>
      </c>
    </row>
    <row r="58" spans="1:7">
      <c r="A58" s="102" t="s">
        <v>130</v>
      </c>
      <c r="B58" s="41"/>
      <c r="C58" s="47"/>
      <c r="D58" s="39">
        <v>24975.66</v>
      </c>
      <c r="E58" s="39"/>
      <c r="F58" s="29"/>
      <c r="G58" s="29">
        <f t="shared" ref="G58:G65" si="2">SUM(C58:F58)</f>
        <v>24975.66</v>
      </c>
    </row>
    <row r="59" spans="1:7">
      <c r="A59" s="102" t="s">
        <v>131</v>
      </c>
      <c r="B59" s="41"/>
      <c r="C59" s="47"/>
      <c r="D59" s="39"/>
      <c r="E59" s="39"/>
      <c r="F59" s="29">
        <f>13439</f>
        <v>13439</v>
      </c>
      <c r="G59" s="29">
        <f t="shared" si="2"/>
        <v>13439</v>
      </c>
    </row>
    <row r="60" spans="1:7">
      <c r="A60" s="155" t="s">
        <v>186</v>
      </c>
      <c r="B60" s="41"/>
      <c r="C60" s="47">
        <v>3333.33</v>
      </c>
      <c r="D60" s="39">
        <v>3333.33</v>
      </c>
      <c r="E60" s="39">
        <v>3333.33</v>
      </c>
      <c r="F60" s="29"/>
      <c r="G60" s="29">
        <f t="shared" si="2"/>
        <v>9999.99</v>
      </c>
    </row>
    <row r="61" spans="1:7">
      <c r="A61" s="41"/>
      <c r="B61" s="41"/>
      <c r="C61" s="47"/>
      <c r="D61" s="39"/>
      <c r="E61" s="39"/>
      <c r="F61" s="29"/>
      <c r="G61" s="29">
        <f t="shared" si="2"/>
        <v>0</v>
      </c>
    </row>
    <row r="62" spans="1:7">
      <c r="A62" s="41"/>
      <c r="B62" s="41"/>
      <c r="C62" s="47"/>
      <c r="D62" s="39"/>
      <c r="E62" s="39"/>
      <c r="F62" s="29"/>
      <c r="G62" s="29">
        <f t="shared" si="2"/>
        <v>0</v>
      </c>
    </row>
    <row r="63" spans="1:7">
      <c r="A63" s="41"/>
      <c r="B63" s="41"/>
      <c r="C63" s="47"/>
      <c r="D63" s="39"/>
      <c r="E63" s="39"/>
      <c r="F63" s="29"/>
      <c r="G63" s="29">
        <f t="shared" si="2"/>
        <v>0</v>
      </c>
    </row>
    <row r="64" spans="1:7">
      <c r="A64" s="30"/>
      <c r="B64" s="30"/>
      <c r="C64" s="47"/>
      <c r="D64" s="39"/>
      <c r="E64" s="39"/>
      <c r="F64" s="29"/>
      <c r="G64" s="29">
        <f t="shared" si="2"/>
        <v>0</v>
      </c>
    </row>
    <row r="65" spans="1:8">
      <c r="C65" s="39"/>
      <c r="D65" s="39"/>
      <c r="E65" s="39"/>
      <c r="F65" s="29"/>
      <c r="G65" s="29">
        <f t="shared" si="2"/>
        <v>0</v>
      </c>
    </row>
    <row r="66" spans="1:8" ht="13.5" thickBot="1">
      <c r="A66" s="30" t="s">
        <v>21</v>
      </c>
      <c r="B66" s="30">
        <f>10000+53753</f>
        <v>63753</v>
      </c>
      <c r="C66" s="29">
        <f>SUM(C57:C65)</f>
        <v>18671.330000000002</v>
      </c>
      <c r="D66" s="29">
        <f>SUM(D57:D65)</f>
        <v>28308.989999999998</v>
      </c>
      <c r="E66" s="29">
        <f>SUM(E57:E65)</f>
        <v>3333.33</v>
      </c>
      <c r="F66" s="29">
        <f>SUM(F57:F65)</f>
        <v>13439</v>
      </c>
      <c r="G66" s="29">
        <f>SUM(G57:G65)</f>
        <v>63752.65</v>
      </c>
      <c r="H66" s="29"/>
    </row>
    <row r="67" spans="1:8" ht="13.5" thickBot="1">
      <c r="A67" s="40" t="s">
        <v>11</v>
      </c>
      <c r="B67" s="41"/>
      <c r="C67" s="39"/>
      <c r="D67" s="39"/>
      <c r="E67" s="39"/>
      <c r="F67" s="29"/>
      <c r="G67" s="29"/>
    </row>
    <row r="68" spans="1:8">
      <c r="A68" s="41" t="s">
        <v>20</v>
      </c>
      <c r="B68" s="41"/>
      <c r="C68" s="47"/>
      <c r="D68" s="49"/>
      <c r="E68" s="39"/>
      <c r="F68" s="29"/>
      <c r="G68" s="29"/>
    </row>
    <row r="69" spans="1:8">
      <c r="A69" s="103" t="s">
        <v>132</v>
      </c>
      <c r="B69" s="41"/>
      <c r="C69" s="47"/>
      <c r="D69" s="49"/>
      <c r="E69" s="39">
        <v>80600</v>
      </c>
      <c r="F69" s="29"/>
      <c r="G69" s="29">
        <f>SUM(C69:F69)</f>
        <v>80600</v>
      </c>
    </row>
    <row r="70" spans="1:8">
      <c r="A70" s="103" t="s">
        <v>186</v>
      </c>
      <c r="B70" s="41"/>
      <c r="C70" s="47">
        <v>33333.33</v>
      </c>
      <c r="D70" s="49">
        <v>33333.33</v>
      </c>
      <c r="E70" s="39">
        <v>33333.33</v>
      </c>
      <c r="F70" s="29"/>
      <c r="G70" s="29">
        <f t="shared" ref="G70:G74" si="3">SUM(C70:F70)</f>
        <v>99999.99</v>
      </c>
    </row>
    <row r="71" spans="1:8">
      <c r="A71" s="103" t="s">
        <v>188</v>
      </c>
      <c r="B71" s="41"/>
      <c r="C71" s="47">
        <v>87500</v>
      </c>
      <c r="D71" s="49">
        <v>87500</v>
      </c>
      <c r="E71" s="39">
        <v>87500</v>
      </c>
      <c r="F71" s="29">
        <v>87500</v>
      </c>
      <c r="G71" s="29">
        <f t="shared" si="3"/>
        <v>350000</v>
      </c>
    </row>
    <row r="72" spans="1:8">
      <c r="A72" s="41"/>
      <c r="B72" s="41"/>
      <c r="C72" s="47"/>
      <c r="D72" s="49"/>
      <c r="E72" s="39"/>
      <c r="F72" s="29"/>
      <c r="G72" s="29">
        <f t="shared" si="3"/>
        <v>0</v>
      </c>
    </row>
    <row r="73" spans="1:8">
      <c r="A73" s="30"/>
      <c r="B73" s="30"/>
      <c r="C73" s="47"/>
      <c r="D73" s="49"/>
      <c r="E73" s="39"/>
      <c r="F73" s="29"/>
      <c r="G73" s="29">
        <f t="shared" si="3"/>
        <v>0</v>
      </c>
    </row>
    <row r="74" spans="1:8">
      <c r="A74" s="30" t="s">
        <v>14</v>
      </c>
      <c r="B74" s="30"/>
      <c r="C74" s="48"/>
      <c r="D74" s="49"/>
      <c r="E74" s="39"/>
      <c r="F74" s="29"/>
      <c r="G74" s="29">
        <f t="shared" si="3"/>
        <v>0</v>
      </c>
    </row>
    <row r="75" spans="1:8">
      <c r="A75" s="30" t="s">
        <v>21</v>
      </c>
      <c r="B75" s="30">
        <f>100000+80600+350000</f>
        <v>530600</v>
      </c>
      <c r="C75" s="43">
        <f>SUM(C69:C74)</f>
        <v>120833.33</v>
      </c>
      <c r="D75" s="43">
        <f>SUM(D69:D74)</f>
        <v>120833.33</v>
      </c>
      <c r="E75" s="43">
        <f>SUM(E69:E74)</f>
        <v>201433.33000000002</v>
      </c>
      <c r="F75" s="43">
        <f>SUM(F69:F74)</f>
        <v>87500</v>
      </c>
      <c r="G75" s="43">
        <f>SUM(G69:G74)</f>
        <v>530599.99</v>
      </c>
      <c r="H75" s="29"/>
    </row>
    <row r="76" spans="1:8">
      <c r="A76" s="34" t="s">
        <v>12</v>
      </c>
      <c r="B76" s="23"/>
      <c r="C76" s="48"/>
      <c r="D76" s="49"/>
      <c r="E76" s="39"/>
      <c r="F76" s="29"/>
      <c r="G76" s="29"/>
    </row>
    <row r="77" spans="1:8">
      <c r="A77" s="41"/>
      <c r="B77" s="41"/>
      <c r="C77" s="47"/>
      <c r="D77" s="39"/>
      <c r="E77" s="39"/>
      <c r="F77" s="29"/>
      <c r="G77" s="29"/>
    </row>
    <row r="78" spans="1:8">
      <c r="A78" s="30"/>
      <c r="B78" s="30"/>
      <c r="C78" s="47"/>
      <c r="D78" s="39"/>
      <c r="E78" s="39"/>
      <c r="F78" s="29"/>
      <c r="G78" s="29">
        <f>SUM(C78:F78)</f>
        <v>0</v>
      </c>
    </row>
    <row r="79" spans="1:8">
      <c r="A79" s="30"/>
      <c r="B79" s="30"/>
      <c r="C79" s="47"/>
      <c r="D79" s="39"/>
      <c r="E79" s="39"/>
      <c r="F79" s="29"/>
      <c r="G79" s="29">
        <f>SUM(C79:F79)</f>
        <v>0</v>
      </c>
    </row>
    <row r="80" spans="1:8">
      <c r="A80" s="30"/>
      <c r="B80" s="30"/>
      <c r="C80" s="50"/>
      <c r="D80" s="39"/>
      <c r="E80" s="39"/>
      <c r="F80" s="29"/>
      <c r="G80" s="29">
        <f>SUM(C80:F80)</f>
        <v>0</v>
      </c>
    </row>
    <row r="81" spans="1:8">
      <c r="A81" s="30" t="s">
        <v>21</v>
      </c>
      <c r="B81" s="30"/>
      <c r="C81" s="43">
        <f>SUM(C78:C80)</f>
        <v>0</v>
      </c>
      <c r="D81" s="43">
        <f>SUM(D78:D80)</f>
        <v>0</v>
      </c>
      <c r="E81" s="43">
        <f>SUM(E78:E80)</f>
        <v>0</v>
      </c>
      <c r="F81" s="43">
        <f>SUM(F78:F80)</f>
        <v>0</v>
      </c>
      <c r="G81" s="43">
        <f>SUM(G78:G80)</f>
        <v>0</v>
      </c>
      <c r="H81" s="29"/>
    </row>
    <row r="82" spans="1:8">
      <c r="A82" s="51" t="s">
        <v>13</v>
      </c>
      <c r="B82" s="41"/>
      <c r="C82" s="27"/>
      <c r="D82" s="32"/>
      <c r="E82" s="42"/>
      <c r="F82" s="29"/>
      <c r="G82" s="29"/>
    </row>
    <row r="83" spans="1:8">
      <c r="A83" s="41" t="s">
        <v>20</v>
      </c>
      <c r="B83" s="41"/>
      <c r="C83" s="27"/>
      <c r="D83" s="49"/>
      <c r="E83" s="27"/>
      <c r="F83" s="29"/>
      <c r="G83" s="29"/>
    </row>
    <row r="84" spans="1:8" s="26" customFormat="1">
      <c r="A84" s="155" t="s">
        <v>187</v>
      </c>
      <c r="C84" s="52">
        <v>3333.33</v>
      </c>
      <c r="D84" s="28">
        <v>3333.33</v>
      </c>
      <c r="E84" s="52">
        <v>3333.33</v>
      </c>
      <c r="F84" s="53"/>
      <c r="G84" s="53">
        <f>SUM(C84:F84)</f>
        <v>9999.99</v>
      </c>
    </row>
    <row r="85" spans="1:8" s="26" customFormat="1">
      <c r="C85" s="52"/>
      <c r="D85" s="28"/>
      <c r="E85" s="52"/>
      <c r="F85" s="53"/>
      <c r="G85" s="53">
        <f t="shared" ref="G85:G86" si="4">SUM(C85:F85)</f>
        <v>0</v>
      </c>
    </row>
    <row r="86" spans="1:8" s="26" customFormat="1">
      <c r="A86" s="31"/>
      <c r="B86" s="31"/>
      <c r="C86" s="38"/>
      <c r="D86" s="28"/>
      <c r="E86" s="54"/>
      <c r="F86" s="53"/>
      <c r="G86" s="53">
        <f t="shared" si="4"/>
        <v>0</v>
      </c>
    </row>
    <row r="87" spans="1:8" s="1" customFormat="1">
      <c r="A87" s="30" t="s">
        <v>21</v>
      </c>
      <c r="B87" s="30">
        <v>10000</v>
      </c>
      <c r="C87" s="43">
        <f>SUM(C84:C86)</f>
        <v>3333.33</v>
      </c>
      <c r="D87" s="43">
        <f>SUM(D84:D86)</f>
        <v>3333.33</v>
      </c>
      <c r="E87" s="43">
        <f>SUM(E84:E86)</f>
        <v>3333.33</v>
      </c>
      <c r="F87" s="43">
        <f>SUM(F84:F86)</f>
        <v>0</v>
      </c>
      <c r="G87" s="43">
        <f>SUM(G84:G86)</f>
        <v>9999.99</v>
      </c>
      <c r="H87" s="43"/>
    </row>
    <row r="88" spans="1:8" s="1" customFormat="1" ht="13.5" thickBot="1">
      <c r="A88" s="30"/>
      <c r="B88" s="30"/>
      <c r="C88" s="43"/>
      <c r="D88" s="43"/>
      <c r="E88" s="43"/>
      <c r="F88" s="43"/>
      <c r="G88" s="43"/>
      <c r="H88" s="43"/>
    </row>
    <row r="89" spans="1:8" ht="16.5" thickBot="1">
      <c r="A89" s="17" t="s">
        <v>23</v>
      </c>
      <c r="B89" s="55">
        <f>B87+B75+B66+B54+B48+B43</f>
        <v>648936</v>
      </c>
      <c r="C89" s="38">
        <f>C87+C81+C75+C66+C54+C48+C43</f>
        <v>187420.99</v>
      </c>
      <c r="D89" s="38">
        <f>D87+D81+D75+D66+D54+D48+D43</f>
        <v>152475.65</v>
      </c>
      <c r="E89" s="38">
        <f>E87+E81+E75+E66+E54+E48+E43</f>
        <v>208099.99</v>
      </c>
      <c r="F89" s="38">
        <f>F87+F81+F75+F66+F54+F48+F43</f>
        <v>100939</v>
      </c>
      <c r="G89" s="38">
        <f>G87+G81+G75+G66+G54+G48+G43</f>
        <v>648935.63</v>
      </c>
      <c r="H89" s="29"/>
    </row>
    <row r="90" spans="1:8" s="1" customFormat="1">
      <c r="A90" s="30"/>
      <c r="B90" s="30"/>
      <c r="C90" s="43"/>
      <c r="D90" s="43"/>
      <c r="E90" s="43"/>
      <c r="F90" s="43"/>
      <c r="G90" s="43"/>
      <c r="H90" s="43"/>
    </row>
    <row r="91" spans="1:8" ht="18">
      <c r="A91" s="56" t="s">
        <v>232</v>
      </c>
      <c r="B91" s="57">
        <f t="shared" ref="B91:G91" si="5">B89+B31</f>
        <v>1479953.84</v>
      </c>
      <c r="C91" s="58">
        <f t="shared" si="5"/>
        <v>395174.94</v>
      </c>
      <c r="D91" s="58">
        <f t="shared" si="5"/>
        <v>360230.19</v>
      </c>
      <c r="E91" s="58">
        <f t="shared" si="5"/>
        <v>415854.53</v>
      </c>
      <c r="F91" s="58">
        <f t="shared" si="5"/>
        <v>308693.54000000004</v>
      </c>
      <c r="G91" s="59">
        <f t="shared" si="5"/>
        <v>1479953.2</v>
      </c>
    </row>
    <row r="95" spans="1:8">
      <c r="A95" s="30"/>
      <c r="B95" s="30"/>
      <c r="C95" s="24"/>
      <c r="D95" s="24"/>
    </row>
  </sheetData>
  <pageMargins left="0.7" right="0.7" top="0.75" bottom="0.75" header="0.3" footer="0.3"/>
  <pageSetup scale="84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opLeftCell="A55" workbookViewId="0">
      <selection activeCell="G84" sqref="G84"/>
    </sheetView>
  </sheetViews>
  <sheetFormatPr defaultColWidth="9.140625" defaultRowHeight="12.75"/>
  <cols>
    <col min="1" max="1" width="62.85546875" style="4" bestFit="1" customWidth="1"/>
    <col min="2" max="2" width="21.140625" style="4" hidden="1" customWidth="1"/>
    <col min="3" max="4" width="16.28515625" style="2" bestFit="1" customWidth="1"/>
    <col min="5" max="5" width="16.28515625" style="3" bestFit="1" customWidth="1"/>
    <col min="6" max="7" width="16.28515625" style="4" bestFit="1" customWidth="1"/>
    <col min="8" max="8" width="10.710937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134</v>
      </c>
      <c r="B3" s="5"/>
      <c r="C3" s="6"/>
      <c r="D3" s="6"/>
      <c r="E3" s="7"/>
    </row>
    <row r="4" spans="1:7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114">
        <v>3789245</v>
      </c>
      <c r="C8" s="117">
        <f>B8/4</f>
        <v>947311.25</v>
      </c>
      <c r="D8" s="117">
        <v>947311.25</v>
      </c>
      <c r="E8" s="118">
        <v>947311.25</v>
      </c>
      <c r="F8" s="119">
        <v>947311.25</v>
      </c>
      <c r="G8" s="119">
        <f>SUM(C8+D8+E8+F8)</f>
        <v>3789245</v>
      </c>
    </row>
    <row r="9" spans="1:7">
      <c r="B9" s="26"/>
      <c r="C9" s="27"/>
      <c r="D9" s="28"/>
      <c r="E9" s="27"/>
      <c r="F9" s="29"/>
      <c r="G9" s="29">
        <f>SUM(C9:F9)</f>
        <v>0</v>
      </c>
    </row>
    <row r="10" spans="1:7">
      <c r="B10" s="26"/>
      <c r="C10" s="27"/>
      <c r="D10" s="28"/>
      <c r="E10" s="27"/>
      <c r="F10" s="29"/>
      <c r="G10" s="29">
        <f>SUM(C10:F10)</f>
        <v>0</v>
      </c>
    </row>
    <row r="11" spans="1:7">
      <c r="A11" s="30"/>
      <c r="B11" s="31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115">
        <f>B8</f>
        <v>3789245</v>
      </c>
      <c r="C12" s="29">
        <v>947311.25</v>
      </c>
      <c r="D12" s="29">
        <v>947311.25</v>
      </c>
      <c r="E12" s="29">
        <v>947311.25</v>
      </c>
      <c r="F12" s="29">
        <v>947311.25</v>
      </c>
      <c r="G12" s="29">
        <f>SUM(G9:G11)</f>
        <v>0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>
        <f>SUM(C14:F14)</f>
        <v>0</v>
      </c>
    </row>
    <row r="15" spans="1:7">
      <c r="A15" s="30"/>
      <c r="B15" s="31"/>
      <c r="C15" s="32"/>
      <c r="D15" s="28"/>
      <c r="E15" s="27"/>
      <c r="F15" s="29"/>
      <c r="G15" s="29">
        <f>SUM(C15:F15)</f>
        <v>0</v>
      </c>
    </row>
    <row r="16" spans="1:7">
      <c r="B16" s="26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>
        <f>SUM(C19:F19)</f>
        <v>0</v>
      </c>
    </row>
    <row r="20" spans="1:8">
      <c r="A20" s="30"/>
      <c r="B20" s="31"/>
      <c r="C20" s="32"/>
      <c r="D20" s="28"/>
      <c r="E20" s="27"/>
      <c r="F20" s="29"/>
      <c r="G20" s="29">
        <f>SUM(C20:F20)</f>
        <v>0</v>
      </c>
    </row>
    <row r="21" spans="1:8">
      <c r="B21" s="26"/>
      <c r="C21" s="27"/>
      <c r="D21" s="28"/>
      <c r="E21" s="27"/>
      <c r="F21" s="29"/>
      <c r="G21" s="29">
        <f>SUM(C21:F21)</f>
        <v>0</v>
      </c>
    </row>
    <row r="22" spans="1:8">
      <c r="A22" s="30"/>
      <c r="B22" s="31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116">
        <v>909419</v>
      </c>
      <c r="C24" s="39">
        <f>B24/4</f>
        <v>227354.75</v>
      </c>
      <c r="D24" s="27">
        <v>227354.69500000001</v>
      </c>
      <c r="E24" s="113">
        <v>227354.69500000001</v>
      </c>
      <c r="F24" s="112">
        <v>227354.69500000001</v>
      </c>
      <c r="G24" s="43"/>
    </row>
    <row r="25" spans="1:8" s="1" customFormat="1">
      <c r="A25" s="4"/>
      <c r="B25" s="26"/>
      <c r="C25" s="43"/>
      <c r="D25" s="32"/>
      <c r="E25" s="42"/>
      <c r="F25" s="43"/>
      <c r="G25" s="29"/>
    </row>
    <row r="26" spans="1:8" s="1" customFormat="1">
      <c r="A26" s="30" t="s">
        <v>21</v>
      </c>
      <c r="B26" s="115">
        <f>B24</f>
        <v>909419</v>
      </c>
      <c r="C26" s="29">
        <f>SUM(C24:C25)</f>
        <v>227354.75</v>
      </c>
      <c r="D26" s="29">
        <f>SUM(D24:D25)</f>
        <v>227354.69500000001</v>
      </c>
      <c r="E26" s="29">
        <f>SUM(E24:E25)</f>
        <v>227354.69500000001</v>
      </c>
      <c r="F26" s="29">
        <f>SUM(F24:F25)</f>
        <v>227354.69500000001</v>
      </c>
      <c r="G26" s="29">
        <f>SUM(C26:F26)</f>
        <v>909418.83499999996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20">
        <f>SUM(B12+B26)</f>
        <v>4698664</v>
      </c>
      <c r="C31" s="45">
        <f>C29+C26+C23+C17+C12</f>
        <v>1174666</v>
      </c>
      <c r="D31" s="45">
        <f>D29+D26+D23+D17+D12</f>
        <v>1174665.9450000001</v>
      </c>
      <c r="E31" s="45">
        <f>E29+E26+E23+E17+E12</f>
        <v>1174665.9450000001</v>
      </c>
      <c r="F31" s="45">
        <f>F29+F26+F23+F17+F12</f>
        <v>1174665.9450000001</v>
      </c>
      <c r="G31" s="45">
        <f>G29+G26+G23+G17+G12+G8</f>
        <v>4698663.835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121">
        <v>111480</v>
      </c>
      <c r="C35" s="27"/>
      <c r="D35" s="27"/>
      <c r="E35" s="39"/>
      <c r="F35" s="29"/>
      <c r="G35" s="29"/>
    </row>
    <row r="36" spans="1:8" ht="25.5">
      <c r="A36" s="124" t="s">
        <v>20</v>
      </c>
      <c r="B36" s="124"/>
      <c r="C36" s="125"/>
      <c r="D36" s="39"/>
      <c r="E36" s="47"/>
      <c r="F36" s="29"/>
      <c r="G36" s="29"/>
    </row>
    <row r="37" spans="1:8">
      <c r="A37" s="122" t="s">
        <v>135</v>
      </c>
      <c r="C37" s="188">
        <v>30000</v>
      </c>
      <c r="D37" s="27">
        <v>5000</v>
      </c>
      <c r="E37" s="39">
        <v>10000</v>
      </c>
      <c r="F37" s="29">
        <v>3880</v>
      </c>
      <c r="G37" s="29">
        <f t="shared" ref="G37:G43" si="0">SUM(C37:F37)</f>
        <v>48880</v>
      </c>
    </row>
    <row r="38" spans="1:8">
      <c r="A38" s="186" t="s">
        <v>195</v>
      </c>
      <c r="C38" s="188">
        <v>5000</v>
      </c>
      <c r="D38" s="27">
        <v>3500</v>
      </c>
      <c r="E38" s="39">
        <v>1100</v>
      </c>
      <c r="F38" s="29"/>
      <c r="G38" s="29">
        <f t="shared" si="0"/>
        <v>9600</v>
      </c>
    </row>
    <row r="39" spans="1:8">
      <c r="A39" s="186" t="s">
        <v>196</v>
      </c>
      <c r="C39" s="188">
        <v>5000</v>
      </c>
      <c r="D39" s="27">
        <v>5000</v>
      </c>
      <c r="E39" s="39">
        <v>5000</v>
      </c>
      <c r="F39" s="29">
        <v>5000</v>
      </c>
      <c r="G39" s="29">
        <f t="shared" si="0"/>
        <v>20000</v>
      </c>
    </row>
    <row r="40" spans="1:8">
      <c r="A40" s="122" t="s">
        <v>136</v>
      </c>
      <c r="C40" s="188">
        <v>0</v>
      </c>
      <c r="D40" s="27">
        <v>3500</v>
      </c>
      <c r="E40" s="39">
        <v>0</v>
      </c>
      <c r="F40" s="29">
        <v>0</v>
      </c>
      <c r="G40" s="29">
        <f t="shared" si="0"/>
        <v>3500</v>
      </c>
    </row>
    <row r="41" spans="1:8">
      <c r="A41" s="122" t="s">
        <v>137</v>
      </c>
      <c r="C41" s="188">
        <v>5000</v>
      </c>
      <c r="D41" s="27">
        <v>2500</v>
      </c>
      <c r="E41" s="39">
        <v>5000</v>
      </c>
      <c r="F41" s="29">
        <v>4000</v>
      </c>
      <c r="G41" s="29">
        <f t="shared" si="0"/>
        <v>16500</v>
      </c>
    </row>
    <row r="42" spans="1:8">
      <c r="A42" s="123" t="s">
        <v>138</v>
      </c>
      <c r="B42" s="30"/>
      <c r="C42" s="188">
        <v>3000</v>
      </c>
      <c r="D42" s="27">
        <v>0</v>
      </c>
      <c r="E42" s="39">
        <v>0</v>
      </c>
      <c r="F42" s="29">
        <v>0</v>
      </c>
      <c r="G42" s="29">
        <f t="shared" si="0"/>
        <v>3000</v>
      </c>
    </row>
    <row r="43" spans="1:8">
      <c r="A43" s="185" t="s">
        <v>194</v>
      </c>
      <c r="B43" s="30"/>
      <c r="C43" s="188">
        <v>10000</v>
      </c>
      <c r="D43" s="27">
        <v>0</v>
      </c>
      <c r="E43" s="39">
        <v>0</v>
      </c>
      <c r="F43" s="29">
        <v>0</v>
      </c>
      <c r="G43" s="29">
        <f t="shared" si="0"/>
        <v>10000</v>
      </c>
    </row>
    <row r="44" spans="1:8" ht="13.5" thickBot="1">
      <c r="A44" s="30" t="s">
        <v>21</v>
      </c>
      <c r="B44" s="191">
        <f>B35</f>
        <v>111480</v>
      </c>
      <c r="C44" s="29">
        <f>SUM(C37:C43)</f>
        <v>58000</v>
      </c>
      <c r="D44" s="29">
        <f>SUM(D37:D43)</f>
        <v>19500</v>
      </c>
      <c r="E44" s="29">
        <f>SUM(E37:E43)</f>
        <v>21100</v>
      </c>
      <c r="F44" s="29">
        <f>SUM(F37:F43)</f>
        <v>12880</v>
      </c>
      <c r="G44" s="29">
        <f>SUM(G37:G43)</f>
        <v>111480</v>
      </c>
      <c r="H44" s="29"/>
    </row>
    <row r="45" spans="1:8" ht="13.5" thickBot="1">
      <c r="A45" s="40" t="s">
        <v>9</v>
      </c>
      <c r="B45" s="41"/>
      <c r="C45" s="39"/>
      <c r="D45" s="39"/>
      <c r="E45" s="39"/>
      <c r="F45" s="29"/>
      <c r="G45" s="29"/>
    </row>
    <row r="46" spans="1:8" ht="25.5">
      <c r="A46" s="124" t="s">
        <v>20</v>
      </c>
      <c r="B46" s="124"/>
      <c r="C46" s="129"/>
      <c r="D46" s="39"/>
      <c r="E46" s="39"/>
      <c r="F46" s="29"/>
      <c r="G46" s="29">
        <f>SUM(C46:F46)</f>
        <v>0</v>
      </c>
    </row>
    <row r="47" spans="1:8">
      <c r="A47" s="30"/>
      <c r="B47" s="30"/>
      <c r="C47" s="39"/>
      <c r="D47" s="39"/>
      <c r="E47" s="39"/>
      <c r="F47" s="29"/>
      <c r="G47" s="29">
        <f>SUM(C47:F47)</f>
        <v>0</v>
      </c>
    </row>
    <row r="48" spans="1:8">
      <c r="A48" s="30"/>
      <c r="B48" s="30"/>
      <c r="C48" s="42"/>
      <c r="D48" s="39"/>
      <c r="E48" s="39"/>
      <c r="F48" s="29"/>
      <c r="G48" s="29">
        <f>SUM(C48:F48)</f>
        <v>0</v>
      </c>
    </row>
    <row r="49" spans="1:8" ht="13.5" thickBot="1">
      <c r="A49" s="30" t="s">
        <v>21</v>
      </c>
      <c r="B49" s="30"/>
      <c r="C49" s="29">
        <f>SUM(C46:C48)</f>
        <v>0</v>
      </c>
      <c r="D49" s="29">
        <f>SUM(D46:D48)</f>
        <v>0</v>
      </c>
      <c r="E49" s="29">
        <f>SUM(E46:E48)</f>
        <v>0</v>
      </c>
      <c r="F49" s="29">
        <f>SUM(F46:F48)</f>
        <v>0</v>
      </c>
      <c r="G49" s="29">
        <f>SUM(G46:G48)</f>
        <v>0</v>
      </c>
      <c r="H49" s="29"/>
    </row>
    <row r="50" spans="1:8" ht="13.5" thickBot="1">
      <c r="A50" s="40" t="s">
        <v>8</v>
      </c>
      <c r="B50" s="41"/>
      <c r="C50" s="39"/>
      <c r="D50" s="39"/>
      <c r="E50" s="39"/>
      <c r="F50" s="29"/>
      <c r="G50" s="29"/>
    </row>
    <row r="51" spans="1:8" ht="25.5">
      <c r="A51" s="124" t="s">
        <v>20</v>
      </c>
      <c r="B51" s="124"/>
      <c r="C51" s="129"/>
      <c r="D51" s="39"/>
      <c r="E51" s="39"/>
      <c r="F51" s="29"/>
      <c r="G51" s="29">
        <f t="shared" ref="G51:G54" si="1">SUM(C51:F51)</f>
        <v>0</v>
      </c>
    </row>
    <row r="52" spans="1:8">
      <c r="A52" s="30"/>
      <c r="B52" s="30"/>
      <c r="C52" s="39"/>
      <c r="D52" s="39"/>
      <c r="E52" s="39"/>
      <c r="F52" s="29"/>
      <c r="G52" s="29">
        <f t="shared" si="1"/>
        <v>0</v>
      </c>
    </row>
    <row r="53" spans="1:8">
      <c r="A53" s="30"/>
      <c r="B53" s="30"/>
      <c r="C53" s="39"/>
      <c r="D53" s="39"/>
      <c r="E53" s="39"/>
      <c r="F53" s="29"/>
      <c r="G53" s="29">
        <f t="shared" si="1"/>
        <v>0</v>
      </c>
    </row>
    <row r="54" spans="1:8">
      <c r="A54" s="30"/>
      <c r="B54" s="30"/>
      <c r="C54" s="42"/>
      <c r="D54" s="39"/>
      <c r="E54" s="39"/>
      <c r="F54" s="29"/>
      <c r="G54" s="29">
        <f t="shared" si="1"/>
        <v>0</v>
      </c>
    </row>
    <row r="55" spans="1:8" ht="13.5" thickBot="1">
      <c r="A55" s="30" t="s">
        <v>21</v>
      </c>
      <c r="B55" s="30"/>
      <c r="C55" s="29">
        <f>SUM(C51:C54)</f>
        <v>0</v>
      </c>
      <c r="D55" s="29">
        <f>SUM(D51:D54)</f>
        <v>0</v>
      </c>
      <c r="E55" s="29">
        <f>SUM(E51:E54)</f>
        <v>0</v>
      </c>
      <c r="F55" s="29">
        <f>SUM(F51:F54)</f>
        <v>0</v>
      </c>
      <c r="G55" s="29">
        <f>SUM(G51:G54)</f>
        <v>0</v>
      </c>
    </row>
    <row r="56" spans="1:8" ht="13.5" thickBot="1">
      <c r="A56" s="40" t="s">
        <v>10</v>
      </c>
      <c r="B56" s="189">
        <v>220000</v>
      </c>
      <c r="C56" s="39"/>
      <c r="D56" s="39"/>
      <c r="E56" s="39"/>
      <c r="F56" s="29"/>
      <c r="G56" s="29"/>
    </row>
    <row r="57" spans="1:8" ht="25.5">
      <c r="A57" s="124" t="s">
        <v>20</v>
      </c>
      <c r="B57" s="124"/>
      <c r="C57" s="132"/>
      <c r="D57" s="39"/>
      <c r="E57" s="39"/>
      <c r="F57" s="29"/>
      <c r="G57" s="29"/>
    </row>
    <row r="58" spans="1:8">
      <c r="A58" s="187" t="s">
        <v>197</v>
      </c>
      <c r="B58" s="41"/>
      <c r="C58" s="47">
        <v>3500</v>
      </c>
      <c r="D58" s="39">
        <v>3500</v>
      </c>
      <c r="E58" s="39">
        <v>3500</v>
      </c>
      <c r="F58" s="29">
        <v>3500</v>
      </c>
      <c r="G58" s="29">
        <f>SUM(C58:F58)</f>
        <v>14000</v>
      </c>
    </row>
    <row r="59" spans="1:8">
      <c r="A59" s="187" t="s">
        <v>198</v>
      </c>
      <c r="B59" s="41"/>
      <c r="C59" s="47">
        <v>80000</v>
      </c>
      <c r="D59" s="39">
        <v>0</v>
      </c>
      <c r="E59" s="39">
        <v>0</v>
      </c>
      <c r="F59" s="29">
        <v>39101.620000000003</v>
      </c>
      <c r="G59" s="29">
        <f t="shared" ref="G59:G62" si="2">SUM(C59:F59)</f>
        <v>119101.62</v>
      </c>
    </row>
    <row r="60" spans="1:8">
      <c r="A60" s="187" t="s">
        <v>199</v>
      </c>
      <c r="B60" s="41"/>
      <c r="C60" s="47">
        <v>0</v>
      </c>
      <c r="D60" s="39">
        <v>20000</v>
      </c>
      <c r="E60" s="39">
        <v>0</v>
      </c>
      <c r="F60" s="29">
        <v>0</v>
      </c>
      <c r="G60" s="29">
        <f t="shared" si="2"/>
        <v>20000</v>
      </c>
    </row>
    <row r="61" spans="1:8">
      <c r="A61" s="187" t="s">
        <v>200</v>
      </c>
      <c r="B61" s="30"/>
      <c r="C61" s="47">
        <v>66899</v>
      </c>
      <c r="D61" s="39">
        <v>0</v>
      </c>
      <c r="E61" s="39">
        <v>0</v>
      </c>
      <c r="F61" s="29">
        <v>0</v>
      </c>
      <c r="G61" s="29">
        <f t="shared" si="2"/>
        <v>66899</v>
      </c>
    </row>
    <row r="62" spans="1:8">
      <c r="C62" s="39"/>
      <c r="D62" s="39"/>
      <c r="E62" s="39"/>
      <c r="F62" s="29"/>
      <c r="G62" s="29">
        <f t="shared" si="2"/>
        <v>0</v>
      </c>
    </row>
    <row r="63" spans="1:8" ht="13.5" thickBot="1">
      <c r="A63" s="30" t="s">
        <v>21</v>
      </c>
      <c r="B63" s="127">
        <f>B56</f>
        <v>220000</v>
      </c>
      <c r="C63" s="29">
        <f>SUM(C58:C62)</f>
        <v>150399</v>
      </c>
      <c r="D63" s="29">
        <f>SUM(D58:D62)</f>
        <v>23500</v>
      </c>
      <c r="E63" s="29">
        <f>SUM(E58:E62)</f>
        <v>3500</v>
      </c>
      <c r="F63" s="29">
        <f>SUM(F58:F62)</f>
        <v>42601.62</v>
      </c>
      <c r="G63" s="29">
        <f>SUM(G58:G62)</f>
        <v>220000.62</v>
      </c>
      <c r="H63" s="29"/>
    </row>
    <row r="64" spans="1:8" ht="13.5" thickBot="1">
      <c r="A64" s="40" t="s">
        <v>11</v>
      </c>
      <c r="B64" s="41"/>
      <c r="C64" s="39"/>
      <c r="D64" s="39"/>
      <c r="E64" s="39"/>
      <c r="F64" s="29"/>
      <c r="G64" s="29"/>
    </row>
    <row r="65" spans="1:8" ht="25.5">
      <c r="A65" s="124" t="s">
        <v>20</v>
      </c>
      <c r="B65" s="124"/>
      <c r="C65" s="132"/>
      <c r="D65" s="49"/>
      <c r="E65" s="39"/>
      <c r="F65" s="29"/>
      <c r="G65" s="29"/>
    </row>
    <row r="66" spans="1:8">
      <c r="A66" s="41"/>
      <c r="B66" s="41"/>
      <c r="C66" s="47"/>
      <c r="D66" s="49"/>
      <c r="E66" s="39"/>
      <c r="F66" s="29"/>
      <c r="G66" s="29">
        <f>SUM(C66:F66)</f>
        <v>0</v>
      </c>
    </row>
    <row r="67" spans="1:8">
      <c r="A67" s="41"/>
      <c r="B67" s="41"/>
      <c r="C67" s="47"/>
      <c r="D67" s="49"/>
      <c r="E67" s="39"/>
      <c r="F67" s="29"/>
      <c r="G67" s="29">
        <f t="shared" ref="G67:G69" si="3">SUM(C67:F67)</f>
        <v>0</v>
      </c>
    </row>
    <row r="68" spans="1:8">
      <c r="A68" s="30"/>
      <c r="B68" s="30"/>
      <c r="C68" s="47"/>
      <c r="D68" s="49"/>
      <c r="E68" s="39"/>
      <c r="F68" s="29"/>
      <c r="G68" s="29">
        <f t="shared" si="3"/>
        <v>0</v>
      </c>
    </row>
    <row r="69" spans="1:8">
      <c r="A69" s="30" t="s">
        <v>14</v>
      </c>
      <c r="B69" s="30"/>
      <c r="C69" s="48"/>
      <c r="D69" s="49"/>
      <c r="E69" s="39"/>
      <c r="F69" s="29"/>
      <c r="G69" s="29">
        <f t="shared" si="3"/>
        <v>0</v>
      </c>
    </row>
    <row r="70" spans="1:8">
      <c r="A70" s="30" t="s">
        <v>21</v>
      </c>
      <c r="B70" s="30"/>
      <c r="C70" s="43">
        <f>SUM(C66:C69)</f>
        <v>0</v>
      </c>
      <c r="D70" s="43">
        <f>SUM(D66:D69)</f>
        <v>0</v>
      </c>
      <c r="E70" s="43">
        <f>SUM(E66:E69)</f>
        <v>0</v>
      </c>
      <c r="F70" s="43">
        <f>SUM(F66:F69)</f>
        <v>0</v>
      </c>
      <c r="G70" s="43">
        <f>SUM(G66:G69)</f>
        <v>0</v>
      </c>
      <c r="H70" s="29"/>
    </row>
    <row r="71" spans="1:8">
      <c r="A71" s="34" t="s">
        <v>12</v>
      </c>
      <c r="B71" s="23"/>
      <c r="C71" s="48"/>
      <c r="D71" s="49"/>
      <c r="E71" s="39"/>
      <c r="F71" s="29"/>
      <c r="G71" s="29"/>
    </row>
    <row r="72" spans="1:8">
      <c r="A72" s="41"/>
      <c r="B72" s="41"/>
      <c r="C72" s="47"/>
      <c r="D72" s="39"/>
      <c r="E72" s="39"/>
      <c r="F72" s="29"/>
      <c r="G72" s="29"/>
    </row>
    <row r="73" spans="1:8">
      <c r="A73" s="30"/>
      <c r="B73" s="30"/>
      <c r="C73" s="50"/>
      <c r="D73" s="39"/>
      <c r="E73" s="39"/>
      <c r="F73" s="29"/>
      <c r="G73" s="29">
        <f>SUM(C73:F73)</f>
        <v>0</v>
      </c>
    </row>
    <row r="74" spans="1:8">
      <c r="A74" s="30" t="s">
        <v>21</v>
      </c>
      <c r="B74" s="30"/>
      <c r="C74" s="43">
        <f>SUM(C73:C73)</f>
        <v>0</v>
      </c>
      <c r="D74" s="43">
        <f>SUM(D73:D73)</f>
        <v>0</v>
      </c>
      <c r="E74" s="43">
        <f>SUM(E73:E73)</f>
        <v>0</v>
      </c>
      <c r="F74" s="43">
        <f>SUM(F73:F73)</f>
        <v>0</v>
      </c>
      <c r="G74" s="43">
        <f>SUM(G73:G73)</f>
        <v>0</v>
      </c>
      <c r="H74" s="29"/>
    </row>
    <row r="75" spans="1:8">
      <c r="A75" s="51" t="s">
        <v>13</v>
      </c>
      <c r="B75" s="41"/>
      <c r="C75" s="27"/>
      <c r="D75" s="32"/>
      <c r="E75" s="42"/>
      <c r="F75" s="29"/>
      <c r="G75" s="29"/>
    </row>
    <row r="76" spans="1:8" ht="25.5">
      <c r="A76" s="124" t="s">
        <v>20</v>
      </c>
      <c r="B76" s="124"/>
      <c r="C76" s="125"/>
      <c r="D76" s="49"/>
      <c r="E76" s="27"/>
      <c r="F76" s="29"/>
      <c r="G76" s="29"/>
    </row>
    <row r="77" spans="1:8" s="26" customFormat="1">
      <c r="C77" s="52"/>
      <c r="D77" s="28"/>
      <c r="E77" s="52"/>
      <c r="F77" s="53"/>
      <c r="G77" s="53">
        <f>SUM(C77:F77)</f>
        <v>0</v>
      </c>
    </row>
    <row r="78" spans="1:8" s="26" customFormat="1">
      <c r="A78" s="31"/>
      <c r="B78" s="31"/>
      <c r="C78" s="38"/>
      <c r="D78" s="28"/>
      <c r="E78" s="54"/>
      <c r="F78" s="53"/>
      <c r="G78" s="53">
        <f t="shared" ref="G78:G79" si="4">SUM(C78:F78)</f>
        <v>0</v>
      </c>
    </row>
    <row r="79" spans="1:8" s="26" customFormat="1">
      <c r="A79" s="31"/>
      <c r="B79" s="31"/>
      <c r="C79" s="38"/>
      <c r="D79" s="28"/>
      <c r="E79" s="54"/>
      <c r="F79" s="53"/>
      <c r="G79" s="53">
        <f t="shared" si="4"/>
        <v>0</v>
      </c>
    </row>
    <row r="80" spans="1:8" s="1" customFormat="1">
      <c r="A80" s="30" t="s">
        <v>21</v>
      </c>
      <c r="B80" s="191"/>
      <c r="C80" s="43">
        <f>SUM(C77:C79)</f>
        <v>0</v>
      </c>
      <c r="D80" s="43">
        <f>SUM(D77:D79)</f>
        <v>0</v>
      </c>
      <c r="E80" s="43">
        <f>SUM(E77:E79)</f>
        <v>0</v>
      </c>
      <c r="F80" s="43">
        <f>SUM(F77:F79)</f>
        <v>0</v>
      </c>
      <c r="G80" s="43">
        <f>SUM(G77:G79)</f>
        <v>0</v>
      </c>
      <c r="H80" s="43"/>
    </row>
    <row r="81" spans="1:8" s="1" customFormat="1" ht="13.5" thickBot="1">
      <c r="A81" s="30"/>
      <c r="B81" s="30"/>
      <c r="C81" s="43"/>
      <c r="D81" s="43"/>
      <c r="E81" s="43"/>
      <c r="F81" s="43"/>
      <c r="G81" s="43"/>
      <c r="H81" s="43"/>
    </row>
    <row r="82" spans="1:8" ht="16.5" thickBot="1">
      <c r="A82" s="17" t="s">
        <v>23</v>
      </c>
      <c r="B82" s="190">
        <f>B44+B63</f>
        <v>331480</v>
      </c>
      <c r="C82" s="38">
        <f>C80+C74+C70+C63+C55+C49+C44</f>
        <v>208399</v>
      </c>
      <c r="D82" s="38">
        <f>D80+D74+D70+D63+D55+D49+D44</f>
        <v>43000</v>
      </c>
      <c r="E82" s="38">
        <f>E80+E74+E70+E63+E55+E49+E44</f>
        <v>24600</v>
      </c>
      <c r="F82" s="38">
        <f>F80+F74+F70+F63+F55+F49+F44</f>
        <v>55481.62</v>
      </c>
      <c r="G82" s="38">
        <f>G80+G74+G70+G63+G55+G49+G44</f>
        <v>331480.62</v>
      </c>
      <c r="H82" s="29"/>
    </row>
    <row r="83" spans="1:8" s="1" customFormat="1">
      <c r="A83" s="30"/>
      <c r="B83" s="30"/>
      <c r="C83" s="43"/>
      <c r="D83" s="43"/>
      <c r="E83" s="43"/>
      <c r="F83" s="43"/>
      <c r="G83" s="43"/>
      <c r="H83" s="43"/>
    </row>
    <row r="84" spans="1:8" ht="18">
      <c r="A84" s="56" t="s">
        <v>233</v>
      </c>
      <c r="B84" s="133">
        <f>SUM(B31+B82)</f>
        <v>5030144</v>
      </c>
      <c r="C84" s="58">
        <f>C82+C31</f>
        <v>1383065</v>
      </c>
      <c r="D84" s="58">
        <f>D82+D31</f>
        <v>1217665.9450000001</v>
      </c>
      <c r="E84" s="58">
        <f>E82+E31</f>
        <v>1199265.9450000001</v>
      </c>
      <c r="F84" s="58">
        <f>F82+F31</f>
        <v>1230147.5650000002</v>
      </c>
      <c r="G84" s="59">
        <f>G82+G31</f>
        <v>5030144.4550000001</v>
      </c>
    </row>
    <row r="88" spans="1:8">
      <c r="A88" s="30"/>
      <c r="B88" s="30"/>
      <c r="C88" s="24"/>
      <c r="D88" s="24"/>
    </row>
    <row r="92" spans="1:8">
      <c r="F92" s="29"/>
    </row>
  </sheetData>
  <pageMargins left="0.7" right="0.7" top="0.75" bottom="0.75" header="0.3" footer="0.3"/>
  <pageSetup scale="85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opLeftCell="A50" workbookViewId="0">
      <selection activeCell="H50" sqref="H1:H1048576"/>
    </sheetView>
  </sheetViews>
  <sheetFormatPr defaultColWidth="9.140625" defaultRowHeight="12.75"/>
  <cols>
    <col min="1" max="1" width="62.85546875" style="4" bestFit="1" customWidth="1"/>
    <col min="2" max="2" width="20.7109375" style="4" hidden="1" customWidth="1"/>
    <col min="3" max="4" width="14" style="2" bestFit="1" customWidth="1"/>
    <col min="5" max="5" width="14" style="3" bestFit="1" customWidth="1"/>
    <col min="6" max="6" width="14" style="4" bestFit="1" customWidth="1"/>
    <col min="7" max="7" width="16.28515625" style="4" bestFit="1" customWidth="1"/>
    <col min="8" max="8" width="10.5703125" style="4" bestFit="1" customWidth="1"/>
    <col min="9" max="16384" width="9.140625" style="4"/>
  </cols>
  <sheetData>
    <row r="1" spans="1:7">
      <c r="A1" s="1" t="s">
        <v>24</v>
      </c>
      <c r="B1" s="1"/>
    </row>
    <row r="2" spans="1:7">
      <c r="A2" s="1"/>
      <c r="B2" s="1"/>
    </row>
    <row r="3" spans="1:7" s="8" customFormat="1" ht="19.5" thickBot="1">
      <c r="A3" s="5" t="s">
        <v>133</v>
      </c>
      <c r="B3" s="5"/>
      <c r="C3" s="6"/>
      <c r="D3" s="6"/>
      <c r="E3" s="7"/>
    </row>
    <row r="4" spans="1:7" s="9" customFormat="1" ht="26.2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7" s="9" customFormat="1" ht="13.5" thickBot="1">
      <c r="B5" s="14"/>
      <c r="C5" s="15"/>
      <c r="D5" s="15"/>
      <c r="E5" s="16"/>
      <c r="F5" s="16"/>
      <c r="G5" s="16"/>
    </row>
    <row r="6" spans="1:7" s="9" customFormat="1" ht="16.5" thickBot="1">
      <c r="A6" s="17" t="s">
        <v>6</v>
      </c>
      <c r="B6" s="18"/>
      <c r="C6" s="19"/>
      <c r="D6" s="19"/>
      <c r="E6" s="20"/>
    </row>
    <row r="7" spans="1:7" s="9" customFormat="1" ht="16.5" thickBot="1">
      <c r="A7" s="21"/>
    </row>
    <row r="8" spans="1:7" s="25" customFormat="1" ht="13.5" thickBot="1">
      <c r="A8" s="22" t="s">
        <v>0</v>
      </c>
      <c r="B8" s="23"/>
      <c r="C8" s="24"/>
      <c r="D8" s="24"/>
      <c r="E8" s="3"/>
    </row>
    <row r="9" spans="1:7">
      <c r="B9" s="26"/>
      <c r="C9" s="105">
        <v>305830.31</v>
      </c>
      <c r="D9" s="105">
        <v>305830.31</v>
      </c>
      <c r="E9" s="105">
        <v>305830.31</v>
      </c>
      <c r="F9" s="105">
        <v>305830.31</v>
      </c>
      <c r="G9" s="29">
        <f>SUM(C9:F9)</f>
        <v>1223321.24</v>
      </c>
    </row>
    <row r="10" spans="1:7">
      <c r="B10" s="26"/>
      <c r="C10" s="27"/>
      <c r="D10" s="28"/>
      <c r="E10" s="27"/>
      <c r="F10" s="29"/>
      <c r="G10" s="29">
        <f>SUM(C10:F10)</f>
        <v>0</v>
      </c>
    </row>
    <row r="11" spans="1:7">
      <c r="A11" s="30"/>
      <c r="B11" s="31"/>
      <c r="C11" s="32"/>
      <c r="D11" s="33"/>
      <c r="E11" s="27"/>
      <c r="F11" s="29"/>
      <c r="G11" s="29">
        <f>SUM(C11:F11)</f>
        <v>0</v>
      </c>
    </row>
    <row r="12" spans="1:7">
      <c r="A12" s="30" t="s">
        <v>21</v>
      </c>
      <c r="B12" s="31">
        <v>1223321.24</v>
      </c>
      <c r="C12" s="29">
        <f>SUM(C9:C11)</f>
        <v>305830.31</v>
      </c>
      <c r="D12" s="29">
        <f>SUM(D9:D11)</f>
        <v>305830.31</v>
      </c>
      <c r="E12" s="29">
        <f>SUM(E9:E11)</f>
        <v>305830.31</v>
      </c>
      <c r="F12" s="29">
        <f>SUM(F9:F11)</f>
        <v>305830.31</v>
      </c>
      <c r="G12" s="29">
        <f>SUM(G9:G11)</f>
        <v>1223321.24</v>
      </c>
    </row>
    <row r="13" spans="1:7">
      <c r="A13" s="34" t="s">
        <v>1</v>
      </c>
      <c r="B13" s="23"/>
      <c r="C13" s="24"/>
      <c r="D13" s="35"/>
      <c r="E13" s="36"/>
    </row>
    <row r="14" spans="1:7">
      <c r="B14" s="26"/>
      <c r="C14" s="27"/>
      <c r="D14" s="28"/>
      <c r="E14" s="27"/>
      <c r="F14" s="29"/>
      <c r="G14" s="29">
        <f>SUM(C14:F14)</f>
        <v>0</v>
      </c>
    </row>
    <row r="15" spans="1:7">
      <c r="A15" s="30"/>
      <c r="B15" s="31"/>
      <c r="C15" s="32"/>
      <c r="D15" s="28"/>
      <c r="E15" s="27"/>
      <c r="F15" s="29"/>
      <c r="G15" s="29">
        <f>SUM(C15:F15)</f>
        <v>0</v>
      </c>
    </row>
    <row r="16" spans="1:7">
      <c r="B16" s="26"/>
      <c r="C16" s="27"/>
      <c r="D16" s="28"/>
      <c r="E16" s="27"/>
      <c r="F16" s="29"/>
      <c r="G16" s="29">
        <f>SUM(C16:F16)</f>
        <v>0</v>
      </c>
    </row>
    <row r="17" spans="1:8">
      <c r="A17" s="3" t="s">
        <v>21</v>
      </c>
      <c r="B17" s="37"/>
      <c r="C17" s="29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f>SUM(G14:G16)</f>
        <v>0</v>
      </c>
    </row>
    <row r="18" spans="1:8">
      <c r="A18" s="34" t="s">
        <v>2</v>
      </c>
      <c r="B18" s="23"/>
      <c r="C18" s="27"/>
      <c r="D18" s="28"/>
      <c r="E18" s="27"/>
      <c r="F18" s="29"/>
      <c r="G18" s="29"/>
    </row>
    <row r="19" spans="1:8">
      <c r="B19" s="26"/>
      <c r="C19" s="27"/>
      <c r="D19" s="28"/>
      <c r="E19" s="27"/>
      <c r="F19" s="29"/>
      <c r="G19" s="29">
        <f>SUM(C19:F19)</f>
        <v>0</v>
      </c>
    </row>
    <row r="20" spans="1:8">
      <c r="A20" s="30"/>
      <c r="B20" s="31"/>
      <c r="C20" s="32"/>
      <c r="D20" s="28"/>
      <c r="E20" s="27"/>
      <c r="F20" s="29"/>
      <c r="G20" s="29">
        <f>SUM(C20:F20)</f>
        <v>0</v>
      </c>
    </row>
    <row r="21" spans="1:8">
      <c r="B21" s="26"/>
      <c r="C21" s="27"/>
      <c r="D21" s="28"/>
      <c r="E21" s="27"/>
      <c r="F21" s="29"/>
      <c r="G21" s="29">
        <f>SUM(C21:F21)</f>
        <v>0</v>
      </c>
    </row>
    <row r="22" spans="1:8">
      <c r="A22" s="30"/>
      <c r="B22" s="31"/>
      <c r="C22" s="38"/>
      <c r="D22" s="28"/>
      <c r="E22" s="39"/>
      <c r="F22" s="29"/>
      <c r="G22" s="29">
        <f>SUM(C22:F22)</f>
        <v>0</v>
      </c>
    </row>
    <row r="23" spans="1:8" ht="13.5" thickBot="1">
      <c r="A23" s="30" t="s">
        <v>21</v>
      </c>
      <c r="B23" s="31"/>
      <c r="C23" s="29">
        <f>SUM(C20:C22)</f>
        <v>0</v>
      </c>
      <c r="D23" s="29">
        <f>SUM(D20:D22)</f>
        <v>0</v>
      </c>
      <c r="E23" s="29">
        <f>SUM(E20:E22)</f>
        <v>0</v>
      </c>
      <c r="F23" s="29">
        <f>SUM(F20:F22)</f>
        <v>0</v>
      </c>
      <c r="G23" s="29">
        <f>SUM(G20:G22)</f>
        <v>0</v>
      </c>
    </row>
    <row r="24" spans="1:8" s="1" customFormat="1" ht="13.5" thickBot="1">
      <c r="A24" s="40" t="s">
        <v>4</v>
      </c>
      <c r="B24" s="41"/>
      <c r="C24" s="39"/>
      <c r="D24" s="27"/>
      <c r="E24" s="42"/>
      <c r="F24" s="43"/>
      <c r="G24" s="43"/>
    </row>
    <row r="25" spans="1:8" s="1" customFormat="1">
      <c r="A25" s="4"/>
      <c r="B25" s="26"/>
      <c r="C25" s="107">
        <v>73399.27</v>
      </c>
      <c r="D25" s="107">
        <v>73399.27</v>
      </c>
      <c r="E25" s="106">
        <v>73399.27</v>
      </c>
      <c r="F25" s="107">
        <v>73399.27</v>
      </c>
      <c r="G25" s="29"/>
    </row>
    <row r="26" spans="1:8" s="1" customFormat="1">
      <c r="A26" s="30" t="s">
        <v>21</v>
      </c>
      <c r="B26" s="31">
        <v>293597.08</v>
      </c>
      <c r="C26" s="29">
        <f>SUM(C24:C25)</f>
        <v>73399.27</v>
      </c>
      <c r="D26" s="29">
        <f>SUM(D24:D25)</f>
        <v>73399.27</v>
      </c>
      <c r="E26" s="29">
        <f>SUM(E24:E25)</f>
        <v>73399.27</v>
      </c>
      <c r="F26" s="29">
        <f>SUM(F24:F25)</f>
        <v>73399.27</v>
      </c>
      <c r="G26" s="29">
        <f>SUM(C26:F26)</f>
        <v>293597.08</v>
      </c>
    </row>
    <row r="27" spans="1:8" s="1" customFormat="1">
      <c r="A27" s="34" t="s">
        <v>3</v>
      </c>
      <c r="B27" s="23"/>
      <c r="C27" s="44"/>
      <c r="D27" s="27"/>
      <c r="E27" s="42"/>
      <c r="F27" s="43"/>
      <c r="G27" s="43"/>
    </row>
    <row r="28" spans="1:8">
      <c r="B28" s="26"/>
      <c r="C28" s="29"/>
      <c r="D28" s="29"/>
      <c r="E28" s="39"/>
      <c r="F28" s="29"/>
      <c r="G28" s="29"/>
    </row>
    <row r="29" spans="1:8">
      <c r="A29" s="30" t="s">
        <v>21</v>
      </c>
      <c r="B29" s="31"/>
      <c r="C29" s="29">
        <f>SUM(C27:C28)</f>
        <v>0</v>
      </c>
      <c r="D29" s="29">
        <f>SUM(D27:D28)</f>
        <v>0</v>
      </c>
      <c r="E29" s="29">
        <f>SUM(E27:E28)</f>
        <v>0</v>
      </c>
      <c r="F29" s="29">
        <f>SUM(F27:F28)</f>
        <v>0</v>
      </c>
      <c r="G29" s="29">
        <f>SUM(C29:F29)</f>
        <v>0</v>
      </c>
    </row>
    <row r="30" spans="1:8" ht="13.5" thickBot="1">
      <c r="A30" s="30"/>
      <c r="B30" s="31"/>
      <c r="C30" s="29"/>
      <c r="D30" s="29"/>
      <c r="E30" s="29"/>
      <c r="F30" s="29"/>
      <c r="G30" s="29"/>
    </row>
    <row r="31" spans="1:8" ht="16.5" thickBot="1">
      <c r="A31" s="17" t="s">
        <v>22</v>
      </c>
      <c r="B31" s="18">
        <f>B26+B12</f>
        <v>1516918.32</v>
      </c>
      <c r="C31" s="45">
        <f>C29+C26+C23+C17+C12</f>
        <v>379229.58</v>
      </c>
      <c r="D31" s="45">
        <f>D29+D26+D23+D17+D12</f>
        <v>379229.58</v>
      </c>
      <c r="E31" s="45">
        <f>E29+E26+E23+E17+E12</f>
        <v>379229.58</v>
      </c>
      <c r="F31" s="45">
        <f>F29+F26+F23+F17+F12</f>
        <v>379229.58</v>
      </c>
      <c r="G31" s="45">
        <f>G29+G26+G23+G17+G12</f>
        <v>1516918.32</v>
      </c>
      <c r="H31" s="29"/>
    </row>
    <row r="32" spans="1:8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C37" s="108">
        <v>1250</v>
      </c>
      <c r="D37" s="108">
        <v>1250</v>
      </c>
      <c r="E37" s="110">
        <v>1250</v>
      </c>
      <c r="F37" s="109">
        <v>1250</v>
      </c>
      <c r="G37" s="29">
        <f t="shared" ref="G37:G42" si="0">SUM(C37:F37)</f>
        <v>5000</v>
      </c>
    </row>
    <row r="38" spans="1:8">
      <c r="C38" s="27"/>
      <c r="D38" s="27"/>
      <c r="E38" s="39"/>
      <c r="F38" s="29"/>
      <c r="G38" s="29">
        <f t="shared" si="0"/>
        <v>0</v>
      </c>
    </row>
    <row r="39" spans="1:8">
      <c r="C39" s="27"/>
      <c r="D39" s="27"/>
      <c r="E39" s="39"/>
      <c r="F39" s="29"/>
      <c r="G39" s="29">
        <f t="shared" si="0"/>
        <v>0</v>
      </c>
    </row>
    <row r="40" spans="1:8">
      <c r="C40" s="27"/>
      <c r="D40" s="27"/>
      <c r="E40" s="39"/>
      <c r="F40" s="29"/>
      <c r="G40" s="29">
        <f t="shared" si="0"/>
        <v>0</v>
      </c>
    </row>
    <row r="41" spans="1:8">
      <c r="A41" s="30"/>
      <c r="B41" s="30"/>
      <c r="C41" s="44"/>
      <c r="D41" s="27"/>
      <c r="E41" s="39"/>
      <c r="F41" s="29"/>
      <c r="G41" s="29">
        <f t="shared" si="0"/>
        <v>0</v>
      </c>
    </row>
    <row r="42" spans="1:8">
      <c r="A42" s="30"/>
      <c r="B42" s="30"/>
      <c r="C42" s="48"/>
      <c r="D42" s="27"/>
      <c r="E42" s="39"/>
      <c r="F42" s="29"/>
      <c r="G42" s="29">
        <f t="shared" si="0"/>
        <v>0</v>
      </c>
    </row>
    <row r="43" spans="1:8" ht="13.5" thickBot="1">
      <c r="A43" s="30" t="s">
        <v>21</v>
      </c>
      <c r="B43" s="30">
        <v>5000</v>
      </c>
      <c r="C43" s="29">
        <f>SUM(C37:C42)</f>
        <v>1250</v>
      </c>
      <c r="D43" s="29">
        <f>SUM(D37:D42)</f>
        <v>1250</v>
      </c>
      <c r="E43" s="29">
        <f>SUM(E37:E42)</f>
        <v>1250</v>
      </c>
      <c r="F43" s="29">
        <f>SUM(F37:F42)</f>
        <v>1250</v>
      </c>
      <c r="G43" s="29">
        <f>SUM(G37:G42)</f>
        <v>5000</v>
      </c>
      <c r="H43" s="29"/>
    </row>
    <row r="44" spans="1:8" ht="13.5" thickBot="1">
      <c r="A44" s="40" t="s">
        <v>9</v>
      </c>
      <c r="B44" s="41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>
        <f>SUM(C45:F45)</f>
        <v>0</v>
      </c>
    </row>
    <row r="46" spans="1:8">
      <c r="A46" s="30"/>
      <c r="B46" s="30"/>
      <c r="C46" s="39"/>
      <c r="D46" s="39"/>
      <c r="E46" s="39"/>
      <c r="F46" s="29"/>
      <c r="G46" s="29">
        <f>SUM(C46:F46)</f>
        <v>0</v>
      </c>
    </row>
    <row r="47" spans="1:8">
      <c r="A47" s="30"/>
      <c r="B47" s="30"/>
      <c r="C47" s="42"/>
      <c r="D47" s="39"/>
      <c r="E47" s="39"/>
      <c r="F47" s="29"/>
      <c r="G47" s="29">
        <f>SUM(C47:F47)</f>
        <v>0</v>
      </c>
    </row>
    <row r="48" spans="1:8" ht="13.5" thickBot="1">
      <c r="A48" s="30" t="s">
        <v>21</v>
      </c>
      <c r="B48" s="30"/>
      <c r="C48" s="29">
        <f>SUM(C45:C47)</f>
        <v>0</v>
      </c>
      <c r="D48" s="29">
        <f>SUM(D45:D47)</f>
        <v>0</v>
      </c>
      <c r="E48" s="29">
        <f>SUM(E45:E47)</f>
        <v>0</v>
      </c>
      <c r="F48" s="29">
        <f>SUM(F45:F47)</f>
        <v>0</v>
      </c>
      <c r="G48" s="29">
        <f>SUM(G45:G47)</f>
        <v>0</v>
      </c>
      <c r="H48" s="29"/>
    </row>
    <row r="49" spans="1:8" ht="13.5" thickBot="1">
      <c r="A49" s="40" t="s">
        <v>8</v>
      </c>
      <c r="B49" s="41"/>
      <c r="C49" s="39"/>
      <c r="D49" s="39"/>
      <c r="E49" s="39"/>
      <c r="F49" s="29"/>
      <c r="G49" s="29"/>
    </row>
    <row r="50" spans="1:8">
      <c r="A50" s="41" t="s">
        <v>20</v>
      </c>
      <c r="B50" s="41"/>
      <c r="C50" s="39"/>
      <c r="D50" s="39"/>
      <c r="E50" s="39"/>
      <c r="F50" s="29"/>
      <c r="G50" s="29">
        <f t="shared" ref="G50:G53" si="1">SUM(C50:F50)</f>
        <v>0</v>
      </c>
    </row>
    <row r="51" spans="1:8">
      <c r="A51" s="30"/>
      <c r="B51" s="30"/>
      <c r="C51" s="111"/>
      <c r="D51" s="111"/>
      <c r="E51" s="113"/>
      <c r="F51" s="112"/>
      <c r="G51" s="29">
        <f t="shared" si="1"/>
        <v>0</v>
      </c>
    </row>
    <row r="52" spans="1:8">
      <c r="A52" s="30"/>
      <c r="B52" s="30"/>
      <c r="C52" s="39"/>
      <c r="D52" s="39"/>
      <c r="E52" s="39"/>
      <c r="F52" s="29"/>
      <c r="G52" s="29">
        <f t="shared" si="1"/>
        <v>0</v>
      </c>
    </row>
    <row r="53" spans="1:8">
      <c r="A53" s="30"/>
      <c r="B53" s="30"/>
      <c r="C53" s="42"/>
      <c r="D53" s="39"/>
      <c r="E53" s="39"/>
      <c r="F53" s="29"/>
      <c r="G53" s="29">
        <f t="shared" si="1"/>
        <v>0</v>
      </c>
    </row>
    <row r="54" spans="1:8" ht="13.5" thickBot="1">
      <c r="A54" s="30" t="s">
        <v>21</v>
      </c>
      <c r="B54" s="30"/>
      <c r="C54" s="29">
        <f>SUM(C50:C53)</f>
        <v>0</v>
      </c>
      <c r="D54" s="29">
        <f>SUM(D50:D53)</f>
        <v>0</v>
      </c>
      <c r="E54" s="29">
        <f>SUM(E50:E53)</f>
        <v>0</v>
      </c>
      <c r="F54" s="29">
        <f>SUM(F50:F53)</f>
        <v>0</v>
      </c>
      <c r="G54" s="29">
        <f>SUM(G50:G53)</f>
        <v>0</v>
      </c>
    </row>
    <row r="55" spans="1:8" ht="13.5" thickBot="1">
      <c r="A55" s="40" t="s">
        <v>10</v>
      </c>
      <c r="B55" s="41"/>
      <c r="C55" s="39"/>
      <c r="D55" s="39"/>
      <c r="E55" s="39"/>
      <c r="F55" s="29"/>
      <c r="G55" s="29"/>
    </row>
    <row r="56" spans="1:8">
      <c r="A56" s="41" t="s">
        <v>20</v>
      </c>
      <c r="B56" s="41"/>
      <c r="C56" s="47"/>
      <c r="D56" s="39"/>
      <c r="E56" s="39"/>
      <c r="F56" s="29"/>
      <c r="G56" s="29"/>
    </row>
    <row r="57" spans="1:8">
      <c r="A57" s="41"/>
      <c r="B57" s="41"/>
      <c r="C57" s="47">
        <v>1250</v>
      </c>
      <c r="D57" s="39">
        <v>1250</v>
      </c>
      <c r="E57" s="39">
        <v>1250</v>
      </c>
      <c r="F57" s="29">
        <v>1250</v>
      </c>
      <c r="G57" s="29">
        <f>SUM(C57:F57)</f>
        <v>5000</v>
      </c>
    </row>
    <row r="58" spans="1:8">
      <c r="A58" s="30"/>
      <c r="B58" s="30"/>
      <c r="C58" s="47"/>
      <c r="D58" s="39"/>
      <c r="E58" s="39"/>
      <c r="F58" s="29"/>
      <c r="G58" s="29">
        <f t="shared" ref="G58:G59" si="2">SUM(C58:F58)</f>
        <v>0</v>
      </c>
    </row>
    <row r="59" spans="1:8">
      <c r="C59" s="39"/>
      <c r="D59" s="39"/>
      <c r="E59" s="39"/>
      <c r="F59" s="29"/>
      <c r="G59" s="29">
        <f t="shared" si="2"/>
        <v>0</v>
      </c>
    </row>
    <row r="60" spans="1:8" ht="13.5" thickBot="1">
      <c r="A60" s="30" t="s">
        <v>21</v>
      </c>
      <c r="B60" s="30">
        <v>5000</v>
      </c>
      <c r="C60" s="29">
        <f>SUM(C57:C59)</f>
        <v>1250</v>
      </c>
      <c r="D60" s="29">
        <f>SUM(D57:D59)</f>
        <v>1250</v>
      </c>
      <c r="E60" s="29">
        <f>SUM(E57:E59)</f>
        <v>1250</v>
      </c>
      <c r="F60" s="29">
        <f>SUM(F57:F59)</f>
        <v>1250</v>
      </c>
      <c r="G60" s="29">
        <f>SUM(G57:G59)</f>
        <v>5000</v>
      </c>
      <c r="H60" s="29"/>
    </row>
    <row r="61" spans="1:8" ht="13.5" thickBot="1">
      <c r="A61" s="40" t="s">
        <v>11</v>
      </c>
      <c r="B61" s="41"/>
      <c r="C61" s="39"/>
      <c r="D61" s="39"/>
      <c r="E61" s="39"/>
      <c r="F61" s="29"/>
      <c r="G61" s="29"/>
    </row>
    <row r="62" spans="1:8">
      <c r="A62" s="41" t="s">
        <v>20</v>
      </c>
      <c r="B62" s="41"/>
      <c r="C62" s="47"/>
      <c r="D62" s="49"/>
      <c r="E62" s="39"/>
      <c r="F62" s="29"/>
      <c r="G62" s="29"/>
    </row>
    <row r="63" spans="1:8">
      <c r="A63" s="41"/>
      <c r="B63" s="41"/>
      <c r="C63" s="47"/>
      <c r="D63" s="49"/>
      <c r="E63" s="39"/>
      <c r="F63" s="29"/>
      <c r="G63" s="29">
        <f>SUM(C63:F63)</f>
        <v>0</v>
      </c>
    </row>
    <row r="64" spans="1:8">
      <c r="A64" s="41"/>
      <c r="B64" s="41"/>
      <c r="C64" s="47"/>
      <c r="D64" s="49"/>
      <c r="E64" s="39"/>
      <c r="F64" s="29"/>
      <c r="G64" s="29">
        <f t="shared" ref="G64:G66" si="3">SUM(C64:F64)</f>
        <v>0</v>
      </c>
    </row>
    <row r="65" spans="1:8">
      <c r="A65" s="30"/>
      <c r="B65" s="30"/>
      <c r="C65" s="47"/>
      <c r="D65" s="49"/>
      <c r="E65" s="39"/>
      <c r="F65" s="29"/>
      <c r="G65" s="29">
        <f t="shared" si="3"/>
        <v>0</v>
      </c>
    </row>
    <row r="66" spans="1:8">
      <c r="A66" s="30" t="s">
        <v>14</v>
      </c>
      <c r="B66" s="30"/>
      <c r="C66" s="48"/>
      <c r="D66" s="49"/>
      <c r="E66" s="39"/>
      <c r="F66" s="29"/>
      <c r="G66" s="29">
        <f t="shared" si="3"/>
        <v>0</v>
      </c>
    </row>
    <row r="67" spans="1:8">
      <c r="A67" s="30" t="s">
        <v>21</v>
      </c>
      <c r="B67" s="30"/>
      <c r="C67" s="43">
        <f>SUM(C63:C66)</f>
        <v>0</v>
      </c>
      <c r="D67" s="43">
        <f>SUM(D63:D66)</f>
        <v>0</v>
      </c>
      <c r="E67" s="43">
        <f>SUM(E63:E66)</f>
        <v>0</v>
      </c>
      <c r="F67" s="43">
        <f>SUM(F63:F66)</f>
        <v>0</v>
      </c>
      <c r="G67" s="43">
        <f>SUM(G63:G66)</f>
        <v>0</v>
      </c>
      <c r="H67" s="29"/>
    </row>
    <row r="68" spans="1:8">
      <c r="A68" s="34" t="s">
        <v>12</v>
      </c>
      <c r="B68" s="23"/>
      <c r="C68" s="48"/>
      <c r="D68" s="49"/>
      <c r="E68" s="39"/>
      <c r="F68" s="29"/>
      <c r="G68" s="29"/>
    </row>
    <row r="69" spans="1:8">
      <c r="A69" s="41"/>
      <c r="B69" s="41"/>
      <c r="C69" s="47"/>
      <c r="D69" s="39"/>
      <c r="E69" s="39"/>
      <c r="F69" s="29"/>
      <c r="G69" s="29"/>
    </row>
    <row r="70" spans="1:8">
      <c r="A70" s="30"/>
      <c r="B70" s="30"/>
      <c r="C70" s="50"/>
      <c r="D70" s="39"/>
      <c r="E70" s="39"/>
      <c r="F70" s="29"/>
      <c r="G70" s="29">
        <f>SUM(C70:F70)</f>
        <v>0</v>
      </c>
    </row>
    <row r="71" spans="1:8">
      <c r="A71" s="30" t="s">
        <v>21</v>
      </c>
      <c r="B71" s="30"/>
      <c r="C71" s="43">
        <f>SUM(C70:C70)</f>
        <v>0</v>
      </c>
      <c r="D71" s="43">
        <f>SUM(D70:D70)</f>
        <v>0</v>
      </c>
      <c r="E71" s="43">
        <f>SUM(E70:E70)</f>
        <v>0</v>
      </c>
      <c r="F71" s="43">
        <f>SUM(F70:F70)</f>
        <v>0</v>
      </c>
      <c r="G71" s="43">
        <f>SUM(G70:G70)</f>
        <v>0</v>
      </c>
      <c r="H71" s="29"/>
    </row>
    <row r="72" spans="1:8">
      <c r="A72" s="51" t="s">
        <v>13</v>
      </c>
      <c r="B72" s="41"/>
      <c r="C72" s="27"/>
      <c r="D72" s="32"/>
      <c r="E72" s="42"/>
      <c r="F72" s="29"/>
      <c r="G72" s="29"/>
    </row>
    <row r="73" spans="1:8">
      <c r="A73" s="41" t="s">
        <v>20</v>
      </c>
      <c r="B73" s="41"/>
      <c r="C73" s="27"/>
      <c r="D73" s="49"/>
      <c r="E73" s="27"/>
      <c r="F73" s="29"/>
      <c r="G73" s="29"/>
    </row>
    <row r="74" spans="1:8" s="26" customFormat="1">
      <c r="C74" s="52">
        <v>1250</v>
      </c>
      <c r="D74" s="28">
        <v>1250</v>
      </c>
      <c r="E74" s="52">
        <v>1250</v>
      </c>
      <c r="F74" s="53">
        <v>1250</v>
      </c>
      <c r="G74" s="53">
        <f>SUM(C74:F74)</f>
        <v>5000</v>
      </c>
    </row>
    <row r="75" spans="1:8" s="26" customFormat="1">
      <c r="C75" s="52"/>
      <c r="D75" s="28"/>
      <c r="E75" s="52"/>
      <c r="F75" s="53"/>
      <c r="G75" s="53">
        <f t="shared" ref="G75:G77" si="4">SUM(C75:F75)</f>
        <v>0</v>
      </c>
    </row>
    <row r="76" spans="1:8" s="26" customFormat="1">
      <c r="A76" s="31"/>
      <c r="B76" s="31"/>
      <c r="C76" s="38"/>
      <c r="D76" s="28"/>
      <c r="E76" s="54"/>
      <c r="F76" s="53"/>
      <c r="G76" s="53">
        <f t="shared" si="4"/>
        <v>0</v>
      </c>
    </row>
    <row r="77" spans="1:8" s="26" customFormat="1">
      <c r="A77" s="31"/>
      <c r="B77" s="31"/>
      <c r="C77" s="38"/>
      <c r="D77" s="28"/>
      <c r="E77" s="54"/>
      <c r="F77" s="53"/>
      <c r="G77" s="53">
        <f t="shared" si="4"/>
        <v>0</v>
      </c>
    </row>
    <row r="78" spans="1:8" s="1" customFormat="1">
      <c r="A78" s="30" t="s">
        <v>21</v>
      </c>
      <c r="B78" s="30">
        <v>5000</v>
      </c>
      <c r="C78" s="43">
        <f>SUM(C74:C77)</f>
        <v>1250</v>
      </c>
      <c r="D78" s="43">
        <f>SUM(D74:D77)</f>
        <v>1250</v>
      </c>
      <c r="E78" s="43">
        <f>SUM(E74:E77)</f>
        <v>1250</v>
      </c>
      <c r="F78" s="43">
        <f>SUM(F74:F77)</f>
        <v>1250</v>
      </c>
      <c r="G78" s="43">
        <f>SUM(G74:G77)</f>
        <v>5000</v>
      </c>
      <c r="H78" s="43"/>
    </row>
    <row r="79" spans="1:8" s="1" customFormat="1" ht="13.5" thickBot="1">
      <c r="A79" s="30"/>
      <c r="B79" s="30"/>
      <c r="C79" s="43"/>
      <c r="D79" s="43"/>
      <c r="E79" s="43"/>
      <c r="F79" s="43"/>
      <c r="G79" s="43"/>
      <c r="H79" s="43"/>
    </row>
    <row r="80" spans="1:8" ht="16.5" thickBot="1">
      <c r="A80" s="17" t="s">
        <v>23</v>
      </c>
      <c r="B80" s="55">
        <f t="shared" ref="B80:G80" si="5">B78+B71+B67+B60+B54+B48+B43</f>
        <v>15000</v>
      </c>
      <c r="C80" s="38">
        <f t="shared" si="5"/>
        <v>3750</v>
      </c>
      <c r="D80" s="38">
        <f t="shared" si="5"/>
        <v>3750</v>
      </c>
      <c r="E80" s="38">
        <f t="shared" si="5"/>
        <v>3750</v>
      </c>
      <c r="F80" s="38">
        <f t="shared" si="5"/>
        <v>3750</v>
      </c>
      <c r="G80" s="38">
        <f t="shared" si="5"/>
        <v>15000</v>
      </c>
      <c r="H80" s="29"/>
    </row>
    <row r="81" spans="1:8" s="1" customFormat="1">
      <c r="A81" s="30"/>
      <c r="B81" s="30"/>
      <c r="C81" s="43"/>
      <c r="D81" s="43"/>
      <c r="E81" s="43"/>
      <c r="F81" s="43"/>
      <c r="G81" s="43"/>
      <c r="H81" s="43"/>
    </row>
    <row r="82" spans="1:8" ht="18">
      <c r="A82" s="56" t="s">
        <v>234</v>
      </c>
      <c r="B82" s="57">
        <f t="shared" ref="B82:G82" si="6">B80+B31</f>
        <v>1531918.32</v>
      </c>
      <c r="C82" s="58">
        <f t="shared" si="6"/>
        <v>382979.58</v>
      </c>
      <c r="D82" s="58">
        <f t="shared" si="6"/>
        <v>382979.58</v>
      </c>
      <c r="E82" s="58">
        <f t="shared" si="6"/>
        <v>382979.58</v>
      </c>
      <c r="F82" s="58">
        <f t="shared" si="6"/>
        <v>382979.58</v>
      </c>
      <c r="G82" s="59">
        <f t="shared" si="6"/>
        <v>1531918.32</v>
      </c>
    </row>
    <row r="86" spans="1:8">
      <c r="A86" s="30"/>
      <c r="B86" s="30"/>
      <c r="C86" s="24"/>
      <c r="D86" s="24"/>
    </row>
  </sheetData>
  <pageMargins left="0.7" right="0.7" top="0.75" bottom="0.75" header="0.3" footer="0.3"/>
  <pageSetup scale="9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Normal="100" workbookViewId="0">
      <pane xSplit="1" ySplit="4" topLeftCell="E80" activePane="bottomRight" state="frozen"/>
      <selection pane="topRight" activeCell="B1" sqref="B1"/>
      <selection pane="bottomLeft" activeCell="A5" sqref="A5"/>
      <selection pane="bottomRight" activeCell="G100" sqref="G100"/>
    </sheetView>
  </sheetViews>
  <sheetFormatPr defaultColWidth="9.140625" defaultRowHeight="12.75"/>
  <cols>
    <col min="1" max="1" width="47.28515625" style="4" customWidth="1"/>
    <col min="2" max="2" width="28.42578125" style="4" hidden="1" customWidth="1"/>
    <col min="3" max="4" width="18" style="2" bestFit="1" customWidth="1"/>
    <col min="5" max="5" width="18" style="3" bestFit="1" customWidth="1"/>
    <col min="6" max="6" width="18" style="4" bestFit="1" customWidth="1"/>
    <col min="7" max="7" width="19.5703125" style="4" bestFit="1" customWidth="1"/>
    <col min="8" max="8" width="12.85546875" style="4" bestFit="1" customWidth="1"/>
    <col min="9" max="9" width="14.5703125" style="4" customWidth="1"/>
    <col min="10" max="10" width="14.7109375" style="4" bestFit="1" customWidth="1"/>
    <col min="11" max="11" width="17.85546875" style="4" hidden="1" customWidth="1"/>
    <col min="12" max="14" width="17.85546875" style="4" customWidth="1"/>
    <col min="15" max="15" width="14.5703125" style="4" bestFit="1" customWidth="1"/>
    <col min="16" max="16" width="9.140625" style="4"/>
    <col min="17" max="17" width="14.5703125" style="4" bestFit="1" customWidth="1"/>
    <col min="18" max="18" width="9.140625" style="4"/>
    <col min="19" max="19" width="11.28515625" style="4" bestFit="1" customWidth="1"/>
    <col min="20" max="16384" width="9.140625" style="4"/>
  </cols>
  <sheetData>
    <row r="1" spans="1:19">
      <c r="A1" s="1" t="s">
        <v>24</v>
      </c>
      <c r="B1" s="1"/>
    </row>
    <row r="2" spans="1:19">
      <c r="A2" s="1"/>
      <c r="B2" s="1"/>
    </row>
    <row r="3" spans="1:19" s="8" customFormat="1" ht="20.25" customHeight="1" thickBot="1">
      <c r="A3" s="5" t="s">
        <v>180</v>
      </c>
      <c r="B3" s="5"/>
      <c r="C3" s="6"/>
      <c r="D3" s="6"/>
      <c r="E3" s="7"/>
    </row>
    <row r="4" spans="1:19" s="9" customFormat="1" ht="13.5" thickBot="1">
      <c r="B4" s="60" t="s">
        <v>25</v>
      </c>
      <c r="C4" s="10" t="s">
        <v>15</v>
      </c>
      <c r="D4" s="11" t="s">
        <v>16</v>
      </c>
      <c r="E4" s="12" t="s">
        <v>17</v>
      </c>
      <c r="F4" s="13" t="s">
        <v>18</v>
      </c>
      <c r="G4" s="13" t="s">
        <v>19</v>
      </c>
    </row>
    <row r="5" spans="1:19" s="9" customFormat="1" ht="13.5" thickBot="1">
      <c r="B5" s="14"/>
      <c r="C5" s="15"/>
      <c r="D5" s="15"/>
      <c r="E5" s="16"/>
      <c r="F5" s="16"/>
      <c r="G5" s="16"/>
    </row>
    <row r="6" spans="1:19" s="9" customFormat="1" ht="16.5" thickBot="1">
      <c r="A6" s="17" t="s">
        <v>6</v>
      </c>
      <c r="B6" s="18"/>
      <c r="C6" s="19"/>
      <c r="D6" s="19"/>
      <c r="E6" s="20"/>
    </row>
    <row r="7" spans="1:19" s="9" customFormat="1" ht="16.5" thickBot="1">
      <c r="A7" s="21"/>
    </row>
    <row r="8" spans="1:19" s="25" customFormat="1" ht="13.5" thickBot="1">
      <c r="A8" s="22" t="s">
        <v>0</v>
      </c>
      <c r="B8" s="23"/>
      <c r="C8" s="24"/>
      <c r="D8" s="24"/>
      <c r="E8" s="3"/>
    </row>
    <row r="9" spans="1:19">
      <c r="B9" s="26"/>
      <c r="C9" s="27"/>
      <c r="D9" s="28"/>
      <c r="E9" s="27"/>
      <c r="F9" s="29"/>
      <c r="G9" s="29"/>
    </row>
    <row r="10" spans="1:19">
      <c r="B10" s="26"/>
      <c r="C10" s="27"/>
      <c r="D10" s="28"/>
      <c r="E10" s="27"/>
      <c r="F10" s="29"/>
      <c r="G10" s="29"/>
    </row>
    <row r="11" spans="1:19">
      <c r="A11" s="30"/>
      <c r="B11" s="31"/>
      <c r="C11" s="32"/>
      <c r="D11" s="33"/>
      <c r="E11" s="27"/>
      <c r="F11" s="29"/>
      <c r="G11" s="29"/>
    </row>
    <row r="12" spans="1:19">
      <c r="A12" s="30" t="s">
        <v>21</v>
      </c>
      <c r="B12" s="31"/>
      <c r="C12" s="107">
        <f>'OCFO-14'!C12+'PSOP-14'!C12+'UFA-14'!C12+'TOA-14'!C12+'PPSA-14'!C12+'PTSA-14'!C12+'IPMA-14'!C12+'AMP-14'!C12</f>
        <v>6351273.915</v>
      </c>
      <c r="D12" s="107">
        <f>'OCFO-14'!D12+'PSOP-14'!D12+'UFA-14'!D12+'TOA-14'!D12+'PPSA-14'!D12+'PTSA-14'!D12+'IPMA-14'!D12+'AMP-14'!D12</f>
        <v>6351274.4649999999</v>
      </c>
      <c r="E12" s="107">
        <f>'OCFO-14'!E12+'PSOP-14'!E12+'UFA-14'!E12+'TOA-14'!E12+'PPSA-14'!E12+'PTSA-14'!E12+'IPMA-14'!E12+'AMP-14'!E12</f>
        <v>6351274.3125</v>
      </c>
      <c r="F12" s="107">
        <f>'OCFO-14'!F12+'PSOP-14'!F12+'UFA-14'!F12+'TOA-14'!F12+'PPSA-14'!F12+'PTSA-14'!F12+'IPMA-14'!F12+'AMP-14'!F12</f>
        <v>6351274.3125</v>
      </c>
      <c r="G12" s="107">
        <f>SUM(C12:F12)</f>
        <v>25405097.004999999</v>
      </c>
      <c r="H12" s="29"/>
    </row>
    <row r="13" spans="1:19">
      <c r="A13" s="34" t="s">
        <v>1</v>
      </c>
      <c r="B13" s="23"/>
      <c r="C13" s="24"/>
      <c r="D13" s="35"/>
      <c r="E13" s="36"/>
    </row>
    <row r="14" spans="1:19">
      <c r="B14" s="26"/>
      <c r="C14" s="27"/>
      <c r="D14" s="28"/>
      <c r="E14" s="27"/>
      <c r="F14" s="29"/>
      <c r="G14" s="29"/>
      <c r="I14" s="217"/>
      <c r="J14" s="16"/>
      <c r="K14" s="217"/>
      <c r="L14" s="217"/>
      <c r="M14" s="217"/>
      <c r="N14" s="16"/>
      <c r="O14" s="217"/>
      <c r="P14" s="217"/>
      <c r="Q14" s="217"/>
      <c r="R14" s="217"/>
      <c r="S14" s="217"/>
    </row>
    <row r="15" spans="1:19">
      <c r="A15" s="30"/>
      <c r="B15" s="31"/>
      <c r="C15" s="32"/>
      <c r="D15" s="28"/>
      <c r="E15" s="27"/>
      <c r="F15" s="29"/>
      <c r="G15" s="29"/>
      <c r="I15" s="217"/>
      <c r="J15" s="16"/>
      <c r="K15" s="16"/>
      <c r="L15" s="16"/>
      <c r="M15" s="16"/>
      <c r="N15" s="16"/>
      <c r="O15" s="16"/>
      <c r="P15" s="16"/>
      <c r="Q15" s="16"/>
      <c r="R15" s="217"/>
      <c r="S15" s="217"/>
    </row>
    <row r="16" spans="1:19">
      <c r="B16" s="26"/>
      <c r="C16" s="89"/>
      <c r="D16" s="33"/>
      <c r="E16" s="89"/>
      <c r="F16" s="107"/>
      <c r="G16" s="107"/>
      <c r="I16" s="218"/>
      <c r="J16" s="219"/>
      <c r="K16" s="219"/>
      <c r="L16" s="219"/>
      <c r="M16" s="219"/>
      <c r="N16" s="219"/>
      <c r="O16" s="219"/>
      <c r="P16" s="219"/>
      <c r="Q16" s="219"/>
      <c r="R16" s="217"/>
      <c r="S16" s="217"/>
    </row>
    <row r="17" spans="1:19">
      <c r="A17" s="3" t="s">
        <v>21</v>
      </c>
      <c r="B17" s="37"/>
      <c r="C17" s="107">
        <f>'OCFO-14'!C17+'PSOP-14'!C17+'UFA-14'!C17+'TOA-14'!C17+'PPSA-14'!C17+'PTSA-14'!C17+'IPMA-14'!C17+'AMP-14'!C17</f>
        <v>1125115.6475</v>
      </c>
      <c r="D17" s="107">
        <f>'OCFO-14'!D17+'PSOP-14'!D17+'UFA-14'!D17+'TOA-14'!D17+'PPSA-14'!D17+'PTSA-14'!D17+'IPMA-14'!D17+'AMP-14'!D17</f>
        <v>1125115.7849999999</v>
      </c>
      <c r="E17" s="107">
        <f>'OCFO-14'!E17+'PSOP-14'!E17+'UFA-14'!E17+'TOA-14'!E17+'PPSA-14'!E17+'PTSA-14'!E17+'IPMA-14'!E17+'AMP-14'!E17</f>
        <v>1125115.7849999999</v>
      </c>
      <c r="F17" s="107">
        <f>'OCFO-14'!F17+'PSOP-14'!F17+'UFA-14'!F17+'TOA-14'!F17+'PPSA-14'!F17+'PTSA-14'!F17+'IPMA-14'!F17+'AMP-14'!F17</f>
        <v>1125115.7849999999</v>
      </c>
      <c r="G17" s="107">
        <f>SUM(C17:F17)</f>
        <v>4500463.0025000004</v>
      </c>
      <c r="I17" s="220"/>
      <c r="J17" s="219"/>
      <c r="K17" s="219"/>
      <c r="L17" s="219"/>
      <c r="M17" s="219"/>
      <c r="N17" s="219"/>
      <c r="O17" s="219"/>
      <c r="P17" s="219"/>
      <c r="Q17" s="219"/>
      <c r="R17" s="217"/>
      <c r="S17" s="217"/>
    </row>
    <row r="18" spans="1:19">
      <c r="A18" s="34" t="s">
        <v>2</v>
      </c>
      <c r="B18" s="23"/>
      <c r="C18" s="89"/>
      <c r="D18" s="33"/>
      <c r="E18" s="89"/>
      <c r="F18" s="107"/>
      <c r="G18" s="107"/>
      <c r="I18" s="221"/>
      <c r="J18" s="222"/>
      <c r="K18" s="222"/>
      <c r="L18" s="222"/>
      <c r="M18" s="222"/>
      <c r="N18" s="222"/>
      <c r="O18" s="222"/>
      <c r="P18" s="222"/>
      <c r="Q18" s="222"/>
      <c r="R18" s="217"/>
      <c r="S18" s="223"/>
    </row>
    <row r="19" spans="1:19">
      <c r="B19" s="26"/>
      <c r="C19" s="89"/>
      <c r="D19" s="33"/>
      <c r="E19" s="89"/>
      <c r="F19" s="107"/>
      <c r="G19" s="107"/>
      <c r="I19" s="220"/>
      <c r="J19" s="219"/>
      <c r="K19" s="224"/>
      <c r="L19" s="224"/>
      <c r="M19" s="224"/>
      <c r="N19" s="224"/>
      <c r="O19" s="219"/>
      <c r="P19" s="219"/>
      <c r="Q19" s="219"/>
      <c r="R19" s="217"/>
      <c r="S19" s="217"/>
    </row>
    <row r="20" spans="1:19">
      <c r="A20" s="30"/>
      <c r="B20" s="31"/>
      <c r="C20" s="89"/>
      <c r="D20" s="33"/>
      <c r="E20" s="89"/>
      <c r="F20" s="107"/>
      <c r="G20" s="107"/>
      <c r="I20" s="220"/>
      <c r="J20" s="219"/>
      <c r="K20" s="219"/>
      <c r="L20" s="219"/>
      <c r="M20" s="219"/>
      <c r="N20" s="219"/>
      <c r="O20" s="224"/>
      <c r="P20" s="219"/>
      <c r="Q20" s="219"/>
      <c r="R20" s="217"/>
      <c r="S20" s="217"/>
    </row>
    <row r="21" spans="1:19">
      <c r="B21" s="26"/>
      <c r="C21" s="89"/>
      <c r="D21" s="33"/>
      <c r="E21" s="89"/>
      <c r="F21" s="107"/>
      <c r="G21" s="107"/>
      <c r="I21" s="221"/>
      <c r="J21" s="222"/>
      <c r="K21" s="222"/>
      <c r="L21" s="222"/>
      <c r="M21" s="222"/>
      <c r="N21" s="222"/>
      <c r="O21" s="222"/>
      <c r="P21" s="222"/>
      <c r="Q21" s="222"/>
      <c r="R21" s="217"/>
      <c r="S21" s="217"/>
    </row>
    <row r="22" spans="1:19">
      <c r="A22" s="30"/>
      <c r="B22" s="31"/>
      <c r="C22" s="38"/>
      <c r="D22" s="33"/>
      <c r="E22" s="106"/>
      <c r="F22" s="107"/>
      <c r="G22" s="107"/>
      <c r="I22" s="218"/>
      <c r="J22" s="219"/>
      <c r="K22" s="219"/>
      <c r="L22" s="219"/>
      <c r="M22" s="219"/>
      <c r="N22" s="219"/>
      <c r="O22" s="219"/>
      <c r="P22" s="219"/>
      <c r="Q22" s="219"/>
      <c r="R22" s="217"/>
      <c r="S22" s="217"/>
    </row>
    <row r="23" spans="1:19" ht="13.5" thickBot="1">
      <c r="A23" s="30" t="s">
        <v>21</v>
      </c>
      <c r="B23" s="31"/>
      <c r="C23" s="107">
        <f>'OCFO-14'!C23+'PSOP-14'!C23+'UFA-14'!C23+'TOA-14'!C23+'PPSA-14'!C23+'PTSA-14'!C23+'IPMA-14'!C23+'AMP-14'!C23</f>
        <v>91250</v>
      </c>
      <c r="D23" s="107">
        <f>'OCFO-14'!D23+'PSOP-14'!D23+'UFA-14'!D23+'TOA-14'!D23+'PPSA-14'!D23+'PTSA-14'!D23+'IPMA-14'!D23+'AMP-14'!D23</f>
        <v>91250</v>
      </c>
      <c r="E23" s="107">
        <f>'OCFO-14'!E23+'PSOP-14'!E23+'UFA-14'!E23+'TOA-14'!E23+'PPSA-14'!E23+'PTSA-14'!E23+'IPMA-14'!E23+'AMP-14'!E23</f>
        <v>91250</v>
      </c>
      <c r="F23" s="107">
        <f>'OCFO-14'!F23+'PSOP-14'!F23+'UFA-14'!F23+'TOA-14'!F23+'PPSA-14'!F23+'PTSA-14'!F23+'IPMA-14'!F23+'AMP-14'!F23</f>
        <v>91250</v>
      </c>
      <c r="G23" s="107">
        <f>SUM(C23:F23)</f>
        <v>365000</v>
      </c>
      <c r="I23" s="221"/>
      <c r="J23" s="225"/>
      <c r="K23" s="219"/>
      <c r="L23" s="219"/>
      <c r="M23" s="219"/>
      <c r="N23" s="219"/>
      <c r="O23" s="219"/>
      <c r="P23" s="219"/>
      <c r="Q23" s="219"/>
      <c r="R23" s="217"/>
      <c r="S23" s="217"/>
    </row>
    <row r="24" spans="1:19" s="1" customFormat="1" ht="13.5" thickBot="1">
      <c r="A24" s="40" t="s">
        <v>4</v>
      </c>
      <c r="B24" s="41"/>
      <c r="C24" s="106"/>
      <c r="D24" s="89"/>
      <c r="E24" s="106"/>
      <c r="F24" s="107"/>
      <c r="G24" s="107"/>
      <c r="I24" s="16"/>
      <c r="J24" s="225"/>
      <c r="K24" s="224"/>
      <c r="L24" s="224"/>
      <c r="M24" s="225"/>
      <c r="N24" s="225"/>
      <c r="O24" s="225"/>
      <c r="P24" s="225"/>
      <c r="Q24" s="225"/>
      <c r="R24" s="226"/>
      <c r="S24" s="226"/>
    </row>
    <row r="25" spans="1:19" s="1" customFormat="1">
      <c r="A25" s="4"/>
      <c r="B25" s="26"/>
      <c r="C25" s="107"/>
      <c r="D25" s="89"/>
      <c r="E25" s="106"/>
      <c r="F25" s="107"/>
      <c r="G25" s="107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</row>
    <row r="26" spans="1:19" s="1" customFormat="1">
      <c r="A26" s="30" t="s">
        <v>21</v>
      </c>
      <c r="B26" s="31"/>
      <c r="C26" s="107">
        <f>'OCFO-14'!C26+'PSOP-14'!C26+'UFA-14'!C26+'TOA-14'!C26+'PPSA-14'!C26+'PTSA-14'!C26+'IPMA-14'!C26+'AMP-14'!C26</f>
        <v>1792757.2225000004</v>
      </c>
      <c r="D26" s="107">
        <f>'OCFO-14'!D26+'PSOP-14'!D26+'UFA-14'!D26+'TOA-14'!D26+'PPSA-14'!D26+'PTSA-14'!D26+'IPMA-14'!D26+'AMP-14'!D26</f>
        <v>1792757.0250000001</v>
      </c>
      <c r="E26" s="107">
        <f>'OCFO-14'!E26+'PSOP-14'!E26+'UFA-14'!E26+'TOA-14'!E26+'PPSA-14'!E26+'PTSA-14'!E26+'IPMA-14'!E26+'AMP-14'!E26</f>
        <v>1792757.0250000001</v>
      </c>
      <c r="F26" s="107">
        <f>'OCFO-14'!F26+'PSOP-14'!F26+'UFA-14'!F26+'TOA-14'!F26+'PPSA-14'!F26+'PTSA-14'!F26+'IPMA-14'!F26+'AMP-14'!F26</f>
        <v>1792757.0250000001</v>
      </c>
      <c r="G26" s="107">
        <f>SUM(C26:F26)</f>
        <v>7171028.2975000013</v>
      </c>
      <c r="I26" s="226"/>
      <c r="J26" s="226"/>
      <c r="K26" s="226"/>
      <c r="L26" s="226"/>
      <c r="M26" s="226"/>
      <c r="N26" s="226"/>
      <c r="O26" s="226"/>
      <c r="P26" s="226"/>
      <c r="Q26" s="227"/>
      <c r="R26" s="226"/>
      <c r="S26" s="226"/>
    </row>
    <row r="27" spans="1:19" s="1" customFormat="1">
      <c r="A27" s="34" t="s">
        <v>3</v>
      </c>
      <c r="B27" s="23"/>
      <c r="C27" s="44"/>
      <c r="D27" s="27"/>
      <c r="E27" s="42"/>
      <c r="F27" s="43"/>
      <c r="G27" s="43"/>
    </row>
    <row r="28" spans="1:19">
      <c r="B28" s="26"/>
      <c r="C28" s="29"/>
      <c r="D28" s="29"/>
      <c r="E28" s="39"/>
      <c r="F28" s="29"/>
      <c r="G28" s="29"/>
    </row>
    <row r="29" spans="1:19">
      <c r="A29" s="30" t="s">
        <v>21</v>
      </c>
      <c r="B29" s="31"/>
      <c r="C29" s="107">
        <f>'OCFO-14'!C29+'PSOP-14'!C29+'UFA-14'!C29+'TOA-14'!C29+'PPSA-14'!C29+'PTSA-14'!C29+'IPMA-14'!C29+'AMP-14'!C29</f>
        <v>188750</v>
      </c>
      <c r="D29" s="107">
        <f>'OCFO-14'!D29+'PSOP-14'!D29+'UFA-14'!D29+'TOA-14'!D29+'PPSA-14'!D29+'PTSA-14'!D29+'IPMA-14'!D29+'AMP-14'!D29</f>
        <v>188750</v>
      </c>
      <c r="E29" s="107">
        <f>'OCFO-14'!E29+'PSOP-14'!E29+'UFA-14'!E29+'TOA-14'!E29+'PPSA-14'!E29+'PTSA-14'!E29+'IPMA-14'!E29+'AMP-14'!E29</f>
        <v>188750</v>
      </c>
      <c r="F29" s="107">
        <f>'OCFO-14'!F29+'PSOP-14'!F29+'UFA-14'!F29+'TOA-14'!F29+'PPSA-14'!F29+'PTSA-14'!F29+'IPMA-14'!F29+'AMP-14'!F29</f>
        <v>188750</v>
      </c>
      <c r="G29" s="107">
        <f>SUM(C29:F29)</f>
        <v>755000</v>
      </c>
    </row>
    <row r="30" spans="1:19" ht="13.5" thickBot="1">
      <c r="A30" s="30"/>
      <c r="B30" s="31"/>
      <c r="C30" s="107"/>
      <c r="D30" s="107"/>
      <c r="E30" s="107"/>
      <c r="F30" s="107"/>
      <c r="G30" s="107"/>
      <c r="P30" s="216"/>
    </row>
    <row r="31" spans="1:19" ht="16.5" thickBot="1">
      <c r="A31" s="17" t="s">
        <v>22</v>
      </c>
      <c r="B31" s="18"/>
      <c r="C31" s="38">
        <f>C29+C26+C23+C17+C12</f>
        <v>9549146.7850000001</v>
      </c>
      <c r="D31" s="38">
        <f>D29+D26+D23+D17+D12</f>
        <v>9549147.2750000004</v>
      </c>
      <c r="E31" s="38">
        <f>E29+E26+E23+E17+E12</f>
        <v>9549147.1225000005</v>
      </c>
      <c r="F31" s="38">
        <f>F29+F26+F23+F17+F12</f>
        <v>9549147.1225000005</v>
      </c>
      <c r="G31" s="38">
        <f>G29+G26+G23+G17+G12</f>
        <v>38196588.305</v>
      </c>
      <c r="I31" s="29"/>
    </row>
    <row r="32" spans="1:19" ht="13.5" thickBot="1">
      <c r="A32" s="30"/>
      <c r="B32" s="31"/>
      <c r="C32" s="29"/>
      <c r="D32" s="29"/>
      <c r="E32" s="29"/>
      <c r="F32" s="29"/>
      <c r="G32" s="29"/>
    </row>
    <row r="33" spans="1:8" ht="16.5" thickBot="1">
      <c r="A33" s="17" t="s">
        <v>5</v>
      </c>
      <c r="B33" s="18"/>
      <c r="C33" s="4"/>
      <c r="D33" s="4"/>
      <c r="E33" s="4"/>
    </row>
    <row r="34" spans="1:8" ht="16.5" thickBot="1">
      <c r="A34" s="46"/>
      <c r="B34" s="18"/>
      <c r="C34" s="44"/>
      <c r="D34" s="27"/>
      <c r="E34" s="39"/>
      <c r="F34" s="29"/>
      <c r="G34" s="29"/>
    </row>
    <row r="35" spans="1:8" ht="13.5" thickBot="1">
      <c r="A35" s="40" t="s">
        <v>7</v>
      </c>
      <c r="B35" s="41"/>
      <c r="C35" s="27"/>
      <c r="D35" s="27"/>
      <c r="E35" s="39"/>
      <c r="F35" s="29"/>
      <c r="G35" s="29"/>
    </row>
    <row r="36" spans="1:8">
      <c r="A36" s="41" t="s">
        <v>20</v>
      </c>
      <c r="B36" s="41"/>
      <c r="C36" s="27"/>
      <c r="D36" s="39"/>
      <c r="E36" s="47"/>
      <c r="F36" s="29"/>
      <c r="G36" s="29"/>
    </row>
    <row r="37" spans="1:8">
      <c r="C37" s="27"/>
      <c r="D37" s="27"/>
      <c r="E37" s="39"/>
      <c r="F37" s="29"/>
      <c r="G37" s="29"/>
    </row>
    <row r="38" spans="1:8">
      <c r="C38" s="27"/>
      <c r="D38" s="27"/>
      <c r="E38" s="39"/>
      <c r="F38" s="29"/>
      <c r="G38" s="29"/>
    </row>
    <row r="39" spans="1:8">
      <c r="C39" s="27"/>
      <c r="D39" s="27"/>
      <c r="E39" s="39"/>
      <c r="F39" s="29"/>
      <c r="G39" s="29"/>
    </row>
    <row r="40" spans="1:8">
      <c r="C40" s="27"/>
      <c r="D40" s="27"/>
      <c r="E40" s="39"/>
      <c r="F40" s="29"/>
      <c r="G40" s="29"/>
    </row>
    <row r="41" spans="1:8">
      <c r="A41" s="30"/>
      <c r="B41" s="30"/>
      <c r="C41" s="44"/>
      <c r="D41" s="27"/>
      <c r="E41" s="39"/>
      <c r="F41" s="29"/>
      <c r="G41" s="29"/>
    </row>
    <row r="42" spans="1:8">
      <c r="A42" s="30"/>
      <c r="B42" s="30"/>
      <c r="C42" s="48"/>
      <c r="D42" s="27"/>
      <c r="E42" s="39"/>
      <c r="F42" s="29"/>
      <c r="G42" s="29"/>
    </row>
    <row r="43" spans="1:8" ht="13.5" thickBot="1">
      <c r="A43" s="30" t="s">
        <v>21</v>
      </c>
      <c r="B43" s="30"/>
      <c r="C43" s="107">
        <f>'OCFO-14'!C43+'PSOP-14'!C44+'UFA-14'!C43+'TOA-14'!C43+'PPSA-14'!C43+'PTSA-14'!C41+'IPMA-14'!C43+'AMP-14'!C43</f>
        <v>308426</v>
      </c>
      <c r="D43" s="107">
        <f>'OCFO-14'!D43+'PSOP-14'!D44+'UFA-14'!D43+'TOA-14'!D43+'PPSA-14'!D43+'PTSA-14'!D41+'IPMA-14'!D43+'AMP-14'!D43</f>
        <v>224343</v>
      </c>
      <c r="E43" s="107">
        <f>'OCFO-14'!E43+'PSOP-14'!E44+'UFA-14'!E43+'TOA-14'!E43+'PPSA-14'!E43+'PTSA-14'!E41+'IPMA-14'!E43+'AMP-14'!E43</f>
        <v>227663</v>
      </c>
      <c r="F43" s="107">
        <f>'OCFO-14'!F43+'PSOP-14'!F44+'UFA-14'!F43+'TOA-14'!F43+'PPSA-14'!F43+'PTSA-14'!F41+'IPMA-14'!F43+'AMP-14'!F43</f>
        <v>215542</v>
      </c>
      <c r="G43" s="107">
        <f>SUM(C43:F43)</f>
        <v>975974</v>
      </c>
      <c r="H43" s="29"/>
    </row>
    <row r="44" spans="1:8" ht="13.5" thickBot="1">
      <c r="A44" s="136" t="s">
        <v>141</v>
      </c>
      <c r="B44" s="116"/>
      <c r="C44" s="39"/>
      <c r="D44" s="39"/>
      <c r="E44" s="39"/>
      <c r="F44" s="29"/>
      <c r="G44" s="29"/>
    </row>
    <row r="45" spans="1:8">
      <c r="A45" s="41" t="s">
        <v>20</v>
      </c>
      <c r="B45" s="41"/>
      <c r="C45" s="39"/>
      <c r="D45" s="39"/>
      <c r="E45" s="39"/>
      <c r="F45" s="29"/>
      <c r="G45" s="29"/>
    </row>
    <row r="46" spans="1:8">
      <c r="A46" s="135"/>
      <c r="B46" s="152"/>
      <c r="C46" s="39"/>
      <c r="D46" s="39"/>
      <c r="E46" s="39"/>
      <c r="F46" s="29"/>
      <c r="G46" s="29"/>
    </row>
    <row r="47" spans="1:8">
      <c r="A47" s="152"/>
      <c r="B47" s="152"/>
      <c r="C47" s="106"/>
      <c r="D47" s="39"/>
      <c r="E47" s="39"/>
      <c r="F47" s="29"/>
      <c r="G47" s="29"/>
    </row>
    <row r="48" spans="1:8" ht="13.5" thickBot="1">
      <c r="A48" s="152" t="s">
        <v>21</v>
      </c>
      <c r="B48" s="127">
        <f>B44</f>
        <v>0</v>
      </c>
      <c r="C48" s="107">
        <f>'AMP-14'!C48</f>
        <v>4649</v>
      </c>
      <c r="D48" s="107">
        <f>'AMP-14'!D48</f>
        <v>4649</v>
      </c>
      <c r="E48" s="107">
        <f>'AMP-14'!E48</f>
        <v>4649</v>
      </c>
      <c r="F48" s="107">
        <f>'AMP-14'!F48</f>
        <v>4649</v>
      </c>
      <c r="G48" s="107">
        <f>SUM(C48:F48)</f>
        <v>18596</v>
      </c>
      <c r="H48" s="29"/>
    </row>
    <row r="49" spans="1:8" ht="13.5" thickBot="1">
      <c r="A49" s="40" t="s">
        <v>9</v>
      </c>
      <c r="B49" s="41"/>
      <c r="C49" s="39"/>
      <c r="D49" s="39"/>
      <c r="E49" s="39"/>
      <c r="F49" s="29"/>
      <c r="G49" s="29"/>
    </row>
    <row r="50" spans="1:8">
      <c r="A50" s="41" t="s">
        <v>20</v>
      </c>
      <c r="B50" s="41"/>
      <c r="C50" s="39"/>
      <c r="D50" s="39"/>
      <c r="E50" s="39"/>
      <c r="F50" s="29"/>
      <c r="G50" s="29"/>
    </row>
    <row r="51" spans="1:8">
      <c r="A51" s="30"/>
      <c r="B51" s="30"/>
      <c r="C51" s="39"/>
      <c r="D51" s="39"/>
      <c r="E51" s="39"/>
      <c r="F51" s="29"/>
      <c r="G51" s="29"/>
    </row>
    <row r="52" spans="1:8">
      <c r="A52" s="30"/>
      <c r="B52" s="30"/>
      <c r="C52" s="42"/>
      <c r="D52" s="39"/>
      <c r="E52" s="39"/>
      <c r="F52" s="29"/>
      <c r="G52" s="29"/>
    </row>
    <row r="53" spans="1:8" ht="13.5" thickBot="1">
      <c r="A53" s="30" t="s">
        <v>21</v>
      </c>
      <c r="B53" s="30"/>
      <c r="C53" s="107">
        <f>'OCFO-14'!C48+'PSOP-14'!C49+'UFA-14'!C48+'TOA-14'!C50+'PPSA-14'!C48+'PTSA-14'!C46+'IPMA-14'!C48</f>
        <v>2447598</v>
      </c>
      <c r="D53" s="107">
        <f>'OCFO-14'!D48+'PSOP-14'!D49+'UFA-14'!D48+'TOA-14'!D50+'PPSA-14'!D48+'PTSA-14'!D46+'IPMA-14'!D48</f>
        <v>2447598</v>
      </c>
      <c r="E53" s="107">
        <f>'OCFO-14'!E48+'PSOP-14'!E49+'UFA-14'!E48+'TOA-14'!E50+'PPSA-14'!E48+'PTSA-14'!E46+'IPMA-14'!E48</f>
        <v>2447598</v>
      </c>
      <c r="F53" s="107">
        <f>'OCFO-14'!F48+'PSOP-14'!F49+'UFA-14'!F48+'TOA-14'!F50+'PPSA-14'!F48+'PTSA-14'!F46+'IPMA-14'!F48</f>
        <v>2447598</v>
      </c>
      <c r="G53" s="107">
        <f>SUM(C53:F53)</f>
        <v>9790392</v>
      </c>
      <c r="H53" s="29"/>
    </row>
    <row r="54" spans="1:8" ht="13.5" thickBot="1">
      <c r="A54" s="40" t="s">
        <v>8</v>
      </c>
      <c r="B54" s="41"/>
      <c r="C54" s="39"/>
      <c r="D54" s="39"/>
      <c r="E54" s="39"/>
      <c r="F54" s="29"/>
      <c r="G54" s="29"/>
    </row>
    <row r="55" spans="1:8">
      <c r="A55" s="41" t="s">
        <v>20</v>
      </c>
      <c r="B55" s="41"/>
      <c r="C55" s="39"/>
      <c r="D55" s="39"/>
      <c r="E55" s="39"/>
      <c r="F55" s="29"/>
      <c r="G55" s="29"/>
    </row>
    <row r="56" spans="1:8">
      <c r="A56" s="30"/>
      <c r="B56" s="30"/>
      <c r="C56" s="39"/>
      <c r="D56" s="39"/>
      <c r="E56" s="39"/>
      <c r="F56" s="29"/>
      <c r="G56" s="29"/>
    </row>
    <row r="57" spans="1:8">
      <c r="A57" s="30"/>
      <c r="B57" s="30"/>
      <c r="C57" s="39"/>
      <c r="D57" s="39"/>
      <c r="E57" s="39"/>
      <c r="F57" s="29"/>
      <c r="G57" s="29"/>
    </row>
    <row r="58" spans="1:8">
      <c r="A58" s="30"/>
      <c r="B58" s="30"/>
      <c r="C58" s="39"/>
      <c r="D58" s="39"/>
      <c r="E58" s="39"/>
      <c r="F58" s="29"/>
      <c r="G58" s="29"/>
    </row>
    <row r="59" spans="1:8">
      <c r="A59" s="30"/>
      <c r="B59" s="30"/>
      <c r="C59" s="39"/>
      <c r="D59" s="39"/>
      <c r="E59" s="39"/>
      <c r="F59" s="29"/>
      <c r="G59" s="29"/>
    </row>
    <row r="60" spans="1:8">
      <c r="A60" s="30"/>
      <c r="B60" s="30"/>
      <c r="C60" s="42"/>
      <c r="D60" s="39"/>
      <c r="E60" s="39"/>
      <c r="F60" s="29"/>
      <c r="G60" s="29"/>
    </row>
    <row r="61" spans="1:8" ht="13.5" thickBot="1">
      <c r="A61" s="30" t="s">
        <v>21</v>
      </c>
      <c r="B61" s="30"/>
      <c r="C61" s="107">
        <f>'OCFO-14'!C54+'PSOP-14'!C55+'UFA-14'!C54+'TOA-14'!C57+'PPSA-14'!C54+'PTSA-14'!C52+'IPMA-14'!C54+'AMP-14'!C62</f>
        <v>0</v>
      </c>
      <c r="D61" s="107">
        <f>'OCFO-14'!D54+'PSOP-14'!D55+'UFA-14'!D54+'TOA-14'!D57+'PPSA-14'!D54+'PTSA-14'!D52+'IPMA-14'!D54+'AMP-14'!D62</f>
        <v>0</v>
      </c>
      <c r="E61" s="107">
        <f>'OCFO-14'!E54+'PSOP-14'!E55+'UFA-14'!E54+'TOA-14'!E57+'PPSA-14'!E54+'PTSA-14'!E52+'IPMA-14'!E54+'AMP-14'!E62</f>
        <v>0</v>
      </c>
      <c r="F61" s="107">
        <f>'OCFO-14'!F54+'PSOP-14'!F55+'UFA-14'!F54+'TOA-14'!F57+'PPSA-14'!F54+'PTSA-14'!F52+'IPMA-14'!F54+'AMP-14'!F62</f>
        <v>0</v>
      </c>
      <c r="G61" s="107">
        <f>SUM(C61:F61)</f>
        <v>0</v>
      </c>
    </row>
    <row r="62" spans="1:8" ht="13.5" thickBot="1">
      <c r="A62" s="40" t="s">
        <v>10</v>
      </c>
      <c r="B62" s="41"/>
      <c r="C62" s="39"/>
      <c r="D62" s="39"/>
      <c r="E62" s="39"/>
      <c r="F62" s="29"/>
      <c r="G62" s="29"/>
    </row>
    <row r="63" spans="1:8">
      <c r="A63" s="41" t="s">
        <v>20</v>
      </c>
      <c r="B63" s="41"/>
      <c r="C63" s="47"/>
      <c r="D63" s="39"/>
      <c r="E63" s="39"/>
      <c r="F63" s="29"/>
      <c r="G63" s="29"/>
    </row>
    <row r="64" spans="1:8">
      <c r="A64" s="41"/>
      <c r="B64" s="41"/>
      <c r="C64" s="47"/>
      <c r="D64" s="39"/>
      <c r="E64" s="39"/>
      <c r="F64" s="29"/>
      <c r="G64" s="29"/>
    </row>
    <row r="65" spans="1:8">
      <c r="A65" s="41"/>
      <c r="B65" s="41"/>
      <c r="C65" s="47"/>
      <c r="D65" s="39"/>
      <c r="E65" s="39"/>
      <c r="F65" s="29"/>
      <c r="G65" s="29"/>
    </row>
    <row r="66" spans="1:8">
      <c r="A66" s="41"/>
      <c r="B66" s="41"/>
      <c r="C66" s="47"/>
      <c r="D66" s="39"/>
      <c r="E66" s="39"/>
      <c r="F66" s="29"/>
      <c r="G66" s="29"/>
    </row>
    <row r="67" spans="1:8">
      <c r="A67" s="41"/>
      <c r="B67" s="41"/>
      <c r="C67" s="47"/>
      <c r="D67" s="39"/>
      <c r="E67" s="39"/>
      <c r="F67" s="29"/>
      <c r="G67" s="29"/>
    </row>
    <row r="68" spans="1:8">
      <c r="A68" s="30"/>
      <c r="B68" s="30"/>
      <c r="C68" s="47"/>
      <c r="D68" s="39"/>
      <c r="E68" s="39"/>
      <c r="F68" s="29"/>
      <c r="G68" s="29"/>
    </row>
    <row r="69" spans="1:8">
      <c r="C69" s="39"/>
      <c r="D69" s="39"/>
      <c r="E69" s="39"/>
      <c r="F69" s="29"/>
      <c r="G69" s="29"/>
    </row>
    <row r="70" spans="1:8" ht="13.5" thickBot="1">
      <c r="A70" s="30" t="s">
        <v>21</v>
      </c>
      <c r="B70" s="30"/>
      <c r="C70" s="107">
        <f>'OCFO-14'!C60+'PSOP-14'!C63+'UFA-14'!C66+'TOA-14'!C66+'PPSA-14'!C66+'PTSA-14'!C59+'IPMA-14'!C64+'AMP-14'!C80</f>
        <v>1777130.405</v>
      </c>
      <c r="D70" s="107">
        <f>'OCFO-14'!D60+'PSOP-14'!D63+'UFA-14'!D66+'TOA-14'!D66+'PPSA-14'!D66+'PTSA-14'!D59+'IPMA-14'!D64+'AMP-14'!D80</f>
        <v>1437018.74</v>
      </c>
      <c r="E70" s="107">
        <f>'OCFO-14'!E60+'PSOP-14'!E63+'UFA-14'!E66+'TOA-14'!E66+'PPSA-14'!E66+'PTSA-14'!E59+'IPMA-14'!E64+'AMP-14'!E80</f>
        <v>1570693.08</v>
      </c>
      <c r="F70" s="107">
        <f>'OCFO-14'!F60+'PSOP-14'!F63+'UFA-14'!F66+'TOA-14'!F66+'PPSA-14'!F66+'PTSA-14'!F59+'IPMA-14'!F64+'AMP-14'!F80</f>
        <v>1400288.67</v>
      </c>
      <c r="G70" s="107">
        <f>SUM(C70:F70)</f>
        <v>6185130.8949999996</v>
      </c>
      <c r="H70" s="29"/>
    </row>
    <row r="71" spans="1:8" ht="13.5" thickBot="1">
      <c r="A71" s="40" t="s">
        <v>11</v>
      </c>
      <c r="B71" s="41"/>
      <c r="C71" s="39"/>
      <c r="D71" s="39"/>
      <c r="E71" s="39"/>
      <c r="F71" s="29"/>
      <c r="G71" s="29"/>
    </row>
    <row r="72" spans="1:8">
      <c r="A72" s="41" t="s">
        <v>20</v>
      </c>
      <c r="B72" s="41"/>
      <c r="C72" s="47"/>
      <c r="D72" s="49"/>
      <c r="E72" s="39"/>
      <c r="F72" s="29"/>
      <c r="G72" s="29"/>
    </row>
    <row r="73" spans="1:8">
      <c r="A73" s="41"/>
      <c r="B73" s="41"/>
      <c r="C73" s="47"/>
      <c r="D73" s="49"/>
      <c r="E73" s="39"/>
      <c r="F73" s="29"/>
      <c r="G73" s="29"/>
    </row>
    <row r="74" spans="1:8">
      <c r="A74" s="41"/>
      <c r="B74" s="41"/>
      <c r="C74" s="47"/>
      <c r="D74" s="49"/>
      <c r="E74" s="39"/>
      <c r="F74" s="29"/>
      <c r="G74" s="29"/>
    </row>
    <row r="75" spans="1:8">
      <c r="A75" s="41"/>
      <c r="B75" s="41"/>
      <c r="C75" s="47"/>
      <c r="D75" s="49"/>
      <c r="E75" s="39"/>
      <c r="F75" s="29"/>
      <c r="G75" s="29"/>
    </row>
    <row r="76" spans="1:8">
      <c r="A76" s="41"/>
      <c r="B76" s="41"/>
      <c r="C76" s="47"/>
      <c r="D76" s="49"/>
      <c r="E76" s="39"/>
      <c r="F76" s="29"/>
      <c r="G76" s="29"/>
    </row>
    <row r="77" spans="1:8">
      <c r="A77" s="41"/>
      <c r="B77" s="41"/>
      <c r="C77" s="47"/>
      <c r="D77" s="49"/>
      <c r="E77" s="39"/>
      <c r="F77" s="29"/>
      <c r="G77" s="29"/>
    </row>
    <row r="78" spans="1:8">
      <c r="A78" s="41"/>
      <c r="B78" s="41"/>
      <c r="C78" s="47"/>
      <c r="D78" s="49"/>
      <c r="E78" s="39"/>
      <c r="F78" s="29"/>
      <c r="G78" s="29"/>
    </row>
    <row r="79" spans="1:8">
      <c r="A79" s="41"/>
      <c r="B79" s="41"/>
      <c r="C79" s="47"/>
      <c r="D79" s="49"/>
      <c r="E79" s="39"/>
      <c r="F79" s="29"/>
      <c r="G79" s="29"/>
    </row>
    <row r="80" spans="1:8">
      <c r="A80" s="30"/>
      <c r="B80" s="30"/>
      <c r="C80" s="47"/>
      <c r="D80" s="49"/>
      <c r="E80" s="39"/>
      <c r="F80" s="29"/>
      <c r="G80" s="29"/>
    </row>
    <row r="81" spans="1:8">
      <c r="A81" s="30" t="s">
        <v>14</v>
      </c>
      <c r="B81" s="30"/>
      <c r="C81" s="48"/>
      <c r="D81" s="49"/>
      <c r="E81" s="39"/>
      <c r="F81" s="29"/>
      <c r="G81" s="29"/>
    </row>
    <row r="82" spans="1:8">
      <c r="A82" s="30" t="s">
        <v>21</v>
      </c>
      <c r="B82" s="30"/>
      <c r="C82" s="43">
        <f>'OCFO-14'!C67+'PSOP-14'!C70+'UFA-14'!C75+'TOA-14'!C79+'PPSA-14'!C74+'PTSA-14'!C77+'IPMA-14'!C72+'AMP-14'!C94</f>
        <v>8836790.9774999991</v>
      </c>
      <c r="D82" s="107">
        <f>'OCFO-14'!D67+'PSOP-14'!D70+'UFA-14'!D75+'TOA-14'!D79+'PPSA-14'!D74+'PTSA-14'!D77+'IPMA-14'!D72+'AMP-14'!D94</f>
        <v>8849290.9774999991</v>
      </c>
      <c r="E82" s="107">
        <f>'OCFO-14'!E67+'PSOP-14'!E70+'UFA-14'!E75+'TOA-14'!E79+'PPSA-14'!E74+'PTSA-14'!E77+'IPMA-14'!E72+'AMP-14'!E94</f>
        <v>8989890.9774999991</v>
      </c>
      <c r="F82" s="107">
        <f>'OCFO-14'!F67+'PSOP-14'!F70+'UFA-14'!F75+'TOA-14'!F79+'PPSA-14'!F74+'PTSA-14'!F77+'IPMA-14'!F72+'AMP-14'!F94</f>
        <v>9479957.6475000009</v>
      </c>
      <c r="G82" s="43">
        <f>SUM(C82:F82)</f>
        <v>36155930.579999998</v>
      </c>
      <c r="H82" s="29"/>
    </row>
    <row r="83" spans="1:8">
      <c r="A83" s="34" t="s">
        <v>12</v>
      </c>
      <c r="B83" s="23"/>
      <c r="C83" s="48"/>
      <c r="D83" s="49"/>
      <c r="E83" s="39"/>
      <c r="F83" s="29"/>
      <c r="G83" s="29"/>
    </row>
    <row r="84" spans="1:8">
      <c r="A84" s="41"/>
      <c r="B84" s="41"/>
      <c r="C84" s="47"/>
      <c r="D84" s="39"/>
      <c r="E84" s="39"/>
      <c r="F84" s="29"/>
      <c r="G84" s="29"/>
    </row>
    <row r="85" spans="1:8">
      <c r="A85" s="30"/>
      <c r="B85" s="30"/>
      <c r="C85" s="47"/>
      <c r="D85" s="39"/>
      <c r="E85" s="39"/>
      <c r="F85" s="29"/>
      <c r="G85" s="29"/>
    </row>
    <row r="86" spans="1:8">
      <c r="A86" s="30"/>
      <c r="B86" s="30"/>
      <c r="C86" s="47"/>
      <c r="D86" s="39"/>
      <c r="E86" s="39"/>
      <c r="F86" s="29"/>
      <c r="G86" s="29"/>
    </row>
    <row r="87" spans="1:8">
      <c r="A87" s="30"/>
      <c r="B87" s="30"/>
      <c r="C87" s="47"/>
      <c r="D87" s="39"/>
      <c r="E87" s="39"/>
      <c r="F87" s="29"/>
      <c r="G87" s="29"/>
    </row>
    <row r="88" spans="1:8">
      <c r="A88" s="30"/>
      <c r="B88" s="30"/>
      <c r="C88" s="47"/>
      <c r="D88" s="39"/>
      <c r="E88" s="39"/>
      <c r="F88" s="29"/>
      <c r="G88" s="29"/>
    </row>
    <row r="89" spans="1:8">
      <c r="A89" s="30"/>
      <c r="B89" s="30"/>
      <c r="C89" s="50"/>
      <c r="D89" s="39"/>
      <c r="E89" s="39"/>
      <c r="F89" s="29"/>
      <c r="G89" s="29"/>
    </row>
    <row r="90" spans="1:8">
      <c r="A90" s="30" t="s">
        <v>21</v>
      </c>
      <c r="B90" s="30"/>
      <c r="C90" s="43">
        <f>'OCFO-14'!C71+'PSOP-14'!C74+'UFA-14'!C81+'TOA-14'!C87+'PPSA-14'!C79+'PTSA-14'!C81+'IPMA-14'!C78+'AMP-14'!C102</f>
        <v>804581.25</v>
      </c>
      <c r="D90" s="107">
        <f>'OCFO-14'!D71+'PSOP-14'!D74+'UFA-14'!D81+'TOA-14'!D87+'PPSA-14'!D79+'PTSA-14'!D81+'IPMA-14'!D78+'AMP-14'!D102</f>
        <v>1423331.25</v>
      </c>
      <c r="E90" s="107">
        <f>'OCFO-14'!E71+'PSOP-14'!E74+'UFA-14'!E81+'TOA-14'!E87+'PPSA-14'!E79+'PTSA-14'!E81+'IPMA-14'!E78+'AMP-14'!E102</f>
        <v>804581.25</v>
      </c>
      <c r="F90" s="107">
        <f>'OCFO-14'!F71+'PSOP-14'!F74+'UFA-14'!F81+'TOA-14'!F87+'PPSA-14'!F79+'PTSA-14'!F81+'IPMA-14'!F78+'AMP-14'!F102</f>
        <v>185831.25</v>
      </c>
      <c r="G90" s="43">
        <f>SUM(C90:F90)</f>
        <v>3218325</v>
      </c>
      <c r="H90" s="29"/>
    </row>
    <row r="91" spans="1:8">
      <c r="A91" s="51" t="s">
        <v>13</v>
      </c>
      <c r="B91" s="41"/>
      <c r="C91" s="27"/>
      <c r="D91" s="32"/>
      <c r="E91" s="42"/>
      <c r="F91" s="29"/>
      <c r="G91" s="29"/>
    </row>
    <row r="92" spans="1:8">
      <c r="A92" s="41" t="s">
        <v>20</v>
      </c>
      <c r="B92" s="41"/>
      <c r="C92" s="27"/>
      <c r="D92" s="49"/>
      <c r="E92" s="27"/>
      <c r="F92" s="29"/>
      <c r="G92" s="29"/>
    </row>
    <row r="93" spans="1:8" s="26" customFormat="1">
      <c r="C93" s="52"/>
      <c r="D93" s="28"/>
      <c r="E93" s="52"/>
      <c r="F93" s="53"/>
      <c r="G93" s="53"/>
    </row>
    <row r="94" spans="1:8" s="26" customFormat="1">
      <c r="C94" s="52"/>
      <c r="D94" s="28"/>
      <c r="E94" s="52"/>
      <c r="F94" s="53"/>
      <c r="G94" s="53"/>
    </row>
    <row r="95" spans="1:8" s="26" customFormat="1">
      <c r="C95" s="52"/>
      <c r="D95" s="28"/>
      <c r="E95" s="52"/>
      <c r="F95" s="53"/>
      <c r="G95" s="53"/>
    </row>
    <row r="96" spans="1:8" s="1" customFormat="1">
      <c r="A96" s="30" t="s">
        <v>21</v>
      </c>
      <c r="B96" s="30"/>
      <c r="C96" s="43">
        <f>'OCFO-14'!C78+'PSOP-14'!C80+'UFA-14'!C87+'TOA-14'!C94+'PPSA-14'!C89+'PTSA-14'!C89+'IPMA-14'!C85+'AMP-14'!C118</f>
        <v>78312.83</v>
      </c>
      <c r="D96" s="107">
        <f>'OCFO-14'!D78+'PSOP-14'!D80+'UFA-14'!D87+'TOA-14'!D94+'PPSA-14'!D89+'PTSA-14'!D89+'IPMA-14'!D85+'AMP-14'!D118</f>
        <v>75312.83</v>
      </c>
      <c r="E96" s="107">
        <f>'OCFO-14'!E78+'PSOP-14'!E80+'UFA-14'!E87+'TOA-14'!E94+'PPSA-14'!E89+'PTSA-14'!E89+'IPMA-14'!E85+'AMP-14'!E118</f>
        <v>78312.83</v>
      </c>
      <c r="F96" s="107">
        <f>'OCFO-14'!F78+'PSOP-14'!F80+'UFA-14'!F87+'TOA-14'!F94+'PPSA-14'!F89+'PTSA-14'!F89+'IPMA-14'!F85+'AMP-14'!F118</f>
        <v>71979.5</v>
      </c>
      <c r="G96" s="43">
        <f>C96+D96+E96+F96</f>
        <v>303917.99</v>
      </c>
      <c r="H96" s="43"/>
    </row>
    <row r="97" spans="1:14" s="1" customFormat="1" ht="13.5" thickBot="1">
      <c r="A97" s="30"/>
      <c r="B97" s="30"/>
      <c r="C97" s="43"/>
      <c r="D97" s="43"/>
      <c r="E97" s="43"/>
      <c r="F97" s="43"/>
      <c r="G97" s="43"/>
      <c r="H97" s="43"/>
    </row>
    <row r="98" spans="1:14" ht="16.5" thickBot="1">
      <c r="A98" s="17" t="s">
        <v>23</v>
      </c>
      <c r="B98" s="55"/>
      <c r="C98" s="38">
        <f>C96+C90+C82+C70+C61+C53+C43+C48</f>
        <v>14257488.462499999</v>
      </c>
      <c r="D98" s="38">
        <f t="shared" ref="D98:F98" si="0">D96+D90+D82+D70+D61+D53+D43+D48</f>
        <v>14461543.797499999</v>
      </c>
      <c r="E98" s="38">
        <f t="shared" si="0"/>
        <v>14123388.137499999</v>
      </c>
      <c r="F98" s="38">
        <f t="shared" si="0"/>
        <v>13805846.067500001</v>
      </c>
      <c r="G98" s="38">
        <f>G96+G90+G82+G70+G61+G53+G43+G48</f>
        <v>56648266.465000004</v>
      </c>
      <c r="H98" s="29"/>
      <c r="I98" s="29"/>
    </row>
    <row r="99" spans="1:14" s="1" customFormat="1">
      <c r="A99" s="30"/>
      <c r="B99" s="30"/>
      <c r="C99" s="43"/>
      <c r="D99" s="43"/>
      <c r="E99" s="43"/>
      <c r="F99" s="43"/>
      <c r="G99" s="43"/>
      <c r="H99" s="43"/>
    </row>
    <row r="100" spans="1:14" ht="18">
      <c r="A100" s="56" t="s">
        <v>235</v>
      </c>
      <c r="B100" s="57"/>
      <c r="C100" s="58">
        <f>C98+C31</f>
        <v>23806635.247499999</v>
      </c>
      <c r="D100" s="58">
        <f>D98+D31</f>
        <v>24010691.072499998</v>
      </c>
      <c r="E100" s="58">
        <f>E98+E31</f>
        <v>23672535.259999998</v>
      </c>
      <c r="F100" s="58">
        <f>F98+F31</f>
        <v>23354993.190000001</v>
      </c>
      <c r="G100" s="59">
        <f>G98+G31</f>
        <v>94844854.770000011</v>
      </c>
    </row>
    <row r="104" spans="1:14">
      <c r="A104" s="30"/>
      <c r="B104" s="30"/>
      <c r="C104" s="24"/>
      <c r="D104" s="24"/>
      <c r="K104" s="4">
        <v>94845000</v>
      </c>
    </row>
    <row r="105" spans="1:14">
      <c r="K105" s="29">
        <f>G100-K104</f>
        <v>-145.22999998927116</v>
      </c>
      <c r="L105" s="29"/>
      <c r="M105" s="29"/>
      <c r="N105" s="29"/>
    </row>
  </sheetData>
  <phoneticPr fontId="0" type="noConversion"/>
  <printOptions horizontalCentered="1" gridLines="1"/>
  <pageMargins left="0.27" right="0.25" top="0.6" bottom="0.56000000000000005" header="0.27" footer="0.21"/>
  <pageSetup scale="75" fitToHeight="2" orientation="landscape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AMP-14</vt:lpstr>
      <vt:lpstr>IPMA-14</vt:lpstr>
      <vt:lpstr>PTSA-14</vt:lpstr>
      <vt:lpstr>PPSA-14</vt:lpstr>
      <vt:lpstr>TOA-14</vt:lpstr>
      <vt:lpstr>UFA-14</vt:lpstr>
      <vt:lpstr>PSOP-14</vt:lpstr>
      <vt:lpstr>OCFO-14</vt:lpstr>
      <vt:lpstr>FY14</vt:lpstr>
      <vt:lpstr>AMP-13</vt:lpstr>
      <vt:lpstr>IPMA-13</vt:lpstr>
      <vt:lpstr>PTSA-13</vt:lpstr>
      <vt:lpstr>PPSA-13</vt:lpstr>
      <vt:lpstr>TOA-13</vt:lpstr>
      <vt:lpstr>UFA-13</vt:lpstr>
      <vt:lpstr>PSOP-13</vt:lpstr>
      <vt:lpstr>OCFO-13</vt:lpstr>
      <vt:lpstr>FY13</vt:lpstr>
      <vt:lpstr>'FY13'!Print_Area</vt:lpstr>
      <vt:lpstr>'FY14'!Print_Area</vt:lpstr>
      <vt:lpstr>'FY13'!Print_Titles</vt:lpstr>
      <vt:lpstr>'FY14'!Print_Titles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Punnett</dc:creator>
  <cp:lastModifiedBy>DC User</cp:lastModifiedBy>
  <cp:lastPrinted>2013-04-04T14:59:23Z</cp:lastPrinted>
  <dcterms:created xsi:type="dcterms:W3CDTF">2005-04-20T22:51:54Z</dcterms:created>
  <dcterms:modified xsi:type="dcterms:W3CDTF">2013-04-22T18:31:57Z</dcterms:modified>
</cp:coreProperties>
</file>