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195" windowHeight="7680"/>
  </bookViews>
  <sheets>
    <sheet name="AMP Fund 0100" sheetId="1" r:id="rId1"/>
    <sheet name="AMP Fund 0700" sheetId="2" r:id="rId2"/>
    <sheet name="AFO Fund 0100" sheetId="3" r:id="rId3"/>
    <sheet name="AFO Fund 0700" sheetId="4" r:id="rId4"/>
    <sheet name="FMA Fund 0600" sheetId="5" r:id="rId5"/>
    <sheet name="FMA Fund 7375" sheetId="6" r:id="rId6"/>
    <sheet name="PEMA Fund 0100" sheetId="7" r:id="rId7"/>
    <sheet name="SWMA Fund 0100" sheetId="8" r:id="rId8"/>
    <sheet name="SWMA Fund 0600" sheetId="9" r:id="rId9"/>
    <sheet name="SWMA Fund 0700" sheetId="10" r:id="rId10"/>
  </sheets>
  <calcPr calcId="125725"/>
</workbook>
</file>

<file path=xl/calcChain.xml><?xml version="1.0" encoding="utf-8"?>
<calcChain xmlns="http://schemas.openxmlformats.org/spreadsheetml/2006/main">
  <c r="F67" i="10"/>
  <c r="F69" s="1"/>
  <c r="F71" s="1"/>
  <c r="E67"/>
  <c r="D67"/>
  <c r="D69" s="1"/>
  <c r="D71" s="1"/>
  <c r="C67"/>
  <c r="H67" s="1"/>
  <c r="B67"/>
  <c r="G66"/>
  <c r="G65"/>
  <c r="G64"/>
  <c r="G67" s="1"/>
  <c r="F61"/>
  <c r="E61"/>
  <c r="E69" s="1"/>
  <c r="E71" s="1"/>
  <c r="D61"/>
  <c r="C61"/>
  <c r="H61" s="1"/>
  <c r="B61"/>
  <c r="G60"/>
  <c r="G59"/>
  <c r="G61" s="1"/>
  <c r="G56"/>
  <c r="F56"/>
  <c r="E56"/>
  <c r="D56"/>
  <c r="C56"/>
  <c r="H56" s="1"/>
  <c r="B56"/>
  <c r="G55"/>
  <c r="B55"/>
  <c r="H52"/>
  <c r="G52"/>
  <c r="F52"/>
  <c r="E52"/>
  <c r="D52"/>
  <c r="C52"/>
  <c r="G51"/>
  <c r="B51"/>
  <c r="B52" s="1"/>
  <c r="F48"/>
  <c r="E48"/>
  <c r="D48"/>
  <c r="C48"/>
  <c r="B48"/>
  <c r="G47"/>
  <c r="G46"/>
  <c r="G45"/>
  <c r="G48" s="1"/>
  <c r="H43"/>
  <c r="F43"/>
  <c r="E43"/>
  <c r="D43"/>
  <c r="C43"/>
  <c r="B43"/>
  <c r="G42"/>
  <c r="G41"/>
  <c r="G40"/>
  <c r="G43" s="1"/>
  <c r="F38"/>
  <c r="E38"/>
  <c r="D38"/>
  <c r="C38"/>
  <c r="H38" s="1"/>
  <c r="B38"/>
  <c r="G37"/>
  <c r="G38" s="1"/>
  <c r="B37"/>
  <c r="F29"/>
  <c r="F31" s="1"/>
  <c r="E29"/>
  <c r="D29"/>
  <c r="C29"/>
  <c r="G29" s="1"/>
  <c r="B29"/>
  <c r="B28"/>
  <c r="G26"/>
  <c r="F26"/>
  <c r="E26"/>
  <c r="D26"/>
  <c r="C26"/>
  <c r="B26"/>
  <c r="B25"/>
  <c r="F23"/>
  <c r="E23"/>
  <c r="D23"/>
  <c r="C23"/>
  <c r="B23" s="1"/>
  <c r="G22"/>
  <c r="G21"/>
  <c r="B21"/>
  <c r="G20"/>
  <c r="G23" s="1"/>
  <c r="G19"/>
  <c r="F17"/>
  <c r="E17"/>
  <c r="D17"/>
  <c r="D31" s="1"/>
  <c r="C17"/>
  <c r="B17" s="1"/>
  <c r="G16"/>
  <c r="G15"/>
  <c r="B15"/>
  <c r="G14"/>
  <c r="G17" s="1"/>
  <c r="F12"/>
  <c r="E12"/>
  <c r="E31" s="1"/>
  <c r="D12"/>
  <c r="C12"/>
  <c r="B12" s="1"/>
  <c r="G11"/>
  <c r="G10"/>
  <c r="B10"/>
  <c r="G9"/>
  <c r="G12" s="1"/>
  <c r="H79" i="9"/>
  <c r="F79"/>
  <c r="E79"/>
  <c r="E81" s="1"/>
  <c r="D79"/>
  <c r="D81" s="1"/>
  <c r="C79"/>
  <c r="B79"/>
  <c r="G78"/>
  <c r="G77"/>
  <c r="G79" s="1"/>
  <c r="F74"/>
  <c r="F81" s="1"/>
  <c r="E74"/>
  <c r="D74"/>
  <c r="C74"/>
  <c r="H74" s="1"/>
  <c r="B74"/>
  <c r="G73"/>
  <c r="G72"/>
  <c r="G74" s="1"/>
  <c r="F69"/>
  <c r="E69"/>
  <c r="D69"/>
  <c r="C69"/>
  <c r="H69" s="1"/>
  <c r="G68"/>
  <c r="B68"/>
  <c r="G67"/>
  <c r="B67"/>
  <c r="G66"/>
  <c r="B66"/>
  <c r="G65"/>
  <c r="B65"/>
  <c r="G64"/>
  <c r="B64"/>
  <c r="G63"/>
  <c r="B63"/>
  <c r="G62"/>
  <c r="B62"/>
  <c r="G61"/>
  <c r="B61"/>
  <c r="B69" s="1"/>
  <c r="G60"/>
  <c r="G69" s="1"/>
  <c r="B60"/>
  <c r="F57"/>
  <c r="E57"/>
  <c r="D57"/>
  <c r="C57"/>
  <c r="H57" s="1"/>
  <c r="G56"/>
  <c r="B56"/>
  <c r="G55"/>
  <c r="B55"/>
  <c r="G54"/>
  <c r="B54"/>
  <c r="G53"/>
  <c r="G57" s="1"/>
  <c r="B53"/>
  <c r="B57" s="1"/>
  <c r="F50"/>
  <c r="E50"/>
  <c r="D50"/>
  <c r="C50"/>
  <c r="B50"/>
  <c r="G49"/>
  <c r="G48"/>
  <c r="G47"/>
  <c r="G50" s="1"/>
  <c r="F45"/>
  <c r="E45"/>
  <c r="D45"/>
  <c r="C45"/>
  <c r="H45" s="1"/>
  <c r="B45"/>
  <c r="G44"/>
  <c r="G43"/>
  <c r="G42"/>
  <c r="G45" s="1"/>
  <c r="F40"/>
  <c r="E40"/>
  <c r="H40" s="1"/>
  <c r="D40"/>
  <c r="C40"/>
  <c r="G39"/>
  <c r="B39"/>
  <c r="G38"/>
  <c r="G40" s="1"/>
  <c r="B38"/>
  <c r="B40" s="1"/>
  <c r="G37"/>
  <c r="B37"/>
  <c r="F29"/>
  <c r="E29"/>
  <c r="D29"/>
  <c r="C29"/>
  <c r="G29" s="1"/>
  <c r="B29"/>
  <c r="B28"/>
  <c r="F26"/>
  <c r="E26"/>
  <c r="D26"/>
  <c r="C26"/>
  <c r="G26" s="1"/>
  <c r="B25"/>
  <c r="F23"/>
  <c r="F31" s="1"/>
  <c r="E23"/>
  <c r="D23"/>
  <c r="C23"/>
  <c r="B23"/>
  <c r="G22"/>
  <c r="G21"/>
  <c r="G23" s="1"/>
  <c r="B21"/>
  <c r="G20"/>
  <c r="G19"/>
  <c r="F17"/>
  <c r="E17"/>
  <c r="E31" s="1"/>
  <c r="D17"/>
  <c r="D31" s="1"/>
  <c r="C17"/>
  <c r="B17" s="1"/>
  <c r="G16"/>
  <c r="G15"/>
  <c r="B15"/>
  <c r="G14"/>
  <c r="G17" s="1"/>
  <c r="G12"/>
  <c r="F12"/>
  <c r="E12"/>
  <c r="D12"/>
  <c r="C12"/>
  <c r="B12" s="1"/>
  <c r="G11"/>
  <c r="G10"/>
  <c r="B10"/>
  <c r="G9"/>
  <c r="F142" i="8"/>
  <c r="F144" s="1"/>
  <c r="E142"/>
  <c r="E144" s="1"/>
  <c r="D142"/>
  <c r="C142"/>
  <c r="H142" s="1"/>
  <c r="G141"/>
  <c r="G142" s="1"/>
  <c r="G140"/>
  <c r="B140"/>
  <c r="G139"/>
  <c r="B139"/>
  <c r="G138"/>
  <c r="B138"/>
  <c r="G137"/>
  <c r="B137"/>
  <c r="B142" s="1"/>
  <c r="G136"/>
  <c r="F133"/>
  <c r="E133"/>
  <c r="D133"/>
  <c r="H133" s="1"/>
  <c r="C133"/>
  <c r="B133"/>
  <c r="G132"/>
  <c r="G131"/>
  <c r="G130"/>
  <c r="G133" s="1"/>
  <c r="F127"/>
  <c r="E127"/>
  <c r="D127"/>
  <c r="H127" s="1"/>
  <c r="C127"/>
  <c r="G126"/>
  <c r="B126"/>
  <c r="G125"/>
  <c r="B125"/>
  <c r="G124"/>
  <c r="B124"/>
  <c r="G123"/>
  <c r="B123"/>
  <c r="G122"/>
  <c r="B122"/>
  <c r="G121"/>
  <c r="B121"/>
  <c r="G120"/>
  <c r="B120"/>
  <c r="G119"/>
  <c r="B119"/>
  <c r="G118"/>
  <c r="B118"/>
  <c r="G117"/>
  <c r="B117"/>
  <c r="G116"/>
  <c r="B116"/>
  <c r="G115"/>
  <c r="B115"/>
  <c r="G114"/>
  <c r="B114"/>
  <c r="G113"/>
  <c r="G127" s="1"/>
  <c r="B113"/>
  <c r="B127" s="1"/>
  <c r="F110"/>
  <c r="E110"/>
  <c r="D110"/>
  <c r="C110"/>
  <c r="H110" s="1"/>
  <c r="G109"/>
  <c r="B109"/>
  <c r="G108"/>
  <c r="B108"/>
  <c r="G107"/>
  <c r="B107"/>
  <c r="G106"/>
  <c r="B106"/>
  <c r="G105"/>
  <c r="B105"/>
  <c r="G104"/>
  <c r="B104"/>
  <c r="G103"/>
  <c r="B103"/>
  <c r="G102"/>
  <c r="B102"/>
  <c r="G101"/>
  <c r="B101"/>
  <c r="G100"/>
  <c r="B100"/>
  <c r="G99"/>
  <c r="B99"/>
  <c r="G98"/>
  <c r="B98"/>
  <c r="G97"/>
  <c r="B97"/>
  <c r="G96"/>
  <c r="B96"/>
  <c r="G95"/>
  <c r="B95"/>
  <c r="G94"/>
  <c r="B94"/>
  <c r="G93"/>
  <c r="B93"/>
  <c r="G92"/>
  <c r="B92"/>
  <c r="G91"/>
  <c r="B91"/>
  <c r="G90"/>
  <c r="B90"/>
  <c r="G89"/>
  <c r="B89"/>
  <c r="G88"/>
  <c r="B88"/>
  <c r="G87"/>
  <c r="B87"/>
  <c r="G86"/>
  <c r="B86"/>
  <c r="G85"/>
  <c r="B85"/>
  <c r="G84"/>
  <c r="G110" s="1"/>
  <c r="B84"/>
  <c r="G83"/>
  <c r="B83"/>
  <c r="G82"/>
  <c r="B82"/>
  <c r="G81"/>
  <c r="B81"/>
  <c r="B110" s="1"/>
  <c r="F78"/>
  <c r="E78"/>
  <c r="D78"/>
  <c r="C78"/>
  <c r="B78"/>
  <c r="G77"/>
  <c r="G76"/>
  <c r="G75"/>
  <c r="G78" s="1"/>
  <c r="F73"/>
  <c r="E73"/>
  <c r="D73"/>
  <c r="C73"/>
  <c r="H73" s="1"/>
  <c r="B73"/>
  <c r="G72"/>
  <c r="G71"/>
  <c r="G70"/>
  <c r="G73" s="1"/>
  <c r="F68"/>
  <c r="E68"/>
  <c r="D68"/>
  <c r="C68"/>
  <c r="H68" s="1"/>
  <c r="G67"/>
  <c r="B67"/>
  <c r="G66"/>
  <c r="B66"/>
  <c r="G65"/>
  <c r="B65"/>
  <c r="G64"/>
  <c r="B64"/>
  <c r="G63"/>
  <c r="B63"/>
  <c r="G62"/>
  <c r="B62"/>
  <c r="G61"/>
  <c r="B61"/>
  <c r="G60"/>
  <c r="B60"/>
  <c r="G59"/>
  <c r="B59"/>
  <c r="G58"/>
  <c r="B58"/>
  <c r="G57"/>
  <c r="B57"/>
  <c r="G56"/>
  <c r="B56"/>
  <c r="G55"/>
  <c r="B55"/>
  <c r="G54"/>
  <c r="B54"/>
  <c r="G53"/>
  <c r="B53"/>
  <c r="G52"/>
  <c r="B52"/>
  <c r="G51"/>
  <c r="B51"/>
  <c r="G50"/>
  <c r="B50"/>
  <c r="G49"/>
  <c r="B49"/>
  <c r="G48"/>
  <c r="B48"/>
  <c r="G47"/>
  <c r="B47"/>
  <c r="G46"/>
  <c r="B46"/>
  <c r="G45"/>
  <c r="B45"/>
  <c r="G44"/>
  <c r="B44"/>
  <c r="G43"/>
  <c r="B43"/>
  <c r="G42"/>
  <c r="B42"/>
  <c r="G41"/>
  <c r="B41"/>
  <c r="G40"/>
  <c r="B40"/>
  <c r="G39"/>
  <c r="B39"/>
  <c r="G38"/>
  <c r="B38"/>
  <c r="G37"/>
  <c r="G68" s="1"/>
  <c r="B37"/>
  <c r="B68" s="1"/>
  <c r="F29"/>
  <c r="E29"/>
  <c r="D29"/>
  <c r="D31" s="1"/>
  <c r="C29"/>
  <c r="G29" s="1"/>
  <c r="G31" s="1"/>
  <c r="B28"/>
  <c r="G26"/>
  <c r="F26"/>
  <c r="E26"/>
  <c r="D26"/>
  <c r="C26"/>
  <c r="B26" s="1"/>
  <c r="B25"/>
  <c r="F23"/>
  <c r="B23" s="1"/>
  <c r="E23"/>
  <c r="D23"/>
  <c r="C23"/>
  <c r="G22"/>
  <c r="G21"/>
  <c r="B21"/>
  <c r="G20"/>
  <c r="G23" s="1"/>
  <c r="G19"/>
  <c r="F17"/>
  <c r="E17"/>
  <c r="E31" s="1"/>
  <c r="D17"/>
  <c r="C17"/>
  <c r="B17" s="1"/>
  <c r="G16"/>
  <c r="G15"/>
  <c r="G17" s="1"/>
  <c r="B15"/>
  <c r="G14"/>
  <c r="G12"/>
  <c r="F12"/>
  <c r="E12"/>
  <c r="D12"/>
  <c r="C12"/>
  <c r="B12" s="1"/>
  <c r="G11"/>
  <c r="G10"/>
  <c r="B10"/>
  <c r="G9"/>
  <c r="G31" i="10" l="1"/>
  <c r="B31"/>
  <c r="B69"/>
  <c r="G69"/>
  <c r="G71" s="1"/>
  <c r="C31"/>
  <c r="H31" s="1"/>
  <c r="C69"/>
  <c r="C71" s="1"/>
  <c r="F83" i="9"/>
  <c r="E83"/>
  <c r="D83"/>
  <c r="B81"/>
  <c r="B83" s="1"/>
  <c r="G31"/>
  <c r="B31"/>
  <c r="G81"/>
  <c r="B26"/>
  <c r="C81"/>
  <c r="C31"/>
  <c r="H31" s="1"/>
  <c r="E146" i="8"/>
  <c r="B144"/>
  <c r="B146" s="1"/>
  <c r="G144"/>
  <c r="G146" s="1"/>
  <c r="F31"/>
  <c r="F146" s="1"/>
  <c r="B29"/>
  <c r="B31" s="1"/>
  <c r="C31"/>
  <c r="H31" s="1"/>
  <c r="D144"/>
  <c r="D146" s="1"/>
  <c r="C144"/>
  <c r="B71" i="10" l="1"/>
  <c r="C83" i="9"/>
  <c r="G83"/>
  <c r="C146" i="8"/>
  <c r="E79" i="7" l="1"/>
  <c r="C79"/>
  <c r="G79" s="1"/>
  <c r="F77"/>
  <c r="F79" s="1"/>
  <c r="E77"/>
  <c r="D77"/>
  <c r="D79" s="1"/>
  <c r="C77"/>
  <c r="G77" s="1"/>
  <c r="C75"/>
  <c r="G74"/>
  <c r="C70"/>
  <c r="G69"/>
  <c r="G68"/>
  <c r="F65"/>
  <c r="D65"/>
  <c r="C65"/>
  <c r="B65"/>
  <c r="B81" s="1"/>
  <c r="E64"/>
  <c r="G64" s="1"/>
  <c r="G63"/>
  <c r="G62"/>
  <c r="E61"/>
  <c r="G61" s="1"/>
  <c r="D61"/>
  <c r="G60"/>
  <c r="E59"/>
  <c r="G59" s="1"/>
  <c r="D59"/>
  <c r="G58"/>
  <c r="E57"/>
  <c r="E65" s="1"/>
  <c r="D57"/>
  <c r="G56"/>
  <c r="G55"/>
  <c r="F53"/>
  <c r="E53"/>
  <c r="D53"/>
  <c r="C53"/>
  <c r="G52"/>
  <c r="G51"/>
  <c r="G50"/>
  <c r="G53" s="1"/>
  <c r="C48"/>
  <c r="G47"/>
  <c r="G46"/>
  <c r="F43"/>
  <c r="E43"/>
  <c r="D43"/>
  <c r="D81" s="1"/>
  <c r="B43"/>
  <c r="G42"/>
  <c r="C42"/>
  <c r="G41"/>
  <c r="C40"/>
  <c r="G40" s="1"/>
  <c r="C39"/>
  <c r="G39" s="1"/>
  <c r="C38"/>
  <c r="G38" s="1"/>
  <c r="C37"/>
  <c r="G37" s="1"/>
  <c r="G43" s="1"/>
  <c r="B32"/>
  <c r="B83" s="1"/>
  <c r="F31"/>
  <c r="F32" s="1"/>
  <c r="D31"/>
  <c r="F29"/>
  <c r="E29"/>
  <c r="G29" s="1"/>
  <c r="D29"/>
  <c r="C29"/>
  <c r="C31" s="1"/>
  <c r="F27"/>
  <c r="D27"/>
  <c r="D32" s="1"/>
  <c r="F24"/>
  <c r="E24"/>
  <c r="E27" s="1"/>
  <c r="D24"/>
  <c r="C24"/>
  <c r="C27" s="1"/>
  <c r="F22"/>
  <c r="D22"/>
  <c r="G21"/>
  <c r="G20"/>
  <c r="F19"/>
  <c r="E19"/>
  <c r="E22" s="1"/>
  <c r="D19"/>
  <c r="C19"/>
  <c r="G19" s="1"/>
  <c r="G22" s="1"/>
  <c r="G24" s="1"/>
  <c r="F17"/>
  <c r="D17"/>
  <c r="G16"/>
  <c r="G15"/>
  <c r="G14"/>
  <c r="G17" s="1"/>
  <c r="F14"/>
  <c r="E14"/>
  <c r="E17" s="1"/>
  <c r="D14"/>
  <c r="C14"/>
  <c r="C17" s="1"/>
  <c r="F12"/>
  <c r="D12"/>
  <c r="G11"/>
  <c r="G10"/>
  <c r="F9"/>
  <c r="E9"/>
  <c r="E12" s="1"/>
  <c r="D9"/>
  <c r="C9"/>
  <c r="G9" s="1"/>
  <c r="G12" s="1"/>
  <c r="C32" l="1"/>
  <c r="G31"/>
  <c r="G32" s="1"/>
  <c r="G83" s="1"/>
  <c r="G81"/>
  <c r="D83"/>
  <c r="G65"/>
  <c r="G27"/>
  <c r="F81"/>
  <c r="F83" s="1"/>
  <c r="E81"/>
  <c r="C12"/>
  <c r="C22"/>
  <c r="G54"/>
  <c r="E31"/>
  <c r="E32" s="1"/>
  <c r="G57"/>
  <c r="C43"/>
  <c r="C81" s="1"/>
  <c r="C83" l="1"/>
  <c r="E83"/>
  <c r="B206" i="6" l="1"/>
  <c r="F204"/>
  <c r="F206" s="1"/>
  <c r="C204"/>
  <c r="C206" s="1"/>
  <c r="B204"/>
  <c r="G203"/>
  <c r="D202"/>
  <c r="D204" s="1"/>
  <c r="D206" s="1"/>
  <c r="F201"/>
  <c r="E201"/>
  <c r="G201" s="1"/>
  <c r="F200"/>
  <c r="E200"/>
  <c r="G200" s="1"/>
  <c r="E199"/>
  <c r="F194"/>
  <c r="E194"/>
  <c r="D194"/>
  <c r="C194"/>
  <c r="H194" s="1"/>
  <c r="B194"/>
  <c r="G193"/>
  <c r="G194" s="1"/>
  <c r="C189"/>
  <c r="C187"/>
  <c r="B187"/>
  <c r="B189" s="1"/>
  <c r="G186"/>
  <c r="F186"/>
  <c r="E186"/>
  <c r="F185"/>
  <c r="E185"/>
  <c r="G185" s="1"/>
  <c r="F184"/>
  <c r="E184"/>
  <c r="G184" s="1"/>
  <c r="G183"/>
  <c r="G182"/>
  <c r="F181"/>
  <c r="E181"/>
  <c r="G181" s="1"/>
  <c r="G180"/>
  <c r="F179"/>
  <c r="G179" s="1"/>
  <c r="E179"/>
  <c r="G178"/>
  <c r="F178"/>
  <c r="E178"/>
  <c r="F177"/>
  <c r="E177"/>
  <c r="G177" s="1"/>
  <c r="G176"/>
  <c r="F176"/>
  <c r="E176"/>
  <c r="F175"/>
  <c r="E175"/>
  <c r="G175" s="1"/>
  <c r="F174"/>
  <c r="E174"/>
  <c r="G174" s="1"/>
  <c r="G173"/>
  <c r="G172"/>
  <c r="F172"/>
  <c r="E172"/>
  <c r="G171"/>
  <c r="F170"/>
  <c r="E170"/>
  <c r="G170" s="1"/>
  <c r="F169"/>
  <c r="E169"/>
  <c r="G169" s="1"/>
  <c r="F168"/>
  <c r="E168"/>
  <c r="G168" s="1"/>
  <c r="F167"/>
  <c r="G167" s="1"/>
  <c r="E167"/>
  <c r="G166"/>
  <c r="F166"/>
  <c r="E166"/>
  <c r="F165"/>
  <c r="E165"/>
  <c r="G165" s="1"/>
  <c r="G164"/>
  <c r="F164"/>
  <c r="E164"/>
  <c r="F163"/>
  <c r="E163"/>
  <c r="G163" s="1"/>
  <c r="G162"/>
  <c r="F161"/>
  <c r="G161" s="1"/>
  <c r="E161"/>
  <c r="G160"/>
  <c r="F160"/>
  <c r="E160"/>
  <c r="F159"/>
  <c r="E159"/>
  <c r="G159" s="1"/>
  <c r="G158"/>
  <c r="F158"/>
  <c r="E158"/>
  <c r="F157"/>
  <c r="E157"/>
  <c r="G157" s="1"/>
  <c r="F156"/>
  <c r="E156"/>
  <c r="G156" s="1"/>
  <c r="F155"/>
  <c r="E155"/>
  <c r="G155" s="1"/>
  <c r="F154"/>
  <c r="E154"/>
  <c r="G154" s="1"/>
  <c r="F153"/>
  <c r="G153" s="1"/>
  <c r="E153"/>
  <c r="G152"/>
  <c r="F152"/>
  <c r="E152"/>
  <c r="G151"/>
  <c r="G150"/>
  <c r="D150"/>
  <c r="G149"/>
  <c r="G148"/>
  <c r="G147"/>
  <c r="F147"/>
  <c r="E147"/>
  <c r="F146"/>
  <c r="E146"/>
  <c r="G146" s="1"/>
  <c r="G145"/>
  <c r="F145"/>
  <c r="E145"/>
  <c r="F144"/>
  <c r="E144"/>
  <c r="G144" s="1"/>
  <c r="F143"/>
  <c r="E143"/>
  <c r="G143" s="1"/>
  <c r="G142"/>
  <c r="D141"/>
  <c r="E141" s="1"/>
  <c r="F140"/>
  <c r="E140"/>
  <c r="E187" s="1"/>
  <c r="E189" s="1"/>
  <c r="C135"/>
  <c r="B135"/>
  <c r="D133"/>
  <c r="C133"/>
  <c r="B133"/>
  <c r="F132"/>
  <c r="E132"/>
  <c r="G132" s="1"/>
  <c r="F131"/>
  <c r="E131"/>
  <c r="G131" s="1"/>
  <c r="F130"/>
  <c r="E130"/>
  <c r="G130" s="1"/>
  <c r="F129"/>
  <c r="F133" s="1"/>
  <c r="E129"/>
  <c r="G128"/>
  <c r="G127"/>
  <c r="G126"/>
  <c r="E125"/>
  <c r="E133" s="1"/>
  <c r="C122"/>
  <c r="B122"/>
  <c r="E121"/>
  <c r="G121" s="1"/>
  <c r="G120"/>
  <c r="G119"/>
  <c r="F119"/>
  <c r="E119"/>
  <c r="D119"/>
  <c r="F118"/>
  <c r="E118"/>
  <c r="G118" s="1"/>
  <c r="G117"/>
  <c r="G116"/>
  <c r="F116"/>
  <c r="E116"/>
  <c r="D116"/>
  <c r="G115"/>
  <c r="F114"/>
  <c r="E114"/>
  <c r="D114"/>
  <c r="G114" s="1"/>
  <c r="F113"/>
  <c r="E113"/>
  <c r="D113"/>
  <c r="G113" s="1"/>
  <c r="F112"/>
  <c r="F122" s="1"/>
  <c r="F135" s="1"/>
  <c r="E112"/>
  <c r="D112"/>
  <c r="G112" s="1"/>
  <c r="F111"/>
  <c r="E111"/>
  <c r="G111" s="1"/>
  <c r="F110"/>
  <c r="E110"/>
  <c r="D110"/>
  <c r="G110" s="1"/>
  <c r="G109"/>
  <c r="G122" s="1"/>
  <c r="F109"/>
  <c r="E109"/>
  <c r="E122" s="1"/>
  <c r="D109"/>
  <c r="G103"/>
  <c r="F103"/>
  <c r="E103"/>
  <c r="D103"/>
  <c r="H103" s="1"/>
  <c r="C103"/>
  <c r="B103"/>
  <c r="G102"/>
  <c r="E98"/>
  <c r="D98"/>
  <c r="E96"/>
  <c r="D96"/>
  <c r="C96"/>
  <c r="C98" s="1"/>
  <c r="H98" s="1"/>
  <c r="B96"/>
  <c r="B98" s="1"/>
  <c r="F95"/>
  <c r="F96" s="1"/>
  <c r="F98" s="1"/>
  <c r="E95"/>
  <c r="G95" s="1"/>
  <c r="G96" s="1"/>
  <c r="G98" s="1"/>
  <c r="D88"/>
  <c r="C88"/>
  <c r="B88"/>
  <c r="B90" s="1"/>
  <c r="F87"/>
  <c r="E87"/>
  <c r="G87" s="1"/>
  <c r="F86"/>
  <c r="F88" s="1"/>
  <c r="E86"/>
  <c r="G86" s="1"/>
  <c r="G85"/>
  <c r="B83"/>
  <c r="F82"/>
  <c r="E82"/>
  <c r="G82" s="1"/>
  <c r="F81"/>
  <c r="E81"/>
  <c r="G81" s="1"/>
  <c r="F80"/>
  <c r="E80"/>
  <c r="G80" s="1"/>
  <c r="F79"/>
  <c r="G79" s="1"/>
  <c r="E79"/>
  <c r="C78"/>
  <c r="C83" s="1"/>
  <c r="F77"/>
  <c r="E77"/>
  <c r="G77" s="1"/>
  <c r="D77"/>
  <c r="G76"/>
  <c r="F76"/>
  <c r="E76"/>
  <c r="F75"/>
  <c r="E75"/>
  <c r="G75" s="1"/>
  <c r="G74"/>
  <c r="F74"/>
  <c r="E74"/>
  <c r="F73"/>
  <c r="E73"/>
  <c r="G73" s="1"/>
  <c r="F72"/>
  <c r="E72"/>
  <c r="G72" s="1"/>
  <c r="F71"/>
  <c r="E71"/>
  <c r="G71" s="1"/>
  <c r="F70"/>
  <c r="E70"/>
  <c r="G70" s="1"/>
  <c r="F69"/>
  <c r="G69" s="1"/>
  <c r="E69"/>
  <c r="G68"/>
  <c r="F68"/>
  <c r="E68"/>
  <c r="F67"/>
  <c r="E67"/>
  <c r="G67" s="1"/>
  <c r="G66"/>
  <c r="F66"/>
  <c r="E66"/>
  <c r="D65"/>
  <c r="F65" s="1"/>
  <c r="F63"/>
  <c r="D63"/>
  <c r="C63"/>
  <c r="B63"/>
  <c r="G62"/>
  <c r="F61"/>
  <c r="E61"/>
  <c r="G61" s="1"/>
  <c r="F60"/>
  <c r="E60"/>
  <c r="D60"/>
  <c r="G60" s="1"/>
  <c r="F59"/>
  <c r="E59"/>
  <c r="E63" s="1"/>
  <c r="D50"/>
  <c r="C50"/>
  <c r="B50"/>
  <c r="F49"/>
  <c r="F50" s="1"/>
  <c r="E49"/>
  <c r="E50" s="1"/>
  <c r="D44"/>
  <c r="D52" s="1"/>
  <c r="C44"/>
  <c r="B44"/>
  <c r="E43"/>
  <c r="F43" s="1"/>
  <c r="G43" s="1"/>
  <c r="E42"/>
  <c r="F42" s="1"/>
  <c r="E41"/>
  <c r="F41" s="1"/>
  <c r="F40"/>
  <c r="E40"/>
  <c r="G40" s="1"/>
  <c r="E39"/>
  <c r="F38"/>
  <c r="G38" s="1"/>
  <c r="E38"/>
  <c r="E37"/>
  <c r="F37" s="1"/>
  <c r="G37" s="1"/>
  <c r="F36"/>
  <c r="E36"/>
  <c r="G36" s="1"/>
  <c r="E35"/>
  <c r="F35" s="1"/>
  <c r="G35" s="1"/>
  <c r="E34"/>
  <c r="F34" s="1"/>
  <c r="G33"/>
  <c r="F33"/>
  <c r="E33"/>
  <c r="F32"/>
  <c r="E32"/>
  <c r="E44" s="1"/>
  <c r="D28"/>
  <c r="C28"/>
  <c r="B28"/>
  <c r="E27"/>
  <c r="F27" s="1"/>
  <c r="G26"/>
  <c r="F26"/>
  <c r="E26"/>
  <c r="F25"/>
  <c r="E25"/>
  <c r="G25" s="1"/>
  <c r="E24"/>
  <c r="G23"/>
  <c r="F23"/>
  <c r="E23"/>
  <c r="E19"/>
  <c r="D19"/>
  <c r="C19"/>
  <c r="B19"/>
  <c r="G18"/>
  <c r="E17"/>
  <c r="F17" s="1"/>
  <c r="G16"/>
  <c r="D12"/>
  <c r="C12"/>
  <c r="B12"/>
  <c r="B52" s="1"/>
  <c r="F11"/>
  <c r="F12" s="1"/>
  <c r="E11"/>
  <c r="E12" s="1"/>
  <c r="F187" l="1"/>
  <c r="F189" s="1"/>
  <c r="F208" s="1"/>
  <c r="C208"/>
  <c r="H12"/>
  <c r="E204"/>
  <c r="E206" s="1"/>
  <c r="G88"/>
  <c r="E135"/>
  <c r="F19"/>
  <c r="H19" s="1"/>
  <c r="G17"/>
  <c r="G19" s="1"/>
  <c r="E52"/>
  <c r="H50"/>
  <c r="C90"/>
  <c r="B208"/>
  <c r="B210" s="1"/>
  <c r="G141"/>
  <c r="E28"/>
  <c r="G11"/>
  <c r="G12" s="1"/>
  <c r="F24"/>
  <c r="F28" s="1"/>
  <c r="H28" s="1"/>
  <c r="F39"/>
  <c r="G39" s="1"/>
  <c r="C52"/>
  <c r="G59"/>
  <c r="G63" s="1"/>
  <c r="E65"/>
  <c r="E88"/>
  <c r="G125"/>
  <c r="D187"/>
  <c r="D189" s="1"/>
  <c r="H189" s="1"/>
  <c r="G41"/>
  <c r="G49"/>
  <c r="G50" s="1"/>
  <c r="G140"/>
  <c r="G187" s="1"/>
  <c r="G189" s="1"/>
  <c r="G129"/>
  <c r="G32"/>
  <c r="G199"/>
  <c r="G204" s="1"/>
  <c r="G206" s="1"/>
  <c r="E202"/>
  <c r="G202" s="1"/>
  <c r="D122"/>
  <c r="D135" s="1"/>
  <c r="H135" s="1"/>
  <c r="G27"/>
  <c r="G34"/>
  <c r="G42"/>
  <c r="G65"/>
  <c r="F78"/>
  <c r="F83" s="1"/>
  <c r="F90" s="1"/>
  <c r="D83"/>
  <c r="D90" s="1"/>
  <c r="F141"/>
  <c r="E78"/>
  <c r="G78" s="1"/>
  <c r="C210" l="1"/>
  <c r="C212"/>
  <c r="D208"/>
  <c r="D210" s="1"/>
  <c r="F44"/>
  <c r="G83"/>
  <c r="G44"/>
  <c r="G52" s="1"/>
  <c r="E83"/>
  <c r="E90" s="1"/>
  <c r="G24"/>
  <c r="G28" s="1"/>
  <c r="G133"/>
  <c r="G135" s="1"/>
  <c r="G90"/>
  <c r="G208" s="1"/>
  <c r="G210" s="1"/>
  <c r="H206"/>
  <c r="H90" l="1"/>
  <c r="E208"/>
  <c r="E210" s="1"/>
  <c r="F52"/>
  <c r="H44"/>
  <c r="H52" l="1"/>
  <c r="F210"/>
  <c r="C75" i="5" l="1"/>
  <c r="B75"/>
  <c r="G74"/>
  <c r="G75" s="1"/>
  <c r="F74"/>
  <c r="F75" s="1"/>
  <c r="E74"/>
  <c r="E75" s="1"/>
  <c r="D74"/>
  <c r="D75" s="1"/>
  <c r="C74"/>
  <c r="G70"/>
  <c r="F70"/>
  <c r="E70"/>
  <c r="D70"/>
  <c r="C70"/>
  <c r="H70" s="1"/>
  <c r="B70"/>
  <c r="G69"/>
  <c r="F65"/>
  <c r="B65"/>
  <c r="F64"/>
  <c r="E64"/>
  <c r="E65" s="1"/>
  <c r="D64"/>
  <c r="D65" s="1"/>
  <c r="C64"/>
  <c r="G64" s="1"/>
  <c r="G65" s="1"/>
  <c r="G63"/>
  <c r="D60"/>
  <c r="C60"/>
  <c r="B60"/>
  <c r="G59"/>
  <c r="F59"/>
  <c r="F60" s="1"/>
  <c r="E59"/>
  <c r="E60" s="1"/>
  <c r="D59"/>
  <c r="C59"/>
  <c r="G58"/>
  <c r="G60" s="1"/>
  <c r="H55"/>
  <c r="F55"/>
  <c r="E55"/>
  <c r="D55"/>
  <c r="C55"/>
  <c r="B55"/>
  <c r="G54"/>
  <c r="G53"/>
  <c r="G55" s="1"/>
  <c r="B50"/>
  <c r="B77" s="1"/>
  <c r="G49"/>
  <c r="G50" s="1"/>
  <c r="F49"/>
  <c r="F50" s="1"/>
  <c r="E49"/>
  <c r="E50" s="1"/>
  <c r="D49"/>
  <c r="D50" s="1"/>
  <c r="C49"/>
  <c r="C50" s="1"/>
  <c r="G48"/>
  <c r="F45"/>
  <c r="B45"/>
  <c r="F44"/>
  <c r="E44"/>
  <c r="E45" s="1"/>
  <c r="D44"/>
  <c r="D45" s="1"/>
  <c r="C44"/>
  <c r="G44" s="1"/>
  <c r="G45" s="1"/>
  <c r="G43"/>
  <c r="C36"/>
  <c r="B36"/>
  <c r="G35"/>
  <c r="G36" s="1"/>
  <c r="G38" s="1"/>
  <c r="F35"/>
  <c r="F36" s="1"/>
  <c r="E35"/>
  <c r="E36" s="1"/>
  <c r="D35"/>
  <c r="D36" s="1"/>
  <c r="D38" s="1"/>
  <c r="C35"/>
  <c r="F30"/>
  <c r="B30"/>
  <c r="F29"/>
  <c r="E29"/>
  <c r="E30" s="1"/>
  <c r="D29"/>
  <c r="D30" s="1"/>
  <c r="C29"/>
  <c r="G29" s="1"/>
  <c r="G30" s="1"/>
  <c r="C24"/>
  <c r="B24"/>
  <c r="B38" s="1"/>
  <c r="B79" s="1"/>
  <c r="G23"/>
  <c r="F23"/>
  <c r="F24" s="1"/>
  <c r="E23"/>
  <c r="E24" s="1"/>
  <c r="D23"/>
  <c r="D24" s="1"/>
  <c r="C23"/>
  <c r="G22"/>
  <c r="G21"/>
  <c r="G24" s="1"/>
  <c r="B18"/>
  <c r="G17"/>
  <c r="G18" s="1"/>
  <c r="F17"/>
  <c r="F18" s="1"/>
  <c r="E17"/>
  <c r="E18" s="1"/>
  <c r="D17"/>
  <c r="D18" s="1"/>
  <c r="C17"/>
  <c r="C18" s="1"/>
  <c r="G15"/>
  <c r="F12"/>
  <c r="E12"/>
  <c r="B12"/>
  <c r="F11"/>
  <c r="E11"/>
  <c r="D11"/>
  <c r="D12" s="1"/>
  <c r="C11"/>
  <c r="G11" s="1"/>
  <c r="G10"/>
  <c r="G9"/>
  <c r="G12" s="1"/>
  <c r="H24" l="1"/>
  <c r="H50"/>
  <c r="H18"/>
  <c r="E38"/>
  <c r="H75"/>
  <c r="G77"/>
  <c r="G79" s="1"/>
  <c r="F77"/>
  <c r="H36"/>
  <c r="E77"/>
  <c r="D77"/>
  <c r="D79" s="1"/>
  <c r="H60"/>
  <c r="F38"/>
  <c r="C38"/>
  <c r="C12"/>
  <c r="H12" s="1"/>
  <c r="C30"/>
  <c r="H30" s="1"/>
  <c r="C45"/>
  <c r="H45" s="1"/>
  <c r="C65"/>
  <c r="H65" s="1"/>
  <c r="E79" l="1"/>
  <c r="H38"/>
  <c r="C77"/>
  <c r="C79" s="1"/>
  <c r="F79"/>
  <c r="D75" i="7"/>
  <c r="G75"/>
  <c r="F70"/>
  <c r="E48"/>
  <c r="F75"/>
  <c r="E70"/>
  <c r="F48"/>
  <c r="D70"/>
  <c r="D48"/>
  <c r="G70"/>
  <c r="G48"/>
  <c r="E75"/>
</calcChain>
</file>

<file path=xl/sharedStrings.xml><?xml version="1.0" encoding="utf-8"?>
<sst xmlns="http://schemas.openxmlformats.org/spreadsheetml/2006/main" count="891" uniqueCount="393">
  <si>
    <t>Attachment I - Spending Plan</t>
  </si>
  <si>
    <t>PROGRAM NAME</t>
  </si>
  <si>
    <t>DPW - AMP Fund 0100</t>
  </si>
  <si>
    <t>Total FY 2013 Approved Budget</t>
  </si>
  <si>
    <t>Q1</t>
  </si>
  <si>
    <t>Q2</t>
  </si>
  <si>
    <t>Q3</t>
  </si>
  <si>
    <t>Q4</t>
  </si>
  <si>
    <t>Total</t>
  </si>
  <si>
    <t>Personal Services (PS)</t>
  </si>
  <si>
    <t>CSG 11: Regular Pay - Cont Full Time</t>
  </si>
  <si>
    <t>Subtotal</t>
  </si>
  <si>
    <t>CSG 12: Regular Pay - Other</t>
  </si>
  <si>
    <t>CSG 13:Additional Gross Pay</t>
  </si>
  <si>
    <t>CSG 14: Fringe</t>
  </si>
  <si>
    <t>CSG 15: Overtime Pay</t>
  </si>
  <si>
    <t>Total Personal Services (PS)</t>
  </si>
  <si>
    <t>Non-Personal Services (NPS)</t>
  </si>
  <si>
    <t>CSG 20: Supplies and Materials</t>
  </si>
  <si>
    <t>List all contracts including vendor name, amount &amp; service provided. All bugeted funds must be accounted for.</t>
  </si>
  <si>
    <t>AMERICAN OFFICE</t>
  </si>
  <si>
    <t>AU BON PAIN CORP</t>
  </si>
  <si>
    <t>CAPITAL SERVICES AND SUPPLIES</t>
  </si>
  <si>
    <t>COMCAST CABLEVISION</t>
  </si>
  <si>
    <t>DIGI DOCS INC DOCUMENT MGERS</t>
  </si>
  <si>
    <t>GARTNER INC</t>
  </si>
  <si>
    <t>GOVERNMENT PRINTING OFFICE</t>
  </si>
  <si>
    <t>GREAT AMERICAN CORP</t>
  </si>
  <si>
    <t>INDUSTRIAL INTEGRATION SERV</t>
  </si>
  <si>
    <t>JJ KELLER &amp; ASSOCIATES INC</t>
  </si>
  <si>
    <t>KING-TUESLEY ENTER[ROSES INC</t>
  </si>
  <si>
    <t>LASER ART INC</t>
  </si>
  <si>
    <t>MDM OFFICE SYSTEMS DBA</t>
  </si>
  <si>
    <t>METROPOLITAN ROLLING DOORS INC</t>
  </si>
  <si>
    <t>MIDTOWN PERSONNEL INC</t>
  </si>
  <si>
    <t>P2W INC NFP</t>
  </si>
  <si>
    <t>PREMIER OFFICE &amp; MEDICAL SUPPLY</t>
  </si>
  <si>
    <t>REMCO BUSINESS SYSTEMS INC</t>
  </si>
  <si>
    <t>STAPLES</t>
  </si>
  <si>
    <t>TRICON OF WASHINGTON DC INC</t>
  </si>
  <si>
    <t>TRULITE ELECTRICAL SVC LLC</t>
  </si>
  <si>
    <t>WALTON &amp; GREEN CONSULTANTS</t>
  </si>
  <si>
    <t>R. REA CORP</t>
  </si>
  <si>
    <t>UN - IDENTIFIED VENDOR(S)</t>
  </si>
  <si>
    <t>CSG 31: Telephone, Telegraph, Telegram, Etc</t>
  </si>
  <si>
    <t>MOU with OCTO</t>
  </si>
  <si>
    <t>CSG 32: Rentals</t>
  </si>
  <si>
    <t>CSG 40: Other Services and Charges</t>
  </si>
  <si>
    <t>APEX COMPANIES LLC</t>
  </si>
  <si>
    <t>ARJ GROUP INC</t>
  </si>
  <si>
    <t>BMD INC</t>
  </si>
  <si>
    <t>CONSTRUCTION AND SAFETY SERVICE</t>
  </si>
  <si>
    <t>CYCON PUBLISHING INC</t>
  </si>
  <si>
    <t>ENTERPRISE INFORMATION</t>
  </si>
  <si>
    <t>FEDERAL EXPRESS</t>
  </si>
  <si>
    <t>FORNEY ENTERPRISES INC</t>
  </si>
  <si>
    <t>GENERAL SERVICES</t>
  </si>
  <si>
    <t>HACKETT &amp; FAMILY CATERING</t>
  </si>
  <si>
    <t>HASLER MAILING SYSTEMS INC</t>
  </si>
  <si>
    <t>IRON MOUNTAIN</t>
  </si>
  <si>
    <t>LONG FENCE COMPANY</t>
  </si>
  <si>
    <t>LOTTIE VINTERS- ADONA</t>
  </si>
  <si>
    <t>MERIDAN IMAGING SOLUTIONS</t>
  </si>
  <si>
    <t>OST INC</t>
  </si>
  <si>
    <t>PRM CONSULTING</t>
  </si>
  <si>
    <t>PROTEC CONSTRUCTION INC</t>
  </si>
  <si>
    <t>ROBERSON INTERNATIONAL INC</t>
  </si>
  <si>
    <t>RSC ELECTRICAL &amp; MECHANICAL CO</t>
  </si>
  <si>
    <t>SMITH &amp; SONS</t>
  </si>
  <si>
    <t>SPECIALTY CONSTRUCTION MANAGE</t>
  </si>
  <si>
    <t>TKM ENTERPRISES LLC</t>
  </si>
  <si>
    <t>MOU with FMA</t>
  </si>
  <si>
    <t>MOU for  PCARDS</t>
  </si>
  <si>
    <t>MOU - IT ASSESSMENT</t>
  </si>
  <si>
    <t>MOU - SNOW  with FMA</t>
  </si>
  <si>
    <t>VENDOR(S) UN-IDENTIFIED</t>
  </si>
  <si>
    <t>CSG 41: Contractual Services</t>
  </si>
  <si>
    <t>A.W.J. LLC</t>
  </si>
  <si>
    <t>ACCU WEATHER</t>
  </si>
  <si>
    <t>ADREIN THOMAS TRUCKING</t>
  </si>
  <si>
    <t>BLUE BLUEPRINTING CORP</t>
  </si>
  <si>
    <t>CAPITOL PAVING OF DC INC</t>
  </si>
  <si>
    <t>COLLINS ELEVATOR SERVICE</t>
  </si>
  <si>
    <t>DAJARO TRUCKING INC</t>
  </si>
  <si>
    <t>DC WATER AND SEWER AUTHORITY</t>
  </si>
  <si>
    <t xml:space="preserve">DELL COMPUTER </t>
  </si>
  <si>
    <t>DENANGS TRUCKING LLC</t>
  </si>
  <si>
    <t>DENNIS MCDUFFIE</t>
  </si>
  <si>
    <t>DIXON'S PEST CONTROL</t>
  </si>
  <si>
    <t>DKD TRUCKING LLC</t>
  </si>
  <si>
    <t>EDWARD R THOMAS</t>
  </si>
  <si>
    <t>FAITH MANAGEMENT CONSULTING</t>
  </si>
  <si>
    <t>G &amp; R TRUCKING INC</t>
  </si>
  <si>
    <t>HEV-N-EARTH TRUCKING LLC</t>
  </si>
  <si>
    <t>INDUSTRIAL INTEGRATION SERVICE</t>
  </si>
  <si>
    <t>J.N. NEWMAN TRUCKING LLC</t>
  </si>
  <si>
    <t xml:space="preserve">JAMES E. SANDERS </t>
  </si>
  <si>
    <t>JAMES PARKER</t>
  </si>
  <si>
    <t>KEVIN DOCKETT &amp; SONS TRUCK</t>
  </si>
  <si>
    <t>LITTLE TRUCKING COMPANY</t>
  </si>
  <si>
    <t>LONNIE MCKELVY DBA L &amp; ENTER</t>
  </si>
  <si>
    <t>M &amp; M TRUCKING INC</t>
  </si>
  <si>
    <t>MARSCO TRUCKING AND SERVICES</t>
  </si>
  <si>
    <t>MBE BUILDERS</t>
  </si>
  <si>
    <t>MORGANS INC</t>
  </si>
  <si>
    <t>MUMIN TRUCKING LLC</t>
  </si>
  <si>
    <t>PATRICK WALKER</t>
  </si>
  <si>
    <t>PERKINS TRUCKING CO</t>
  </si>
  <si>
    <t>POLIHIRE</t>
  </si>
  <si>
    <t>R.L. HALL TRUCKING INC</t>
  </si>
  <si>
    <t>ROBERT F. BEALL &amp; SONS, INC</t>
  </si>
  <si>
    <t>ROBERT STANBACK</t>
  </si>
  <si>
    <t>RYAN LEWIS</t>
  </si>
  <si>
    <t>SHRED-IT USA INC</t>
  </si>
  <si>
    <t>STEVENSON TYLER</t>
  </si>
  <si>
    <t>STREETS TRUCKING</t>
  </si>
  <si>
    <t>TD CAMPBELL TRUCKING LLC</t>
  </si>
  <si>
    <t>TELVENT DTN INC</t>
  </si>
  <si>
    <t>THEODIS R. CAMPBELL JR.</t>
  </si>
  <si>
    <t>THOMPSON TRUCKING TEAM LLC</t>
  </si>
  <si>
    <t>TONG'S TRUCKING</t>
  </si>
  <si>
    <t>UPS - UNITED PARCEL SERVICE</t>
  </si>
  <si>
    <t>US GOVERNMENT PRINTING OFFICE</t>
  </si>
  <si>
    <t>WASHINGTON EXAMINER</t>
  </si>
  <si>
    <t>VENDOR(S) UNIDENTIFIED</t>
  </si>
  <si>
    <t xml:space="preserve"> </t>
  </si>
  <si>
    <t>CSG 50: Subsidies and Transfers</t>
  </si>
  <si>
    <t>CSG 70: Equipment &amp; Equipment Rental</t>
  </si>
  <si>
    <t>DELL COMPUTER CORP</t>
  </si>
  <si>
    <t>HERTZ EQUIPMENT RENTAL CORP</t>
  </si>
  <si>
    <t>HORTON AND BARBER CONSTRUCTION</t>
  </si>
  <si>
    <t>Total Non-Personal Services (NPS)</t>
  </si>
  <si>
    <t>Program 1000 Budget Total for FY13</t>
  </si>
  <si>
    <t>DPW - AMP Fund 0700</t>
  </si>
  <si>
    <t>METRO LAB</t>
  </si>
  <si>
    <t>DPW - OCFO Fund 0100</t>
  </si>
  <si>
    <t>Imprest Fund</t>
  </si>
  <si>
    <t>MDM Office Systems</t>
  </si>
  <si>
    <t>Meridan Imaging Solutions</t>
  </si>
  <si>
    <t>MHM Financial Services Inc</t>
  </si>
  <si>
    <t xml:space="preserve"> - reprogram to CSG31</t>
  </si>
  <si>
    <t>Mou with Fleet Administration</t>
  </si>
  <si>
    <t>vendor un-identified</t>
  </si>
  <si>
    <t>Dell Computer Group</t>
  </si>
  <si>
    <t>Program 100F Budget Total for FY13</t>
  </si>
  <si>
    <t>DPW - OCFO Fund 0700</t>
  </si>
  <si>
    <t>Fleet Management-SPR</t>
  </si>
  <si>
    <t>Not Applicable</t>
  </si>
  <si>
    <t>Object 210</t>
  </si>
  <si>
    <t>Program Code 4000 Budget Total for FY13</t>
  </si>
  <si>
    <t>Fleet Management</t>
  </si>
  <si>
    <t>Q1 Actual</t>
  </si>
  <si>
    <t>Q2 Forecast</t>
  </si>
  <si>
    <t>Q3 Forecast</t>
  </si>
  <si>
    <t>Q4 Forecast</t>
  </si>
  <si>
    <t>Object 111</t>
  </si>
  <si>
    <t>Object 121</t>
  </si>
  <si>
    <t>Object 125</t>
  </si>
  <si>
    <t>Object 126</t>
  </si>
  <si>
    <t>Object 131</t>
  </si>
  <si>
    <t>Object 134</t>
  </si>
  <si>
    <t>Object 135</t>
  </si>
  <si>
    <t>Object 136</t>
  </si>
  <si>
    <t>Object 137</t>
  </si>
  <si>
    <t>Object 141</t>
  </si>
  <si>
    <t>Object 142</t>
  </si>
  <si>
    <t>Object 147</t>
  </si>
  <si>
    <t>Object 148</t>
  </si>
  <si>
    <t>Object 152</t>
  </si>
  <si>
    <t>Object 154</t>
  </si>
  <si>
    <t>Object 155</t>
  </si>
  <si>
    <t>Object 157</t>
  </si>
  <si>
    <t>Object 158</t>
  </si>
  <si>
    <t>Object 159</t>
  </si>
  <si>
    <t>Object 160</t>
  </si>
  <si>
    <t>Object 161</t>
  </si>
  <si>
    <t>Object 133</t>
  </si>
  <si>
    <t>Object 201</t>
  </si>
  <si>
    <t>Capital Services (split a/c)-</t>
  </si>
  <si>
    <t>x</t>
  </si>
  <si>
    <t>Keyway Lock-locksmith services</t>
  </si>
  <si>
    <t>Metropolitan Rolling Door-maintain entrance doors</t>
  </si>
  <si>
    <t>Montana Carwash- car wash services</t>
  </si>
  <si>
    <t>Object 206</t>
  </si>
  <si>
    <t>Addison / JMJ-general auto parts</t>
  </si>
  <si>
    <t>Best Battery-battery supplies</t>
  </si>
  <si>
    <t>Central Truck-auto parts GM vehicles</t>
  </si>
  <si>
    <t>Criswell-auto parts and supplies</t>
  </si>
  <si>
    <t>General Merchandise-general maintenance supplies</t>
  </si>
  <si>
    <t>K. Neal / District International-auto parts and supplies</t>
  </si>
  <si>
    <t>Keller Acq-truck parts and supplies</t>
  </si>
  <si>
    <t>Lawson-replacement parts for packers and sweepers</t>
  </si>
  <si>
    <t>Maryland Industrial-replacement parts for packers and sweepers</t>
  </si>
  <si>
    <t>Old Dominion Brush-replacement parts for leaf vacs</t>
  </si>
  <si>
    <t>P &amp; H Auto-electrical parts and batteries</t>
  </si>
  <si>
    <t>Parts Authority-auto parts and supplies</t>
  </si>
  <si>
    <t>Potomac Rubber-light/medium parts and body supplies</t>
  </si>
  <si>
    <t>Procurement Card-various</t>
  </si>
  <si>
    <t>Ross Auto-glass supplies</t>
  </si>
  <si>
    <t>Safety Clean-car wash parts/maintenance</t>
  </si>
  <si>
    <t>Uptown Auto-GM auto parts and service</t>
  </si>
  <si>
    <t>Valley Supply-parts and supplies for medium heavy snow plows</t>
  </si>
  <si>
    <t>Object 207</t>
  </si>
  <si>
    <t>Imprest Fund-miscellaneous</t>
  </si>
  <si>
    <t>Safe Guard-safety boots</t>
  </si>
  <si>
    <t>Uni First-uniforms</t>
  </si>
  <si>
    <t>Object 308</t>
  </si>
  <si>
    <t>RTS</t>
  </si>
  <si>
    <t>Object 407</t>
  </si>
  <si>
    <t>Ace Fire Extinguisher-</t>
  </si>
  <si>
    <t>Altec-bucket truck repair/service</t>
  </si>
  <si>
    <t>Clean Venture-fuel site/water seperator services</t>
  </si>
  <si>
    <t>Climate Action-</t>
  </si>
  <si>
    <t>Earlbeck-welding shop supplies</t>
  </si>
  <si>
    <t>Excel General Diesel-general auto repair</t>
  </si>
  <si>
    <t>Petroleum Management Inc-fuel cleaner</t>
  </si>
  <si>
    <t>Posner-welding parts</t>
  </si>
  <si>
    <t>Snap-On-shop key diagnostics</t>
  </si>
  <si>
    <t>Tenant Sales &amp; Service Co.-sweeper parts</t>
  </si>
  <si>
    <t>Total Environmental Concepts-testing of underground storage tanks</t>
  </si>
  <si>
    <t>Vendor TBD-Fuel Wan Wireless</t>
  </si>
  <si>
    <t>West End Services-tow truck lighting/hydrolics</t>
  </si>
  <si>
    <t>Object 442</t>
  </si>
  <si>
    <t xml:space="preserve">Acellera Solutions-Citrix Server Maintenance </t>
  </si>
  <si>
    <t>Alldata-engine diagonstic software</t>
  </si>
  <si>
    <t>Boyd-monitor enclosure</t>
  </si>
  <si>
    <t>CCG Systems-Faster</t>
  </si>
  <si>
    <t>EC America Inc.-Citrix Server License renewal</t>
  </si>
  <si>
    <t>Mobility-DC FleetShare Maintenance</t>
  </si>
  <si>
    <t>R. REA Corporation-cabling services</t>
  </si>
  <si>
    <t>Zonar-Supply and install GPS equip</t>
  </si>
  <si>
    <t>Object 409</t>
  </si>
  <si>
    <t>Alban Tractor-loader and tow truck repairs</t>
  </si>
  <si>
    <t>Apex-testing of underground storage tanks</t>
  </si>
  <si>
    <t>ARI-hydrolic lift repairs</t>
  </si>
  <si>
    <t>Atel-special equip repair(buses)</t>
  </si>
  <si>
    <t>Automotive Training Authority -ASE Training</t>
  </si>
  <si>
    <t>Baltimore Car &amp; Truck-heavy eqp reair</t>
  </si>
  <si>
    <t>Best Capitol-auto body repair</t>
  </si>
  <si>
    <t>Capital Fleet Service-freight liner repairs</t>
  </si>
  <si>
    <t>Capital Services and Supplies (split a/c)-</t>
  </si>
  <si>
    <t>Central Truck-</t>
  </si>
  <si>
    <t>Chandler-auto body repair</t>
  </si>
  <si>
    <t>DDOE-MOU Underground storage tank registration-</t>
  </si>
  <si>
    <t>Donald B Rice-light equip tires</t>
  </si>
  <si>
    <t>E &amp; M Auto-repair and maintain transmission equip</t>
  </si>
  <si>
    <t>E.J. Ward-Fuel Site upgrade and maintenance</t>
  </si>
  <si>
    <t>Fire X Sales-</t>
  </si>
  <si>
    <t>Gaithersburg equip-repair medium heavy equip</t>
  </si>
  <si>
    <t xml:space="preserve">Granturk-maintain trash packers and sweepers </t>
  </si>
  <si>
    <t>GTS Auto-general repairs</t>
  </si>
  <si>
    <t>Intercon-snow truck/plow repair</t>
  </si>
  <si>
    <t>Johnson Truck Center, LLC - -truck transmission repair</t>
  </si>
  <si>
    <t>Kohler-small engine repairs</t>
  </si>
  <si>
    <t>Maryland Industrial-packer and sweeper parts</t>
  </si>
  <si>
    <t>McCarthy-heavy equip tires</t>
  </si>
  <si>
    <t>Meridian-Copier lease (OAS</t>
  </si>
  <si>
    <t>Middleton &amp; Mead-heavy truck/tractor repair</t>
  </si>
  <si>
    <t>Old Dominion-sweeper parts</t>
  </si>
  <si>
    <t>Petro Supply-fuel pump maintenance</t>
  </si>
  <si>
    <t>Pollard Crane-</t>
  </si>
  <si>
    <t>Precision Machine-packer/snow truck hydrolics</t>
  </si>
  <si>
    <t>R &amp; S Auto Truck Spring-suspension repairs</t>
  </si>
  <si>
    <t>Ralph Terry Wolfe-ASE Training</t>
  </si>
  <si>
    <t>Service By Aladdin-truck parts and service</t>
  </si>
  <si>
    <t>Service Properties-solid tires</t>
  </si>
  <si>
    <t>Sheehy Ford-ford parts and service</t>
  </si>
  <si>
    <t>THC Enterprise-repair packers and sweepers</t>
  </si>
  <si>
    <t>Tony's Commonwealth-auto body repairs</t>
  </si>
  <si>
    <t>Total Auto-auto glass supplies and repairs</t>
  </si>
  <si>
    <t>Tri County Petroleum-fuel and lubricant supplies</t>
  </si>
  <si>
    <t>Truck &amp; Trailer-repair medium heavy equip</t>
  </si>
  <si>
    <t>Valk-snow truck/plow repair</t>
  </si>
  <si>
    <t>Varitech-service natural gas dispenser</t>
  </si>
  <si>
    <t>Vendor TBD-air compressor</t>
  </si>
  <si>
    <t>Vendor TBD-RE/Gen system</t>
  </si>
  <si>
    <t>Vendor TBD-Tools for techs</t>
  </si>
  <si>
    <t>Virginia Public Works-leaf vacs</t>
  </si>
  <si>
    <t>Wilbar &amp; Arnold-heavy equip mainteance</t>
  </si>
  <si>
    <t>Object 707</t>
  </si>
  <si>
    <t>ACME Auto Leasing, LLC-OVERLAP PERIOD FY12/FY13</t>
  </si>
  <si>
    <t xml:space="preserve">ACME Auto Leasing, LLC-vans </t>
  </si>
  <si>
    <t>Advantage Leasing-sedans</t>
  </si>
  <si>
    <t>Enterprise-vans for leaf</t>
  </si>
  <si>
    <t>Hertz rental-trucks for leaf</t>
  </si>
  <si>
    <t>PARKING ENFORCEMENT MANAGEMENT ADMINISTRATION</t>
  </si>
  <si>
    <t xml:space="preserve">MDM OFFICE SYSTEMS DBA - General Office Suuplies </t>
  </si>
  <si>
    <t xml:space="preserve">MORGANS INC - Season Uniforms for Frontline </t>
  </si>
  <si>
    <t xml:space="preserve">LASER ART INC - Bottled Water Services </t>
  </si>
  <si>
    <t>WEST END SERVICES, INC.</t>
  </si>
  <si>
    <t>WHALES (Mou)</t>
  </si>
  <si>
    <t>Purchase Card</t>
  </si>
  <si>
    <t>NOT APPICABLE</t>
  </si>
  <si>
    <t xml:space="preserve">COMCAST CABLEVISION - CABLE SERVICES </t>
  </si>
  <si>
    <t xml:space="preserve">TOUCAN PRINTING &amp; PROMO PROD - Towing Division Printing Needs </t>
  </si>
  <si>
    <t xml:space="preserve">FAITH MANAGEMENT CONSULTING -  Moving &amp; Hauling  </t>
  </si>
  <si>
    <t>THE WASHINGTON TIMES LLC - Advertisement for Auction BLue Plains</t>
  </si>
  <si>
    <t>THE PITTMAN GROUP INC - Blue Plains AIMS System</t>
  </si>
  <si>
    <t xml:space="preserve">EZTAG - IT Maintenance Consolidation </t>
  </si>
  <si>
    <t>R. REA CORPORATION</t>
  </si>
  <si>
    <t>REED ELSEVIER INCORPORATED</t>
  </si>
  <si>
    <t>SECOM, LLC</t>
  </si>
  <si>
    <t>SHRED-IT USA, INC.</t>
  </si>
  <si>
    <t>ComputerData Solutions, LLC - Leasing Copy Machines</t>
  </si>
  <si>
    <t>Program xxx Budget Total for FY13</t>
  </si>
  <si>
    <t>SOLID WASTE MANAGEMENT ADMINISTRATION (6000) - LOCAL</t>
  </si>
  <si>
    <t>Total FY 2013 Budget Request</t>
  </si>
  <si>
    <t>AIRGAS EAST INC. - Acetylene Supplies</t>
  </si>
  <si>
    <t>ALPINE TRADING CO INC. - SWMA wide uniform except for SWEEP</t>
  </si>
  <si>
    <t>ARAMSCO - Oil/chemical spill kits</t>
  </si>
  <si>
    <t>BENZACO SCIENTIFIC, INC. - Chemical supplies</t>
  </si>
  <si>
    <t>BIG STUFF INC. - Deodorizers/other chemical supplies</t>
  </si>
  <si>
    <t>BRANCH SUPPLY INCORPORATED - Industrial equipment/supplies</t>
  </si>
  <si>
    <t>CAPITAL SERVICES AND SUPPLIES - Office/printer supplies</t>
  </si>
  <si>
    <t>COLLIFLOWER INC. - Industrial equipment/supplies</t>
  </si>
  <si>
    <t>DISTRICT SUPPLY INC. - Paint/brushes/rollers</t>
  </si>
  <si>
    <t>DOUGLAS R. DAVIS VETERAN SHOES - Work boots/shoes</t>
  </si>
  <si>
    <t>DURON PAINT &amp; WALL COVERINGS - Graffiti cleaning kits</t>
  </si>
  <si>
    <t>EESCO PUMP &amp; VALVE INC - Pump maintenance and supplies</t>
  </si>
  <si>
    <t>FERGUSON ENTERPRISES, INC. - Industrial equipment/supplies</t>
  </si>
  <si>
    <t>GENERAL MERCHANDISE - Industrial supplies</t>
  </si>
  <si>
    <t>GENERAL SERVICES INC - Electrical equipment/services</t>
  </si>
  <si>
    <t>IDEAL ELECTRIC SUPPLY - Electrical supplies</t>
  </si>
  <si>
    <t>LASER ART INC - Office supplies</t>
  </si>
  <si>
    <t>MCCORMICK PAINT WORKS CO - Graffiti removal supplies</t>
  </si>
  <si>
    <t>MDM OFFICE SYSTEMS DBA - Industrial supplies</t>
  </si>
  <si>
    <t>METROPOLITAN OFFICE PRODUCTS - Office furniture/supplies</t>
  </si>
  <si>
    <t>MORGAN'S INC./J. MUSCATELLO'S - SWEEP uniforms</t>
  </si>
  <si>
    <t>OLD DOMINION BRUSH COMPANY - Sweeper brooms</t>
  </si>
  <si>
    <t>POSNER INDUSTRIES INC. - Fasteners</t>
  </si>
  <si>
    <t>POWELL MANUFACTURING INDUSTRIES - Concrete materials/supplies</t>
  </si>
  <si>
    <t>ROBERTS OXYGEN COMPANY INC - Acetylene Supplies</t>
  </si>
  <si>
    <t>RUBBEREDGE LLC - Loader tires</t>
  </si>
  <si>
    <t>SMITH EQUIPMENT &amp; SUPPLY CO. - Industrial brushes</t>
  </si>
  <si>
    <t>URBAN RESTORATION GROUP INC. - Grafitti removal services</t>
  </si>
  <si>
    <t>VICTOR STANLEY INC - Litter cans</t>
  </si>
  <si>
    <t>WASHINGTON AIR COMPRESSOR - Air compressors</t>
  </si>
  <si>
    <t>ZZ_UNSOURCED PROD/SERVICE - Plan purchases; no specific vendor</t>
  </si>
  <si>
    <t>ACE FIRE EXTINGUISHER SERVICE - Fire suppression equipment/supplies</t>
  </si>
  <si>
    <t>ACS STATE &amp; LOCAL SOLUTIONS - Ticketing system support/maintenance</t>
  </si>
  <si>
    <t>BALMAR PRINTING - Brochure printing services</t>
  </si>
  <si>
    <t>DEWBERRY AND DAVIS LLC - Engineering/architectual services</t>
  </si>
  <si>
    <t>EZTAG CORP - SWEEP handheld system support</t>
  </si>
  <si>
    <t>KOHLER EQUIPMENT INC. - Mowing equipment maintenance</t>
  </si>
  <si>
    <t>MALCOLM PIRNIE, INC. - Storm water mgmt consulting services</t>
  </si>
  <si>
    <t>METROPOLITAN WASH COUNCIL - Wash Council of Governments membership</t>
  </si>
  <si>
    <t>METTLER-TOLEDO, INC. - Weigh scale maintenance</t>
  </si>
  <si>
    <t>MVS INC - Computer peripheral supplies/maintenance</t>
  </si>
  <si>
    <t>MYCO, INC. - Industrial cleaning supplies</t>
  </si>
  <si>
    <t>NORTHSHORE MANUFACTURING, INC - Stationary crane maintenance/supplies</t>
  </si>
  <si>
    <t>OVERHEAD DOOR COMPANY - Rolling door maintenance</t>
  </si>
  <si>
    <t>PAGE AFTER PAGE BUS SYS - Printer maintenance</t>
  </si>
  <si>
    <t>PARADIGM SOFTWARE, LLC - Weigh scale system software maintenance</t>
  </si>
  <si>
    <t>PC NET, INC. - Application software support</t>
  </si>
  <si>
    <t>POLLOCK RESEARCH &amp; DESIGN INC, - Overhead crane maintenance</t>
  </si>
  <si>
    <t>PRIOR YEAR RECLASS -</t>
  </si>
  <si>
    <t>PUBLIC WORKS SOLUTIONS LLC - Workflow management system maintenance</t>
  </si>
  <si>
    <t>ROUTESMART TECHNOLOGIES - Routing software licensing</t>
  </si>
  <si>
    <t>RSC ELECTRICAL &amp; MECHANICAL CO - HVAC Maintenance</t>
  </si>
  <si>
    <t>SHRED-ECO, LLC - Shredding services</t>
  </si>
  <si>
    <t>STATE OF NEW JERSEY - Membership dues</t>
  </si>
  <si>
    <t>SWMA P-CARD REPLENISHMENT -</t>
  </si>
  <si>
    <t>SWMA SETTLEMENTS &amp; JUDGEMENTS - Misc property damage payouts</t>
  </si>
  <si>
    <t>THC ENTERPRISES INC MIDATLANTI - Waste handling equipment</t>
  </si>
  <si>
    <t>VIRGINIA PUBLIC WORKS EQUIPMEN - Leaf vacuum maintenance/repair</t>
  </si>
  <si>
    <t>ZZ_UNALLOCATED BUDGET - Budget not assigned to a specific vendor</t>
  </si>
  <si>
    <t>ACME BIOMASS REDUCTION INC. - Leaf/tree composting</t>
  </si>
  <si>
    <t>CARE ENVIRONMENTAL CORP - Hazardous waste collection/processing</t>
  </si>
  <si>
    <t>CERTIFIED MAIL ENVELOPES, INC. - Mass mailing services</t>
  </si>
  <si>
    <t>CLEAN CITY LLC - Graffiti cleaning services</t>
  </si>
  <si>
    <t>COMMUNITY BRIDGE INC - Nuisance abatement services</t>
  </si>
  <si>
    <t>FAIRFAX COUNTY - Waste disposal services</t>
  </si>
  <si>
    <t>FLEETPRO INC. - Preventive maintenance</t>
  </si>
  <si>
    <t>JOHN E KELLY &amp; SONS ELECTRICAL - SWMA wide electrical support</t>
  </si>
  <si>
    <t>LUCKY DOG LLC - Trash hauling services</t>
  </si>
  <si>
    <t>MICHAEL WANAMAKER - Consulting services</t>
  </si>
  <si>
    <t>NYP CORP. - Sand bags</t>
  </si>
  <si>
    <t>PROFESSIONAL FUNERAL SERVICES - Dead animal processing</t>
  </si>
  <si>
    <t>SWMA SECURITY MOU -</t>
  </si>
  <si>
    <t>URBAN SERVICES SYSTEMS INC - Trash hauling services</t>
  </si>
  <si>
    <t>NEXTEL COMMUNICATIONS - Cellular network equipment/services</t>
  </si>
  <si>
    <t>UNITED RENTALS, INC - Tool/equipmental rental</t>
  </si>
  <si>
    <t>Program 6000 LOCAL Budget Total for FY13</t>
  </si>
  <si>
    <t>SOLID WASTE MANAGEMENT ADMINISTRATION (6000) - SPECIAL PURPOSE</t>
  </si>
  <si>
    <t>ALBAN TRACTOR CO INC - Vehicles/Machinery/Equipment</t>
  </si>
  <si>
    <t>TOTER INCORPORATED - Supercans and recycling containers</t>
  </si>
  <si>
    <t>DEAD ANIMAL BOX - Refrigeration</t>
  </si>
  <si>
    <t>MERCHANT CARD PROCESSING - Credit card processing fees</t>
  </si>
  <si>
    <t>RECYCLE AMERICA ALLIANCE, LLC - Recycling materials processor</t>
  </si>
  <si>
    <t>TAC TRANSPORT LLC - Trash hauling services</t>
  </si>
  <si>
    <t>Program 6000 SPEC PURP Budget Total for FY13</t>
  </si>
  <si>
    <t>SOLID WASTE MANAGEMENT ADMINISTRATION (6000) INTRA-DISTRICT</t>
  </si>
  <si>
    <t>Program 6000 INTR DIST Budget Total for FY13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</si>
</sst>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.00"/>
    <numFmt numFmtId="169" formatCode="#,##0.00;\(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  <font>
      <u val="singleAccounting"/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NumberFormat="0" applyFont="0" applyFill="0" applyBorder="0" applyAlignment="0" applyProtection="0"/>
    <xf numFmtId="44" fontId="2" fillId="0" borderId="0" applyNumberFormat="0" applyFont="0" applyFill="0" applyBorder="0" applyAlignment="0" applyProtection="0"/>
    <xf numFmtId="44" fontId="2" fillId="0" borderId="0" applyNumberFormat="0" applyFont="0" applyFill="0" applyBorder="0" applyAlignment="0" applyProtection="0"/>
    <xf numFmtId="0" fontId="12" fillId="0" borderId="0"/>
  </cellStyleXfs>
  <cellXfs count="426">
    <xf numFmtId="0" fontId="0" fillId="0" borderId="0" xfId="0"/>
    <xf numFmtId="0" fontId="2" fillId="0" borderId="0" xfId="4"/>
    <xf numFmtId="0" fontId="3" fillId="0" borderId="0" xfId="4" applyFont="1"/>
    <xf numFmtId="0" fontId="4" fillId="0" borderId="0" xfId="4" applyFont="1" applyAlignment="1">
      <alignment horizontal="right"/>
    </xf>
    <xf numFmtId="0" fontId="4" fillId="0" borderId="0" xfId="4" applyFont="1"/>
    <xf numFmtId="0" fontId="5" fillId="0" borderId="0" xfId="4" applyFont="1" applyFill="1" applyBorder="1" applyAlignment="1">
      <alignment horizontal="center"/>
    </xf>
    <xf numFmtId="4" fontId="6" fillId="0" borderId="0" xfId="6" applyNumberFormat="1" applyFont="1" applyFill="1" applyBorder="1" applyAlignment="1">
      <alignment horizontal="right"/>
    </xf>
    <xf numFmtId="0" fontId="3" fillId="0" borderId="0" xfId="4" applyFont="1" applyAlignment="1">
      <alignment horizontal="center"/>
    </xf>
    <xf numFmtId="4" fontId="3" fillId="0" borderId="2" xfId="6" applyNumberFormat="1" applyFont="1" applyBorder="1" applyAlignment="1">
      <alignment horizontal="center"/>
    </xf>
    <xf numFmtId="4" fontId="3" fillId="0" borderId="3" xfId="6" applyNumberFormat="1" applyFont="1" applyBorder="1" applyAlignment="1">
      <alignment horizontal="center"/>
    </xf>
    <xf numFmtId="4" fontId="3" fillId="0" borderId="0" xfId="6" applyNumberFormat="1" applyFont="1" applyBorder="1" applyAlignment="1">
      <alignment horizontal="center"/>
    </xf>
    <xf numFmtId="0" fontId="7" fillId="2" borderId="1" xfId="4" applyFont="1" applyFill="1" applyBorder="1" applyAlignment="1">
      <alignment horizontal="left"/>
    </xf>
    <xf numFmtId="4" fontId="3" fillId="0" borderId="0" xfId="6" applyNumberFormat="1" applyFont="1" applyFill="1" applyBorder="1" applyAlignment="1">
      <alignment horizontal="right"/>
    </xf>
    <xf numFmtId="0" fontId="7" fillId="0" borderId="5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4" fontId="4" fillId="0" borderId="0" xfId="6" applyNumberFormat="1" applyFont="1" applyAlignment="1">
      <alignment horizontal="right"/>
    </xf>
    <xf numFmtId="0" fontId="4" fillId="0" borderId="0" xfId="4" applyFont="1" applyFill="1"/>
    <xf numFmtId="6" fontId="4" fillId="0" borderId="0" xfId="6" applyNumberFormat="1" applyFont="1" applyAlignment="1">
      <alignment horizontal="right"/>
    </xf>
    <xf numFmtId="6" fontId="4" fillId="0" borderId="0" xfId="5" applyNumberFormat="1" applyFont="1" applyFill="1" applyAlignment="1">
      <alignment horizontal="right"/>
    </xf>
    <xf numFmtId="6" fontId="4" fillId="0" borderId="0" xfId="4" applyNumberFormat="1" applyFont="1"/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/>
    </xf>
    <xf numFmtId="6" fontId="3" fillId="0" borderId="0" xfId="6" applyNumberFormat="1" applyFont="1" applyAlignment="1">
      <alignment horizontal="right"/>
    </xf>
    <xf numFmtId="0" fontId="4" fillId="3" borderId="6" xfId="4" applyFont="1" applyFill="1" applyBorder="1" applyAlignment="1">
      <alignment horizontal="left"/>
    </xf>
    <xf numFmtId="164" fontId="4" fillId="0" borderId="0" xfId="6" applyNumberFormat="1" applyFont="1" applyAlignment="1">
      <alignment horizontal="right"/>
    </xf>
    <xf numFmtId="6" fontId="3" fillId="0" borderId="0" xfId="6" applyNumberFormat="1" applyFont="1" applyFill="1" applyBorder="1" applyAlignment="1">
      <alignment horizontal="right"/>
    </xf>
    <xf numFmtId="6" fontId="4" fillId="0" borderId="0" xfId="4" applyNumberFormat="1" applyFont="1" applyAlignment="1">
      <alignment horizontal="right"/>
    </xf>
    <xf numFmtId="0" fontId="4" fillId="3" borderId="1" xfId="4" applyFont="1" applyFill="1" applyBorder="1"/>
    <xf numFmtId="0" fontId="4" fillId="0" borderId="0" xfId="4" applyFont="1" applyFill="1" applyBorder="1"/>
    <xf numFmtId="6" fontId="3" fillId="0" borderId="0" xfId="4" applyNumberFormat="1" applyFont="1" applyAlignment="1">
      <alignment horizontal="right"/>
    </xf>
    <xf numFmtId="6" fontId="3" fillId="0" borderId="0" xfId="4" applyNumberFormat="1" applyFont="1"/>
    <xf numFmtId="6" fontId="4" fillId="0" borderId="0" xfId="6" applyNumberFormat="1" applyFont="1" applyBorder="1" applyAlignment="1">
      <alignment horizontal="right"/>
    </xf>
    <xf numFmtId="6" fontId="4" fillId="0" borderId="0" xfId="6" applyNumberFormat="1" applyFont="1" applyFill="1" applyBorder="1" applyAlignment="1">
      <alignment horizontal="right"/>
    </xf>
    <xf numFmtId="0" fontId="7" fillId="0" borderId="7" xfId="4" applyFont="1" applyFill="1" applyBorder="1" applyAlignment="1">
      <alignment horizontal="left"/>
    </xf>
    <xf numFmtId="6" fontId="4" fillId="0" borderId="0" xfId="7" applyNumberFormat="1" applyFont="1" applyAlignment="1">
      <alignment horizontal="right"/>
    </xf>
    <xf numFmtId="6" fontId="3" fillId="0" borderId="0" xfId="6" applyNumberFormat="1" applyFont="1" applyBorder="1" applyAlignment="1">
      <alignment horizontal="right"/>
    </xf>
    <xf numFmtId="6" fontId="4" fillId="0" borderId="0" xfId="5" applyNumberFormat="1" applyFont="1" applyAlignment="1">
      <alignment horizontal="right"/>
    </xf>
    <xf numFmtId="6" fontId="3" fillId="0" borderId="0" xfId="7" applyNumberFormat="1" applyFont="1" applyAlignment="1">
      <alignment horizontal="right"/>
    </xf>
    <xf numFmtId="0" fontId="4" fillId="3" borderId="6" xfId="4" applyFont="1" applyFill="1" applyBorder="1"/>
    <xf numFmtId="6" fontId="4" fillId="0" borderId="0" xfId="6" applyNumberFormat="1" applyFont="1" applyFill="1" applyAlignment="1">
      <alignment horizontal="right"/>
    </xf>
    <xf numFmtId="6" fontId="4" fillId="0" borderId="0" xfId="4" applyNumberFormat="1" applyFont="1" applyFill="1"/>
    <xf numFmtId="6" fontId="4" fillId="0" borderId="0" xfId="4" applyNumberFormat="1" applyFont="1" applyFill="1" applyAlignment="1">
      <alignment horizontal="right"/>
    </xf>
    <xf numFmtId="0" fontId="8" fillId="4" borderId="8" xfId="4" applyFont="1" applyFill="1" applyBorder="1"/>
    <xf numFmtId="6" fontId="8" fillId="4" borderId="9" xfId="6" applyNumberFormat="1" applyFont="1" applyFill="1" applyBorder="1" applyAlignment="1">
      <alignment horizontal="right"/>
    </xf>
    <xf numFmtId="6" fontId="8" fillId="4" borderId="10" xfId="6" applyNumberFormat="1" applyFont="1" applyFill="1" applyBorder="1" applyAlignment="1">
      <alignment horizontal="right"/>
    </xf>
    <xf numFmtId="6" fontId="3" fillId="0" borderId="0" xfId="4" applyNumberFormat="1" applyFont="1" applyFill="1" applyAlignment="1">
      <alignment horizontal="right"/>
    </xf>
    <xf numFmtId="6" fontId="4" fillId="0" borderId="0" xfId="4" applyNumberFormat="1" applyFont="1" applyFill="1" applyBorder="1"/>
    <xf numFmtId="6" fontId="7" fillId="0" borderId="0" xfId="4" applyNumberFormat="1" applyFont="1" applyFill="1" applyBorder="1" applyAlignment="1">
      <alignment horizontal="left"/>
    </xf>
    <xf numFmtId="6" fontId="7" fillId="0" borderId="0" xfId="4" applyNumberFormat="1" applyFont="1" applyFill="1" applyBorder="1" applyAlignment="1">
      <alignment horizontal="right"/>
    </xf>
    <xf numFmtId="0" fontId="4" fillId="0" borderId="0" xfId="4" applyFont="1" applyAlignment="1">
      <alignment horizontal="left"/>
    </xf>
    <xf numFmtId="6" fontId="3" fillId="0" borderId="0" xfId="4" applyNumberFormat="1" applyFont="1" applyFill="1" applyBorder="1" applyAlignment="1">
      <alignment horizontal="right"/>
    </xf>
    <xf numFmtId="8" fontId="4" fillId="0" borderId="0" xfId="4" applyNumberFormat="1" applyFont="1"/>
    <xf numFmtId="8" fontId="3" fillId="0" borderId="0" xfId="4" applyNumberFormat="1" applyFont="1"/>
    <xf numFmtId="6" fontId="4" fillId="0" borderId="0" xfId="7" applyNumberFormat="1" applyFont="1" applyFill="1" applyAlignment="1">
      <alignment horizontal="right"/>
    </xf>
    <xf numFmtId="6" fontId="6" fillId="0" borderId="0" xfId="6" applyNumberFormat="1" applyFont="1" applyFill="1" applyBorder="1" applyAlignment="1">
      <alignment horizontal="right"/>
    </xf>
    <xf numFmtId="6" fontId="6" fillId="0" borderId="0" xfId="4" applyNumberFormat="1" applyFont="1" applyFill="1" applyBorder="1" applyAlignment="1">
      <alignment horizontal="right"/>
    </xf>
    <xf numFmtId="6" fontId="6" fillId="0" borderId="0" xfId="4" applyNumberFormat="1" applyFont="1" applyFill="1" applyBorder="1" applyAlignment="1">
      <alignment horizontal="center"/>
    </xf>
    <xf numFmtId="6" fontId="3" fillId="0" borderId="2" xfId="6" applyNumberFormat="1" applyFont="1" applyBorder="1" applyAlignment="1">
      <alignment horizontal="center"/>
    </xf>
    <xf numFmtId="6" fontId="3" fillId="0" borderId="3" xfId="6" applyNumberFormat="1" applyFont="1" applyBorder="1" applyAlignment="1">
      <alignment horizontal="center"/>
    </xf>
    <xf numFmtId="6" fontId="3" fillId="0" borderId="3" xfId="4" applyNumberFormat="1" applyFont="1" applyBorder="1" applyAlignment="1">
      <alignment horizontal="center"/>
    </xf>
    <xf numFmtId="6" fontId="3" fillId="0" borderId="4" xfId="4" applyNumberFormat="1" applyFont="1" applyBorder="1" applyAlignment="1">
      <alignment horizontal="center"/>
    </xf>
    <xf numFmtId="6" fontId="3" fillId="0" borderId="0" xfId="4" applyNumberFormat="1" applyFont="1" applyAlignment="1">
      <alignment horizontal="center"/>
    </xf>
    <xf numFmtId="6" fontId="3" fillId="0" borderId="0" xfId="6" applyNumberFormat="1" applyFont="1" applyBorder="1" applyAlignment="1">
      <alignment horizontal="center"/>
    </xf>
    <xf numFmtId="6" fontId="3" fillId="0" borderId="0" xfId="4" applyNumberFormat="1" applyFont="1" applyBorder="1" applyAlignment="1">
      <alignment horizontal="center"/>
    </xf>
    <xf numFmtId="6" fontId="4" fillId="0" borderId="0" xfId="4" applyNumberFormat="1" applyFont="1" applyAlignment="1">
      <alignment horizontal="center"/>
    </xf>
    <xf numFmtId="6" fontId="5" fillId="0" borderId="0" xfId="4" applyNumberFormat="1" applyFont="1" applyFill="1" applyBorder="1" applyAlignment="1">
      <alignment horizontal="center"/>
    </xf>
    <xf numFmtId="6" fontId="3" fillId="0" borderId="1" xfId="4" applyNumberFormat="1" applyFont="1" applyFill="1" applyBorder="1" applyAlignment="1">
      <alignment horizontal="center" wrapText="1"/>
    </xf>
    <xf numFmtId="6" fontId="3" fillId="0" borderId="0" xfId="4" applyNumberFormat="1" applyFont="1" applyFill="1" applyBorder="1" applyAlignment="1">
      <alignment horizontal="center"/>
    </xf>
    <xf numFmtId="6" fontId="8" fillId="4" borderId="9" xfId="4" applyNumberFormat="1" applyFont="1" applyFill="1" applyBorder="1"/>
    <xf numFmtId="0" fontId="3" fillId="0" borderId="0" xfId="0" applyFont="1"/>
    <xf numFmtId="0" fontId="2" fillId="0" borderId="0" xfId="4"/>
    <xf numFmtId="0" fontId="3" fillId="0" borderId="0" xfId="4" applyFont="1"/>
    <xf numFmtId="0" fontId="4" fillId="0" borderId="0" xfId="4" applyFont="1" applyAlignment="1">
      <alignment horizontal="right"/>
    </xf>
    <xf numFmtId="0" fontId="4" fillId="0" borderId="0" xfId="4" applyFont="1"/>
    <xf numFmtId="0" fontId="5" fillId="0" borderId="0" xfId="4" applyFont="1" applyFill="1" applyBorder="1" applyAlignment="1">
      <alignment horizontal="center"/>
    </xf>
    <xf numFmtId="4" fontId="6" fillId="0" borderId="0" xfId="9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center"/>
    </xf>
    <xf numFmtId="0" fontId="3" fillId="0" borderId="0" xfId="4" applyFont="1" applyAlignment="1">
      <alignment horizontal="center"/>
    </xf>
    <xf numFmtId="4" fontId="3" fillId="0" borderId="2" xfId="9" applyNumberFormat="1" applyFont="1" applyBorder="1" applyAlignment="1">
      <alignment horizontal="center"/>
    </xf>
    <xf numFmtId="4" fontId="3" fillId="0" borderId="3" xfId="9" applyNumberFormat="1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4" fontId="3" fillId="0" borderId="0" xfId="9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7" fillId="2" borderId="1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4" fontId="3" fillId="0" borderId="0" xfId="9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right"/>
    </xf>
    <xf numFmtId="0" fontId="7" fillId="0" borderId="5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4" fontId="4" fillId="0" borderId="0" xfId="9" applyNumberFormat="1" applyFont="1" applyAlignment="1">
      <alignment horizontal="right"/>
    </xf>
    <xf numFmtId="0" fontId="4" fillId="0" borderId="0" xfId="4" applyFont="1" applyAlignment="1">
      <alignment horizontal="center"/>
    </xf>
    <xf numFmtId="0" fontId="4" fillId="0" borderId="0" xfId="4" applyFont="1" applyFill="1"/>
    <xf numFmtId="6" fontId="4" fillId="0" borderId="0" xfId="9" applyNumberFormat="1" applyFont="1" applyAlignment="1">
      <alignment horizontal="right"/>
    </xf>
    <xf numFmtId="6" fontId="4" fillId="0" borderId="0" xfId="5" applyNumberFormat="1" applyFont="1" applyFill="1" applyAlignment="1">
      <alignment horizontal="right"/>
    </xf>
    <xf numFmtId="6" fontId="4" fillId="0" borderId="0" xfId="4" applyNumberFormat="1" applyFont="1"/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/>
    </xf>
    <xf numFmtId="6" fontId="3" fillId="0" borderId="0" xfId="9" applyNumberFormat="1" applyFont="1" applyAlignment="1">
      <alignment horizontal="right"/>
    </xf>
    <xf numFmtId="6" fontId="3" fillId="0" borderId="0" xfId="5" applyNumberFormat="1" applyFont="1" applyFill="1" applyAlignment="1">
      <alignment horizontal="right"/>
    </xf>
    <xf numFmtId="0" fontId="4" fillId="3" borderId="6" xfId="4" applyFont="1" applyFill="1" applyBorder="1" applyAlignment="1">
      <alignment horizontal="left"/>
    </xf>
    <xf numFmtId="4" fontId="4" fillId="0" borderId="0" xfId="5" applyNumberFormat="1" applyFont="1" applyFill="1" applyAlignment="1">
      <alignment horizontal="right"/>
    </xf>
    <xf numFmtId="164" fontId="4" fillId="0" borderId="0" xfId="9" applyNumberFormat="1" applyFont="1" applyAlignment="1">
      <alignment horizontal="right"/>
    </xf>
    <xf numFmtId="0" fontId="4" fillId="0" borderId="0" xfId="4" applyFont="1" applyFill="1" applyAlignment="1">
      <alignment horizontal="right"/>
    </xf>
    <xf numFmtId="6" fontId="3" fillId="0" borderId="0" xfId="9" applyNumberFormat="1" applyFont="1" applyFill="1" applyBorder="1" applyAlignment="1">
      <alignment horizontal="right"/>
    </xf>
    <xf numFmtId="6" fontId="4" fillId="0" borderId="0" xfId="4" applyNumberFormat="1" applyFont="1" applyAlignment="1">
      <alignment horizontal="right"/>
    </xf>
    <xf numFmtId="0" fontId="4" fillId="3" borderId="1" xfId="4" applyFont="1" applyFill="1" applyBorder="1"/>
    <xf numFmtId="0" fontId="4" fillId="0" borderId="0" xfId="4" applyFont="1" applyFill="1" applyBorder="1"/>
    <xf numFmtId="6" fontId="3" fillId="0" borderId="0" xfId="4" applyNumberFormat="1" applyFont="1" applyAlignment="1">
      <alignment horizontal="right"/>
    </xf>
    <xf numFmtId="6" fontId="3" fillId="0" borderId="0" xfId="4" applyNumberFormat="1" applyFont="1"/>
    <xf numFmtId="6" fontId="4" fillId="0" borderId="0" xfId="9" applyNumberFormat="1" applyFont="1" applyBorder="1" applyAlignment="1">
      <alignment horizontal="right"/>
    </xf>
    <xf numFmtId="6" fontId="4" fillId="0" borderId="0" xfId="9" applyNumberFormat="1" applyFont="1" applyFill="1" applyBorder="1" applyAlignment="1">
      <alignment horizontal="right"/>
    </xf>
    <xf numFmtId="0" fontId="7" fillId="0" borderId="7" xfId="4" applyFont="1" applyFill="1" applyBorder="1" applyAlignment="1">
      <alignment horizontal="left"/>
    </xf>
    <xf numFmtId="6" fontId="4" fillId="0" borderId="0" xfId="7" applyNumberFormat="1" applyFont="1" applyAlignment="1">
      <alignment horizontal="right"/>
    </xf>
    <xf numFmtId="6" fontId="3" fillId="0" borderId="0" xfId="9" applyNumberFormat="1" applyFont="1" applyBorder="1" applyAlignment="1">
      <alignment horizontal="right"/>
    </xf>
    <xf numFmtId="6" fontId="4" fillId="0" borderId="0" xfId="5" applyNumberFormat="1" applyFont="1" applyAlignment="1">
      <alignment horizontal="right"/>
    </xf>
    <xf numFmtId="6" fontId="3" fillId="0" borderId="0" xfId="7" applyNumberFormat="1" applyFont="1" applyAlignment="1">
      <alignment horizontal="right"/>
    </xf>
    <xf numFmtId="0" fontId="4" fillId="3" borderId="6" xfId="4" applyFont="1" applyFill="1" applyBorder="1"/>
    <xf numFmtId="6" fontId="4" fillId="0" borderId="0" xfId="9" applyNumberFormat="1" applyFont="1" applyFill="1" applyAlignment="1">
      <alignment horizontal="right"/>
    </xf>
    <xf numFmtId="6" fontId="4" fillId="0" borderId="0" xfId="4" applyNumberFormat="1" applyFont="1" applyFill="1"/>
    <xf numFmtId="6" fontId="4" fillId="0" borderId="0" xfId="4" applyNumberFormat="1" applyFont="1" applyFill="1" applyAlignment="1">
      <alignment horizontal="right"/>
    </xf>
    <xf numFmtId="0" fontId="7" fillId="0" borderId="0" xfId="4" applyFont="1" applyFill="1" applyBorder="1" applyAlignment="1"/>
    <xf numFmtId="0" fontId="8" fillId="4" borderId="8" xfId="4" applyFont="1" applyFill="1" applyBorder="1"/>
    <xf numFmtId="0" fontId="8" fillId="4" borderId="9" xfId="4" applyFont="1" applyFill="1" applyBorder="1"/>
    <xf numFmtId="6" fontId="8" fillId="4" borderId="9" xfId="9" applyNumberFormat="1" applyFont="1" applyFill="1" applyBorder="1" applyAlignment="1">
      <alignment horizontal="right"/>
    </xf>
    <xf numFmtId="6" fontId="8" fillId="4" borderId="10" xfId="9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center" wrapText="1"/>
    </xf>
    <xf numFmtId="6" fontId="3" fillId="0" borderId="0" xfId="4" applyNumberFormat="1" applyFont="1" applyFill="1" applyAlignment="1">
      <alignment horizontal="right"/>
    </xf>
    <xf numFmtId="6" fontId="3" fillId="0" borderId="0" xfId="4" applyNumberFormat="1" applyFont="1" applyFill="1" applyBorder="1" applyAlignment="1">
      <alignment horizontal="left"/>
    </xf>
    <xf numFmtId="6" fontId="3" fillId="0" borderId="0" xfId="4" applyNumberFormat="1" applyFont="1" applyFill="1"/>
    <xf numFmtId="6" fontId="3" fillId="0" borderId="0" xfId="4" applyNumberFormat="1" applyFont="1" applyFill="1" applyBorder="1"/>
    <xf numFmtId="0" fontId="4" fillId="0" borderId="0" xfId="4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2" fillId="0" borderId="0" xfId="4"/>
    <xf numFmtId="0" fontId="3" fillId="0" borderId="0" xfId="4" applyFont="1"/>
    <xf numFmtId="0" fontId="4" fillId="0" borderId="0" xfId="4" applyFont="1" applyAlignment="1">
      <alignment horizontal="right"/>
    </xf>
    <xf numFmtId="0" fontId="4" fillId="0" borderId="0" xfId="4" applyFont="1"/>
    <xf numFmtId="0" fontId="5" fillId="0" borderId="0" xfId="4" applyFont="1" applyFill="1" applyBorder="1" applyAlignment="1">
      <alignment horizontal="center"/>
    </xf>
    <xf numFmtId="4" fontId="6" fillId="0" borderId="0" xfId="8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center"/>
    </xf>
    <xf numFmtId="0" fontId="3" fillId="0" borderId="0" xfId="4" applyFont="1" applyAlignment="1">
      <alignment horizontal="center"/>
    </xf>
    <xf numFmtId="4" fontId="3" fillId="0" borderId="2" xfId="8" applyNumberFormat="1" applyFont="1" applyBorder="1" applyAlignment="1">
      <alignment horizontal="center"/>
    </xf>
    <xf numFmtId="4" fontId="3" fillId="0" borderId="3" xfId="8" applyNumberFormat="1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4" fontId="3" fillId="0" borderId="0" xfId="8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7" fillId="2" borderId="1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4" fontId="3" fillId="0" borderId="0" xfId="8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right"/>
    </xf>
    <xf numFmtId="0" fontId="7" fillId="0" borderId="5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4" fontId="4" fillId="0" borderId="0" xfId="8" applyNumberFormat="1" applyFont="1" applyAlignment="1">
      <alignment horizontal="right"/>
    </xf>
    <xf numFmtId="0" fontId="4" fillId="0" borderId="0" xfId="4" applyFont="1" applyAlignment="1">
      <alignment horizontal="center"/>
    </xf>
    <xf numFmtId="0" fontId="4" fillId="0" borderId="0" xfId="4" applyFont="1" applyFill="1"/>
    <xf numFmtId="6" fontId="4" fillId="0" borderId="0" xfId="8" applyNumberFormat="1" applyFont="1" applyAlignment="1">
      <alignment horizontal="right"/>
    </xf>
    <xf numFmtId="6" fontId="4" fillId="0" borderId="0" xfId="5" applyNumberFormat="1" applyFont="1" applyFill="1" applyAlignment="1">
      <alignment horizontal="right"/>
    </xf>
    <xf numFmtId="6" fontId="4" fillId="0" borderId="0" xfId="4" applyNumberFormat="1" applyFont="1"/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/>
    </xf>
    <xf numFmtId="6" fontId="3" fillId="0" borderId="0" xfId="8" applyNumberFormat="1" applyFont="1" applyAlignment="1">
      <alignment horizontal="right"/>
    </xf>
    <xf numFmtId="0" fontId="4" fillId="3" borderId="6" xfId="4" applyFont="1" applyFill="1" applyBorder="1" applyAlignment="1">
      <alignment horizontal="left"/>
    </xf>
    <xf numFmtId="4" fontId="4" fillId="0" borderId="0" xfId="5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6" fontId="3" fillId="0" borderId="0" xfId="8" applyNumberFormat="1" applyFont="1" applyFill="1" applyBorder="1" applyAlignment="1">
      <alignment horizontal="right"/>
    </xf>
    <xf numFmtId="6" fontId="4" fillId="0" borderId="0" xfId="4" applyNumberFormat="1" applyFont="1" applyAlignment="1">
      <alignment horizontal="right"/>
    </xf>
    <xf numFmtId="0" fontId="4" fillId="3" borderId="1" xfId="4" applyFont="1" applyFill="1" applyBorder="1"/>
    <xf numFmtId="0" fontId="4" fillId="0" borderId="0" xfId="4" applyFont="1" applyFill="1" applyBorder="1"/>
    <xf numFmtId="6" fontId="3" fillId="0" borderId="0" xfId="4" applyNumberFormat="1" applyFont="1" applyAlignment="1">
      <alignment horizontal="right"/>
    </xf>
    <xf numFmtId="6" fontId="3" fillId="0" borderId="0" xfId="4" applyNumberFormat="1" applyFont="1"/>
    <xf numFmtId="6" fontId="4" fillId="0" borderId="0" xfId="8" applyNumberFormat="1" applyFont="1" applyBorder="1" applyAlignment="1">
      <alignment horizontal="right"/>
    </xf>
    <xf numFmtId="6" fontId="4" fillId="0" borderId="0" xfId="8" applyNumberFormat="1" applyFont="1" applyFill="1" applyBorder="1" applyAlignment="1">
      <alignment horizontal="right"/>
    </xf>
    <xf numFmtId="0" fontId="7" fillId="0" borderId="7" xfId="4" applyFont="1" applyFill="1" applyBorder="1" applyAlignment="1">
      <alignment horizontal="left"/>
    </xf>
    <xf numFmtId="6" fontId="4" fillId="0" borderId="0" xfId="7" applyNumberFormat="1" applyFont="1" applyAlignment="1">
      <alignment horizontal="right"/>
    </xf>
    <xf numFmtId="6" fontId="3" fillId="0" borderId="0" xfId="8" applyNumberFormat="1" applyFont="1" applyBorder="1" applyAlignment="1">
      <alignment horizontal="right"/>
    </xf>
    <xf numFmtId="6" fontId="4" fillId="0" borderId="0" xfId="5" applyNumberFormat="1" applyFont="1" applyAlignment="1">
      <alignment horizontal="right"/>
    </xf>
    <xf numFmtId="6" fontId="3" fillId="0" borderId="0" xfId="7" applyNumberFormat="1" applyFont="1" applyAlignment="1">
      <alignment horizontal="right"/>
    </xf>
    <xf numFmtId="0" fontId="4" fillId="3" borderId="6" xfId="4" applyFont="1" applyFill="1" applyBorder="1"/>
    <xf numFmtId="6" fontId="4" fillId="0" borderId="0" xfId="8" applyNumberFormat="1" applyFont="1" applyFill="1" applyAlignment="1">
      <alignment horizontal="right"/>
    </xf>
    <xf numFmtId="6" fontId="4" fillId="0" borderId="0" xfId="4" applyNumberFormat="1" applyFont="1" applyFill="1"/>
    <xf numFmtId="6" fontId="4" fillId="0" borderId="0" xfId="4" applyNumberFormat="1" applyFont="1" applyFill="1" applyAlignment="1">
      <alignment horizontal="right"/>
    </xf>
    <xf numFmtId="0" fontId="8" fillId="4" borderId="8" xfId="4" applyFont="1" applyFill="1" applyBorder="1"/>
    <xf numFmtId="0" fontId="8" fillId="4" borderId="9" xfId="4" applyFont="1" applyFill="1" applyBorder="1"/>
    <xf numFmtId="6" fontId="8" fillId="4" borderId="9" xfId="8" applyNumberFormat="1" applyFont="1" applyFill="1" applyBorder="1" applyAlignment="1">
      <alignment horizontal="right"/>
    </xf>
    <xf numFmtId="6" fontId="8" fillId="4" borderId="10" xfId="8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center" wrapText="1"/>
    </xf>
    <xf numFmtId="6" fontId="4" fillId="0" borderId="0" xfId="4" applyNumberFormat="1" applyFont="1" applyFill="1" applyBorder="1" applyAlignment="1">
      <alignment horizontal="left"/>
    </xf>
    <xf numFmtId="6" fontId="3" fillId="0" borderId="0" xfId="4" applyNumberFormat="1" applyFont="1" applyFill="1" applyAlignment="1">
      <alignment horizontal="right"/>
    </xf>
    <xf numFmtId="6" fontId="4" fillId="0" borderId="0" xfId="4" applyNumberFormat="1" applyFont="1" applyFill="1" applyBorder="1"/>
    <xf numFmtId="6" fontId="7" fillId="0" borderId="0" xfId="4" applyNumberFormat="1" applyFont="1" applyFill="1" applyBorder="1" applyAlignment="1">
      <alignment horizontal="right"/>
    </xf>
    <xf numFmtId="6" fontId="3" fillId="0" borderId="0" xfId="4" applyNumberFormat="1" applyFont="1" applyFill="1" applyBorder="1" applyAlignment="1">
      <alignment horizontal="left"/>
    </xf>
    <xf numFmtId="6" fontId="3" fillId="0" borderId="0" xfId="4" applyNumberFormat="1" applyFont="1" applyFill="1"/>
    <xf numFmtId="6" fontId="3" fillId="0" borderId="0" xfId="4" applyNumberFormat="1" applyFont="1" applyFill="1" applyBorder="1"/>
    <xf numFmtId="0" fontId="4" fillId="0" borderId="0" xfId="4" applyFont="1" applyAlignment="1">
      <alignment horizontal="left"/>
    </xf>
    <xf numFmtId="6" fontId="7" fillId="0" borderId="0" xfId="4" applyNumberFormat="1" applyFont="1" applyFill="1" applyBorder="1" applyAlignment="1"/>
    <xf numFmtId="166" fontId="3" fillId="0" borderId="0" xfId="0" applyNumberFormat="1" applyFont="1"/>
    <xf numFmtId="0" fontId="2" fillId="0" borderId="0" xfId="4"/>
    <xf numFmtId="0" fontId="3" fillId="0" borderId="0" xfId="4" applyFont="1"/>
    <xf numFmtId="0" fontId="4" fillId="0" borderId="0" xfId="4" applyFont="1" applyAlignment="1">
      <alignment horizontal="right"/>
    </xf>
    <xf numFmtId="0" fontId="4" fillId="0" borderId="0" xfId="4" applyFont="1"/>
    <xf numFmtId="0" fontId="5" fillId="0" borderId="0" xfId="4" applyFont="1" applyFill="1" applyBorder="1" applyAlignment="1">
      <alignment horizontal="center"/>
    </xf>
    <xf numFmtId="4" fontId="6" fillId="0" borderId="0" xfId="10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center"/>
    </xf>
    <xf numFmtId="0" fontId="3" fillId="0" borderId="0" xfId="4" applyFont="1" applyAlignment="1">
      <alignment horizontal="center"/>
    </xf>
    <xf numFmtId="4" fontId="3" fillId="0" borderId="2" xfId="10" applyNumberFormat="1" applyFont="1" applyBorder="1" applyAlignment="1">
      <alignment horizontal="center"/>
    </xf>
    <xf numFmtId="4" fontId="3" fillId="0" borderId="3" xfId="10" applyNumberFormat="1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4" fontId="3" fillId="0" borderId="0" xfId="10" applyNumberFormat="1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7" fillId="2" borderId="1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4" fontId="3" fillId="0" borderId="0" xfId="1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right"/>
    </xf>
    <xf numFmtId="0" fontId="7" fillId="0" borderId="5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4" fontId="4" fillId="0" borderId="0" xfId="10" applyNumberFormat="1" applyFont="1" applyAlignment="1">
      <alignment horizontal="right"/>
    </xf>
    <xf numFmtId="0" fontId="4" fillId="0" borderId="0" xfId="4" applyFont="1" applyAlignment="1">
      <alignment horizontal="center"/>
    </xf>
    <xf numFmtId="0" fontId="4" fillId="0" borderId="0" xfId="4" applyFont="1" applyFill="1"/>
    <xf numFmtId="6" fontId="4" fillId="0" borderId="0" xfId="10" applyNumberFormat="1" applyFont="1" applyAlignment="1">
      <alignment horizontal="right"/>
    </xf>
    <xf numFmtId="6" fontId="4" fillId="0" borderId="0" xfId="5" applyNumberFormat="1" applyFont="1" applyFill="1" applyAlignment="1">
      <alignment horizontal="right"/>
    </xf>
    <xf numFmtId="6" fontId="4" fillId="0" borderId="0" xfId="4" applyNumberFormat="1" applyFont="1"/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right"/>
    </xf>
    <xf numFmtId="6" fontId="3" fillId="0" borderId="0" xfId="10" applyNumberFormat="1" applyFont="1" applyAlignment="1">
      <alignment horizontal="right"/>
    </xf>
    <xf numFmtId="0" fontId="4" fillId="3" borderId="6" xfId="4" applyFont="1" applyFill="1" applyBorder="1" applyAlignment="1">
      <alignment horizontal="left"/>
    </xf>
    <xf numFmtId="4" fontId="4" fillId="0" borderId="0" xfId="5" applyNumberFormat="1" applyFont="1" applyFill="1" applyAlignment="1">
      <alignment horizontal="right"/>
    </xf>
    <xf numFmtId="164" fontId="4" fillId="0" borderId="0" xfId="10" applyNumberFormat="1" applyFont="1" applyAlignment="1">
      <alignment horizontal="right"/>
    </xf>
    <xf numFmtId="6" fontId="3" fillId="0" borderId="0" xfId="10" applyNumberFormat="1" applyFont="1" applyFill="1" applyBorder="1" applyAlignment="1">
      <alignment horizontal="right"/>
    </xf>
    <xf numFmtId="6" fontId="4" fillId="0" borderId="0" xfId="4" applyNumberFormat="1" applyFont="1" applyAlignment="1">
      <alignment horizontal="right"/>
    </xf>
    <xf numFmtId="0" fontId="4" fillId="3" borderId="1" xfId="4" applyFont="1" applyFill="1" applyBorder="1"/>
    <xf numFmtId="0" fontId="4" fillId="0" borderId="0" xfId="4" applyFont="1" applyFill="1" applyBorder="1"/>
    <xf numFmtId="6" fontId="3" fillId="0" borderId="0" xfId="4" applyNumberFormat="1" applyFont="1" applyAlignment="1">
      <alignment horizontal="right"/>
    </xf>
    <xf numFmtId="6" fontId="3" fillId="0" borderId="0" xfId="4" applyNumberFormat="1" applyFont="1"/>
    <xf numFmtId="6" fontId="4" fillId="0" borderId="0" xfId="10" applyNumberFormat="1" applyFont="1" applyBorder="1" applyAlignment="1">
      <alignment horizontal="right"/>
    </xf>
    <xf numFmtId="6" fontId="4" fillId="0" borderId="0" xfId="10" applyNumberFormat="1" applyFont="1" applyFill="1" applyBorder="1" applyAlignment="1">
      <alignment horizontal="right"/>
    </xf>
    <xf numFmtId="0" fontId="7" fillId="0" borderId="7" xfId="4" applyFont="1" applyFill="1" applyBorder="1" applyAlignment="1">
      <alignment horizontal="left"/>
    </xf>
    <xf numFmtId="6" fontId="4" fillId="0" borderId="0" xfId="7" applyNumberFormat="1" applyFont="1" applyAlignment="1">
      <alignment horizontal="right"/>
    </xf>
    <xf numFmtId="6" fontId="3" fillId="0" borderId="0" xfId="10" applyNumberFormat="1" applyFont="1" applyBorder="1" applyAlignment="1">
      <alignment horizontal="right"/>
    </xf>
    <xf numFmtId="6" fontId="4" fillId="0" borderId="0" xfId="5" applyNumberFormat="1" applyFont="1" applyAlignment="1">
      <alignment horizontal="right"/>
    </xf>
    <xf numFmtId="6" fontId="3" fillId="0" borderId="0" xfId="7" applyNumberFormat="1" applyFont="1" applyAlignment="1">
      <alignment horizontal="right"/>
    </xf>
    <xf numFmtId="0" fontId="4" fillId="3" borderId="6" xfId="4" applyFont="1" applyFill="1" applyBorder="1"/>
    <xf numFmtId="6" fontId="4" fillId="0" borderId="0" xfId="10" applyNumberFormat="1" applyFont="1" applyFill="1" applyAlignment="1">
      <alignment horizontal="right"/>
    </xf>
    <xf numFmtId="6" fontId="4" fillId="0" borderId="0" xfId="4" applyNumberFormat="1" applyFont="1" applyFill="1"/>
    <xf numFmtId="6" fontId="4" fillId="0" borderId="0" xfId="4" applyNumberFormat="1" applyFont="1" applyFill="1" applyAlignment="1">
      <alignment horizontal="right"/>
    </xf>
    <xf numFmtId="0" fontId="7" fillId="0" borderId="0" xfId="4" applyFont="1" applyFill="1" applyBorder="1" applyAlignment="1"/>
    <xf numFmtId="0" fontId="8" fillId="4" borderId="8" xfId="4" applyFont="1" applyFill="1" applyBorder="1"/>
    <xf numFmtId="0" fontId="8" fillId="4" borderId="9" xfId="4" applyFont="1" applyFill="1" applyBorder="1"/>
    <xf numFmtId="6" fontId="8" fillId="4" borderId="9" xfId="10" applyNumberFormat="1" applyFont="1" applyFill="1" applyBorder="1" applyAlignment="1">
      <alignment horizontal="right"/>
    </xf>
    <xf numFmtId="6" fontId="8" fillId="4" borderId="10" xfId="10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center" wrapText="1"/>
    </xf>
    <xf numFmtId="6" fontId="4" fillId="0" borderId="0" xfId="4" applyNumberFormat="1" applyFont="1" applyFill="1" applyBorder="1" applyAlignment="1">
      <alignment horizontal="left"/>
    </xf>
    <xf numFmtId="6" fontId="3" fillId="0" borderId="0" xfId="4" applyNumberFormat="1" applyFont="1" applyFill="1" applyAlignment="1">
      <alignment horizontal="right"/>
    </xf>
    <xf numFmtId="6" fontId="7" fillId="0" borderId="0" xfId="4" applyNumberFormat="1" applyFont="1" applyFill="1" applyBorder="1" applyAlignment="1">
      <alignment horizontal="right"/>
    </xf>
    <xf numFmtId="6" fontId="3" fillId="0" borderId="0" xfId="4" applyNumberFormat="1" applyFont="1" applyFill="1" applyBorder="1" applyAlignment="1">
      <alignment horizontal="left"/>
    </xf>
    <xf numFmtId="6" fontId="3" fillId="0" borderId="0" xfId="4" applyNumberFormat="1" applyFont="1" applyFill="1"/>
    <xf numFmtId="6" fontId="3" fillId="0" borderId="0" xfId="4" applyNumberFormat="1" applyFont="1" applyFill="1" applyBorder="1"/>
    <xf numFmtId="166" fontId="4" fillId="0" borderId="0" xfId="0" applyNumberFormat="1" applyFont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2" xfId="2" applyNumberFormat="1" applyFont="1" applyBorder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4" fillId="0" borderId="0" xfId="2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Fill="1"/>
    <xf numFmtId="166" fontId="4" fillId="0" borderId="0" xfId="1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166" fontId="10" fillId="0" borderId="0" xfId="0" applyNumberFormat="1" applyFont="1" applyFill="1" applyAlignment="1">
      <alignment horizontal="right"/>
    </xf>
    <xf numFmtId="166" fontId="10" fillId="0" borderId="0" xfId="2" applyNumberFormat="1" applyFont="1" applyAlignment="1">
      <alignment horizontal="right"/>
    </xf>
    <xf numFmtId="166" fontId="10" fillId="0" borderId="0" xfId="1" applyNumberFormat="1" applyFont="1" applyFill="1" applyAlignment="1">
      <alignment horizontal="right"/>
    </xf>
    <xf numFmtId="166" fontId="10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4" fillId="3" borderId="6" xfId="0" applyFont="1" applyFill="1" applyBorder="1" applyAlignment="1">
      <alignment horizontal="left"/>
    </xf>
    <xf numFmtId="166" fontId="10" fillId="0" borderId="0" xfId="0" applyNumberFormat="1" applyFont="1" applyFill="1"/>
    <xf numFmtId="0" fontId="4" fillId="0" borderId="0" xfId="0" applyFont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0" fillId="0" borderId="0" xfId="2" applyNumberFormat="1" applyFont="1" applyFill="1" applyBorder="1" applyAlignment="1">
      <alignment horizontal="right"/>
    </xf>
    <xf numFmtId="166" fontId="10" fillId="0" borderId="0" xfId="0" applyNumberFormat="1" applyFont="1" applyAlignment="1">
      <alignment horizontal="right"/>
    </xf>
    <xf numFmtId="0" fontId="4" fillId="3" borderId="1" xfId="0" applyFont="1" applyFill="1" applyBorder="1"/>
    <xf numFmtId="166" fontId="4" fillId="0" borderId="0" xfId="0" applyNumberFormat="1" applyFont="1" applyFill="1" applyBorder="1"/>
    <xf numFmtId="166" fontId="3" fillId="0" borderId="0" xfId="0" applyNumberFormat="1" applyFont="1" applyAlignment="1">
      <alignment horizontal="right"/>
    </xf>
    <xf numFmtId="166" fontId="3" fillId="0" borderId="0" xfId="2" applyNumberFormat="1" applyFont="1" applyAlignment="1">
      <alignment horizontal="right"/>
    </xf>
    <xf numFmtId="166" fontId="4" fillId="0" borderId="0" xfId="2" applyNumberFormat="1" applyFont="1" applyBorder="1" applyAlignment="1">
      <alignment horizontal="right"/>
    </xf>
    <xf numFmtId="166" fontId="7" fillId="0" borderId="11" xfId="0" applyNumberFormat="1" applyFont="1" applyFill="1" applyBorder="1" applyAlignment="1">
      <alignment horizontal="left"/>
    </xf>
    <xf numFmtId="166" fontId="3" fillId="0" borderId="9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166" fontId="10" fillId="0" borderId="0" xfId="3" applyNumberFormat="1" applyFont="1" applyAlignment="1">
      <alignment horizontal="right"/>
    </xf>
    <xf numFmtId="0" fontId="4" fillId="0" borderId="0" xfId="0" applyFont="1" applyFill="1" applyBorder="1"/>
    <xf numFmtId="166" fontId="4" fillId="0" borderId="0" xfId="3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6" fontId="10" fillId="0" borderId="0" xfId="2" applyNumberFormat="1" applyFont="1" applyBorder="1" applyAlignment="1">
      <alignment horizontal="right"/>
    </xf>
    <xf numFmtId="166" fontId="10" fillId="0" borderId="0" xfId="1" applyNumberFormat="1" applyFont="1" applyAlignment="1">
      <alignment horizontal="right"/>
    </xf>
    <xf numFmtId="166" fontId="3" fillId="0" borderId="0" xfId="2" applyNumberFormat="1" applyFont="1" applyBorder="1" applyAlignment="1">
      <alignment horizontal="right"/>
    </xf>
    <xf numFmtId="0" fontId="4" fillId="3" borderId="6" xfId="0" applyFont="1" applyFill="1" applyBorder="1"/>
    <xf numFmtId="0" fontId="4" fillId="0" borderId="0" xfId="0" applyFont="1" applyFill="1"/>
    <xf numFmtId="166" fontId="4" fillId="0" borderId="0" xfId="2" applyNumberFormat="1" applyFont="1" applyFill="1" applyAlignment="1">
      <alignment horizontal="right"/>
    </xf>
    <xf numFmtId="166" fontId="7" fillId="0" borderId="11" xfId="0" applyNumberFormat="1" applyFont="1" applyFill="1" applyBorder="1" applyAlignment="1"/>
    <xf numFmtId="0" fontId="8" fillId="4" borderId="8" xfId="0" applyFont="1" applyFill="1" applyBorder="1"/>
    <xf numFmtId="166" fontId="8" fillId="4" borderId="9" xfId="0" applyNumberFormat="1" applyFont="1" applyFill="1" applyBorder="1"/>
    <xf numFmtId="166" fontId="8" fillId="4" borderId="9" xfId="2" applyNumberFormat="1" applyFont="1" applyFill="1" applyBorder="1" applyAlignment="1">
      <alignment horizontal="right"/>
    </xf>
    <xf numFmtId="166" fontId="8" fillId="4" borderId="10" xfId="2" applyNumberFormat="1" applyFont="1" applyFill="1" applyBorder="1" applyAlignment="1">
      <alignment horizontal="right"/>
    </xf>
    <xf numFmtId="167" fontId="4" fillId="0" borderId="0" xfId="0" applyNumberFormat="1" applyFont="1"/>
    <xf numFmtId="167" fontId="4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4" fillId="0" borderId="0" xfId="2" applyNumberFormat="1" applyFont="1" applyAlignment="1">
      <alignment horizontal="right"/>
    </xf>
    <xf numFmtId="0" fontId="9" fillId="0" borderId="0" xfId="0" applyFont="1" applyAlignment="1">
      <alignment horizontal="left"/>
    </xf>
    <xf numFmtId="166" fontId="4" fillId="0" borderId="12" xfId="0" applyNumberFormat="1" applyFont="1" applyBorder="1"/>
    <xf numFmtId="43" fontId="3" fillId="0" borderId="0" xfId="1" applyFont="1"/>
    <xf numFmtId="167" fontId="3" fillId="0" borderId="0" xfId="0" applyNumberFormat="1" applyFont="1"/>
    <xf numFmtId="43" fontId="4" fillId="0" borderId="0" xfId="1" applyNumberFormat="1" applyFont="1"/>
    <xf numFmtId="0" fontId="9" fillId="0" borderId="0" xfId="0" applyFont="1" applyAlignment="1">
      <alignment horizontal="left" indent="2"/>
    </xf>
    <xf numFmtId="166" fontId="3" fillId="0" borderId="0" xfId="0" applyNumberFormat="1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2"/>
    </xf>
    <xf numFmtId="166" fontId="10" fillId="0" borderId="0" xfId="2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6" fontId="7" fillId="0" borderId="9" xfId="2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4" fontId="3" fillId="5" borderId="2" xfId="2" applyNumberFormat="1" applyFont="1" applyFill="1" applyBorder="1" applyAlignment="1">
      <alignment horizontal="center"/>
    </xf>
    <xf numFmtId="4" fontId="3" fillId="5" borderId="3" xfId="2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2" applyNumberFormat="1" applyFont="1" applyAlignment="1">
      <alignment horizontal="right"/>
    </xf>
    <xf numFmtId="6" fontId="4" fillId="0" borderId="0" xfId="2" applyNumberFormat="1" applyFont="1" applyAlignment="1">
      <alignment horizontal="right"/>
    </xf>
    <xf numFmtId="6" fontId="4" fillId="0" borderId="0" xfId="1" applyNumberFormat="1" applyFont="1" applyFill="1" applyAlignment="1">
      <alignment horizontal="right"/>
    </xf>
    <xf numFmtId="6" fontId="4" fillId="0" borderId="0" xfId="0" applyNumberFormat="1" applyFont="1"/>
    <xf numFmtId="0" fontId="3" fillId="0" borderId="0" xfId="0" applyFont="1" applyFill="1" applyAlignment="1">
      <alignment horizontal="right"/>
    </xf>
    <xf numFmtId="6" fontId="3" fillId="0" borderId="0" xfId="2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0" fontId="3" fillId="6" borderId="0" xfId="0" applyFont="1" applyFill="1" applyAlignment="1">
      <alignment horizontal="right"/>
    </xf>
    <xf numFmtId="43" fontId="3" fillId="6" borderId="0" xfId="1" applyFont="1" applyFill="1" applyBorder="1" applyAlignment="1">
      <alignment horizontal="left"/>
    </xf>
    <xf numFmtId="6" fontId="3" fillId="6" borderId="0" xfId="0" applyNumberFormat="1" applyFont="1" applyFill="1"/>
    <xf numFmtId="4" fontId="4" fillId="0" borderId="0" xfId="1" applyNumberFormat="1" applyFont="1" applyFill="1" applyAlignment="1">
      <alignment horizontal="right"/>
    </xf>
    <xf numFmtId="164" fontId="4" fillId="0" borderId="0" xfId="2" applyNumberFormat="1" applyFont="1" applyAlignment="1">
      <alignment horizontal="right"/>
    </xf>
    <xf numFmtId="43" fontId="4" fillId="0" borderId="0" xfId="1" applyFont="1" applyFill="1"/>
    <xf numFmtId="43" fontId="3" fillId="0" borderId="0" xfId="1" applyFont="1" applyFill="1" applyAlignment="1">
      <alignment horizontal="right"/>
    </xf>
    <xf numFmtId="6" fontId="3" fillId="0" borderId="0" xfId="2" applyNumberFormat="1" applyFont="1" applyFill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/>
    <xf numFmtId="6" fontId="4" fillId="0" borderId="0" xfId="2" applyNumberFormat="1" applyFont="1" applyBorder="1" applyAlignment="1">
      <alignment horizontal="right"/>
    </xf>
    <xf numFmtId="6" fontId="3" fillId="5" borderId="2" xfId="2" applyNumberFormat="1" applyFont="1" applyFill="1" applyBorder="1" applyAlignment="1">
      <alignment horizontal="right"/>
    </xf>
    <xf numFmtId="6" fontId="3" fillId="5" borderId="3" xfId="2" applyNumberFormat="1" applyFont="1" applyFill="1" applyBorder="1" applyAlignment="1">
      <alignment horizontal="right"/>
    </xf>
    <xf numFmtId="6" fontId="3" fillId="5" borderId="4" xfId="2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168" fontId="4" fillId="0" borderId="0" xfId="2" applyNumberFormat="1" applyFont="1"/>
    <xf numFmtId="6" fontId="3" fillId="0" borderId="0" xfId="0" applyNumberFormat="1" applyFont="1" applyFill="1" applyBorder="1"/>
    <xf numFmtId="0" fontId="12" fillId="0" borderId="13" xfId="0" applyFont="1" applyBorder="1" applyAlignment="1">
      <alignment vertical="top"/>
    </xf>
    <xf numFmtId="168" fontId="4" fillId="0" borderId="0" xfId="2" applyNumberFormat="1" applyFont="1" applyAlignment="1">
      <alignment horizontal="right"/>
    </xf>
    <xf numFmtId="0" fontId="12" fillId="0" borderId="0" xfId="0" applyFont="1" applyBorder="1" applyAlignment="1">
      <alignment vertical="top"/>
    </xf>
    <xf numFmtId="168" fontId="3" fillId="6" borderId="0" xfId="1" applyNumberFormat="1" applyFont="1" applyFill="1" applyBorder="1"/>
    <xf numFmtId="168" fontId="4" fillId="0" borderId="0" xfId="0" applyNumberFormat="1" applyFont="1"/>
    <xf numFmtId="168" fontId="4" fillId="0" borderId="0" xfId="0" applyNumberFormat="1" applyFont="1" applyFill="1" applyBorder="1"/>
    <xf numFmtId="168" fontId="4" fillId="0" borderId="0" xfId="2" applyNumberFormat="1" applyFont="1" applyFill="1" applyBorder="1"/>
    <xf numFmtId="168" fontId="4" fillId="0" borderId="0" xfId="0" applyNumberFormat="1" applyFont="1" applyAlignment="1">
      <alignment horizontal="right"/>
    </xf>
    <xf numFmtId="49" fontId="12" fillId="0" borderId="0" xfId="11" applyNumberFormat="1" applyAlignment="1"/>
    <xf numFmtId="169" fontId="12" fillId="0" borderId="0" xfId="0" applyNumberFormat="1" applyFont="1" applyBorder="1" applyAlignment="1">
      <alignment horizontal="right" vertical="top"/>
    </xf>
    <xf numFmtId="6" fontId="3" fillId="6" borderId="0" xfId="0" applyNumberFormat="1" applyFont="1" applyFill="1" applyBorder="1"/>
    <xf numFmtId="6" fontId="4" fillId="0" borderId="0" xfId="3" applyNumberFormat="1" applyFont="1" applyAlignment="1">
      <alignment horizontal="right"/>
    </xf>
    <xf numFmtId="6" fontId="4" fillId="0" borderId="0" xfId="1" applyNumberFormat="1" applyFont="1" applyAlignment="1">
      <alignment horizontal="right"/>
    </xf>
    <xf numFmtId="6" fontId="3" fillId="0" borderId="0" xfId="2" applyNumberFormat="1" applyFont="1" applyBorder="1" applyAlignment="1">
      <alignment horizontal="right"/>
    </xf>
    <xf numFmtId="14" fontId="4" fillId="0" borderId="0" xfId="0" applyNumberFormat="1" applyFont="1"/>
    <xf numFmtId="6" fontId="3" fillId="0" borderId="0" xfId="3" applyNumberFormat="1" applyFont="1" applyAlignment="1">
      <alignment horizontal="right"/>
    </xf>
    <xf numFmtId="168" fontId="4" fillId="0" borderId="0" xfId="0" applyNumberFormat="1" applyFont="1" applyFill="1"/>
    <xf numFmtId="6" fontId="4" fillId="0" borderId="0" xfId="2" applyNumberFormat="1" applyFont="1" applyFill="1" applyAlignment="1">
      <alignment horizontal="right"/>
    </xf>
    <xf numFmtId="6" fontId="4" fillId="0" borderId="0" xfId="0" applyNumberFormat="1" applyFont="1" applyFill="1"/>
    <xf numFmtId="6" fontId="4" fillId="0" borderId="0" xfId="0" applyNumberFormat="1" applyFont="1" applyFill="1" applyAlignment="1">
      <alignment horizontal="right"/>
    </xf>
    <xf numFmtId="168" fontId="3" fillId="6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/>
    </xf>
    <xf numFmtId="6" fontId="8" fillId="4" borderId="9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0" xfId="5" applyFont="1" applyAlignment="1">
      <alignment horizontal="center"/>
    </xf>
    <xf numFmtId="165" fontId="3" fillId="0" borderId="0" xfId="6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left"/>
    </xf>
    <xf numFmtId="165" fontId="4" fillId="0" borderId="0" xfId="6" applyNumberFormat="1" applyFont="1" applyFill="1"/>
    <xf numFmtId="165" fontId="4" fillId="0" borderId="0" xfId="6" applyNumberFormat="1" applyFont="1" applyFill="1" applyAlignment="1">
      <alignment horizontal="right"/>
    </xf>
    <xf numFmtId="165" fontId="4" fillId="0" borderId="0" xfId="6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6" fontId="4" fillId="0" borderId="0" xfId="0" applyNumberFormat="1" applyFont="1" applyFill="1" applyBorder="1"/>
  </cellXfs>
  <cellStyles count="12">
    <cellStyle name="Comma" xfId="1" builtinId="3"/>
    <cellStyle name="Comma 2" xfId="5"/>
    <cellStyle name="Currency" xfId="2" builtinId="4"/>
    <cellStyle name="Currency [0]" xfId="3" builtinId="7"/>
    <cellStyle name="Currency [0] 2" xfId="7"/>
    <cellStyle name="Currency 2" xfId="6"/>
    <cellStyle name="Currency 3" xfId="9"/>
    <cellStyle name="Currency 4" xfId="8"/>
    <cellStyle name="Currency 5" xfId="10"/>
    <cellStyle name="Normal" xfId="0" builtinId="0"/>
    <cellStyle name="Normal 2" xfId="4"/>
    <cellStyle name="Normal 2 2" xfId="1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topLeftCell="A4" workbookViewId="0">
      <selection activeCell="J11" sqref="J11"/>
    </sheetView>
  </sheetViews>
  <sheetFormatPr defaultRowHeight="15"/>
  <cols>
    <col min="1" max="1" width="94.140625" bestFit="1" customWidth="1"/>
    <col min="2" max="2" width="13.5703125" bestFit="1" customWidth="1"/>
    <col min="3" max="6" width="16.28515625" bestFit="1" customWidth="1"/>
    <col min="7" max="7" width="18" bestFit="1" customWidth="1"/>
  </cols>
  <sheetData>
    <row r="1" spans="1:7">
      <c r="A1" s="2" t="s">
        <v>0</v>
      </c>
      <c r="B1" s="31"/>
      <c r="C1" s="1"/>
      <c r="D1" s="1"/>
      <c r="E1" s="1"/>
      <c r="F1" s="1"/>
      <c r="G1" s="1"/>
    </row>
    <row r="2" spans="1:7">
      <c r="A2" s="2"/>
      <c r="B2" s="31"/>
      <c r="C2" s="1"/>
      <c r="D2" s="1"/>
      <c r="E2" s="1"/>
      <c r="F2" s="1"/>
      <c r="G2" s="1"/>
    </row>
    <row r="3" spans="1:7" ht="19.5" thickBot="1">
      <c r="A3" s="5" t="s">
        <v>1</v>
      </c>
      <c r="B3" s="66"/>
      <c r="C3" s="55"/>
      <c r="D3" s="55"/>
      <c r="E3" s="56"/>
      <c r="F3" s="57"/>
      <c r="G3" s="57"/>
    </row>
    <row r="4" spans="1:7" ht="39.75" thickBot="1">
      <c r="A4" s="7" t="s">
        <v>2</v>
      </c>
      <c r="B4" s="67" t="s">
        <v>3</v>
      </c>
      <c r="C4" s="58" t="s">
        <v>4</v>
      </c>
      <c r="D4" s="59" t="s">
        <v>5</v>
      </c>
      <c r="E4" s="60" t="s">
        <v>6</v>
      </c>
      <c r="F4" s="61" t="s">
        <v>7</v>
      </c>
      <c r="G4" s="61" t="s">
        <v>8</v>
      </c>
    </row>
    <row r="5" spans="1:7" ht="15.75" thickBot="1">
      <c r="A5" s="7"/>
      <c r="B5" s="68"/>
      <c r="C5" s="63"/>
      <c r="D5" s="63"/>
      <c r="E5" s="64"/>
      <c r="F5" s="64"/>
      <c r="G5" s="64"/>
    </row>
    <row r="6" spans="1:7" ht="16.5" thickBot="1">
      <c r="A6" s="11" t="s">
        <v>9</v>
      </c>
      <c r="B6" s="48"/>
      <c r="C6" s="26"/>
      <c r="D6" s="26"/>
      <c r="E6" s="51"/>
      <c r="F6" s="62"/>
      <c r="G6" s="62"/>
    </row>
    <row r="7" spans="1:7" ht="16.5" thickBot="1">
      <c r="A7" s="13"/>
      <c r="B7" s="62"/>
      <c r="C7" s="62"/>
      <c r="D7" s="62"/>
      <c r="E7" s="62"/>
      <c r="F7" s="62"/>
      <c r="G7" s="62"/>
    </row>
    <row r="8" spans="1:7" ht="15.75" thickBot="1">
      <c r="A8" s="14" t="s">
        <v>10</v>
      </c>
      <c r="B8" s="51"/>
      <c r="C8" s="18"/>
      <c r="D8" s="18"/>
      <c r="E8" s="27"/>
      <c r="F8" s="65"/>
      <c r="G8" s="65"/>
    </row>
    <row r="9" spans="1:7">
      <c r="A9" s="1"/>
      <c r="B9" s="46"/>
      <c r="C9" s="18"/>
      <c r="D9" s="19"/>
      <c r="E9" s="18"/>
      <c r="F9" s="1"/>
      <c r="G9" s="20">
        <v>0</v>
      </c>
    </row>
    <row r="10" spans="1:7">
      <c r="A10" s="1"/>
      <c r="B10" s="46"/>
      <c r="C10" s="18"/>
      <c r="D10" s="19"/>
      <c r="E10" s="18"/>
      <c r="F10" s="1"/>
      <c r="G10" s="20">
        <v>0</v>
      </c>
    </row>
    <row r="11" spans="1:7">
      <c r="A11" s="21"/>
      <c r="B11" s="46"/>
      <c r="C11" s="18">
        <v>1046677.6925</v>
      </c>
      <c r="D11" s="18">
        <v>1046677.6925</v>
      </c>
      <c r="E11" s="18">
        <v>1046677.6925</v>
      </c>
      <c r="F11" s="18">
        <v>1046677.6925</v>
      </c>
      <c r="G11" s="20">
        <v>4186710.77</v>
      </c>
    </row>
    <row r="12" spans="1:7">
      <c r="A12" s="21" t="s">
        <v>11</v>
      </c>
      <c r="B12" s="46">
        <v>4186710.77</v>
      </c>
      <c r="C12" s="20">
        <v>1046677.6925</v>
      </c>
      <c r="D12" s="20">
        <v>1046677.6925</v>
      </c>
      <c r="E12" s="20">
        <v>1046677.6925</v>
      </c>
      <c r="F12" s="20">
        <v>1046677.6925</v>
      </c>
      <c r="G12" s="20">
        <v>4186710.77</v>
      </c>
    </row>
    <row r="13" spans="1:7">
      <c r="A13" s="24" t="s">
        <v>12</v>
      </c>
      <c r="B13" s="51"/>
      <c r="C13" s="18"/>
      <c r="D13" s="19"/>
      <c r="E13" s="18"/>
      <c r="F13" s="1"/>
      <c r="G13" s="1"/>
    </row>
    <row r="14" spans="1:7">
      <c r="A14" s="1"/>
      <c r="B14" s="46"/>
      <c r="C14" s="18"/>
      <c r="D14" s="19"/>
      <c r="E14" s="18"/>
      <c r="F14" s="1"/>
      <c r="G14" s="20">
        <v>0</v>
      </c>
    </row>
    <row r="15" spans="1:7">
      <c r="A15" s="21"/>
      <c r="B15" s="46"/>
      <c r="C15" s="23"/>
      <c r="D15" s="19"/>
      <c r="E15" s="18"/>
      <c r="F15" s="1"/>
      <c r="G15" s="20">
        <v>0</v>
      </c>
    </row>
    <row r="16" spans="1:7">
      <c r="A16" s="1"/>
      <c r="B16" s="46"/>
      <c r="C16" s="18">
        <v>30732.5</v>
      </c>
      <c r="D16" s="18">
        <v>30732.5</v>
      </c>
      <c r="E16" s="18">
        <v>30732.5</v>
      </c>
      <c r="F16" s="18">
        <v>30732.5</v>
      </c>
      <c r="G16" s="20">
        <v>122930</v>
      </c>
    </row>
    <row r="17" spans="1:7">
      <c r="A17" s="3" t="s">
        <v>11</v>
      </c>
      <c r="B17" s="46">
        <v>122930</v>
      </c>
      <c r="C17" s="20">
        <v>30732.5</v>
      </c>
      <c r="D17" s="20">
        <v>30732.5</v>
      </c>
      <c r="E17" s="20">
        <v>30732.5</v>
      </c>
      <c r="F17" s="20">
        <v>30732.5</v>
      </c>
      <c r="G17" s="20">
        <v>122930</v>
      </c>
    </row>
    <row r="18" spans="1:7">
      <c r="A18" s="24" t="s">
        <v>13</v>
      </c>
      <c r="B18" s="51"/>
      <c r="C18" s="18"/>
      <c r="D18" s="19"/>
      <c r="E18" s="18"/>
      <c r="F18" s="1"/>
      <c r="G18" s="1"/>
    </row>
    <row r="19" spans="1:7">
      <c r="A19" s="1"/>
      <c r="B19" s="46"/>
      <c r="C19" s="18"/>
      <c r="D19" s="19"/>
      <c r="E19" s="18"/>
      <c r="F19" s="1"/>
      <c r="G19" s="20">
        <v>0</v>
      </c>
    </row>
    <row r="20" spans="1:7">
      <c r="A20" s="21"/>
      <c r="B20" s="46"/>
      <c r="C20" s="23"/>
      <c r="D20" s="19"/>
      <c r="E20" s="18"/>
      <c r="F20" s="1"/>
      <c r="G20" s="20">
        <v>0</v>
      </c>
    </row>
    <row r="21" spans="1:7">
      <c r="A21" s="1"/>
      <c r="B21" s="46"/>
      <c r="C21" s="18"/>
      <c r="D21" s="19"/>
      <c r="E21" s="18"/>
      <c r="F21" s="1"/>
      <c r="G21" s="20">
        <v>0</v>
      </c>
    </row>
    <row r="22" spans="1:7">
      <c r="A22" s="21"/>
      <c r="B22" s="46"/>
      <c r="C22" s="26"/>
      <c r="D22" s="19"/>
      <c r="E22" s="1"/>
      <c r="F22" s="1"/>
      <c r="G22" s="20">
        <v>0</v>
      </c>
    </row>
    <row r="23" spans="1:7" ht="15.75" thickBot="1">
      <c r="A23" s="21" t="s">
        <v>11</v>
      </c>
      <c r="B23" s="46"/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5.75" thickBot="1">
      <c r="A24" s="28" t="s">
        <v>14</v>
      </c>
      <c r="B24" s="51"/>
      <c r="C24" s="27"/>
      <c r="D24" s="18"/>
      <c r="E24" s="30"/>
      <c r="F24" s="31"/>
      <c r="G24" s="31"/>
    </row>
    <row r="25" spans="1:7">
      <c r="A25" s="4"/>
      <c r="B25" s="46"/>
      <c r="C25" s="20">
        <v>265156.36499999999</v>
      </c>
      <c r="D25" s="20">
        <v>265156.36499999999</v>
      </c>
      <c r="E25" s="20">
        <v>265156.36499999999</v>
      </c>
      <c r="F25" s="20">
        <v>265156.36499999999</v>
      </c>
      <c r="G25" s="20"/>
    </row>
    <row r="26" spans="1:7">
      <c r="A26" s="21" t="s">
        <v>11</v>
      </c>
      <c r="B26" s="46">
        <v>1060625.46</v>
      </c>
      <c r="C26" s="20">
        <v>265156.36499999999</v>
      </c>
      <c r="D26" s="20">
        <v>265156.36499999999</v>
      </c>
      <c r="E26" s="20">
        <v>265156.36499999999</v>
      </c>
      <c r="F26" s="20">
        <v>265156.36499999999</v>
      </c>
      <c r="G26" s="20">
        <v>1060625.46</v>
      </c>
    </row>
    <row r="27" spans="1:7">
      <c r="A27" s="24" t="s">
        <v>15</v>
      </c>
      <c r="B27" s="51"/>
      <c r="C27" s="32"/>
      <c r="D27" s="18"/>
      <c r="E27" s="30"/>
      <c r="F27" s="31"/>
      <c r="G27" s="31"/>
    </row>
    <row r="28" spans="1:7">
      <c r="A28" s="1"/>
      <c r="B28" s="46"/>
      <c r="C28" s="20">
        <v>140841.52499999999</v>
      </c>
      <c r="D28" s="20">
        <v>140841.52499999999</v>
      </c>
      <c r="E28" s="20">
        <v>140841.52499999999</v>
      </c>
      <c r="F28" s="20">
        <v>140841.52499999999</v>
      </c>
      <c r="G28" s="1"/>
    </row>
    <row r="29" spans="1:7">
      <c r="A29" s="21" t="s">
        <v>11</v>
      </c>
      <c r="B29" s="46">
        <v>563366.1</v>
      </c>
      <c r="C29" s="20">
        <v>140841.52499999999</v>
      </c>
      <c r="D29" s="20">
        <v>140841.52499999999</v>
      </c>
      <c r="E29" s="20">
        <v>140841.52499999999</v>
      </c>
      <c r="F29" s="20">
        <v>140841.52499999999</v>
      </c>
      <c r="G29" s="20">
        <v>563366.1</v>
      </c>
    </row>
    <row r="30" spans="1:7" ht="15.75" thickBot="1">
      <c r="A30" s="21"/>
      <c r="B30" s="46"/>
      <c r="C30" s="20"/>
      <c r="D30" s="20"/>
      <c r="E30" s="20"/>
      <c r="F30" s="1"/>
      <c r="G30" s="1"/>
    </row>
    <row r="31" spans="1:7" ht="16.5" thickBot="1">
      <c r="A31" s="11" t="s">
        <v>16</v>
      </c>
      <c r="B31" s="49">
        <v>5933632.3299999991</v>
      </c>
      <c r="C31" s="33">
        <v>1483408.0825</v>
      </c>
      <c r="D31" s="33">
        <v>1483408.0825</v>
      </c>
      <c r="E31" s="33">
        <v>1483408.0825</v>
      </c>
      <c r="F31" s="33">
        <v>1483408.0825</v>
      </c>
      <c r="G31" s="33">
        <v>5933632.3300000001</v>
      </c>
    </row>
    <row r="32" spans="1:7" ht="15.75" thickBot="1">
      <c r="A32" s="21"/>
      <c r="B32" s="46"/>
      <c r="C32" s="20"/>
      <c r="D32" s="20"/>
      <c r="E32" s="20"/>
      <c r="F32" s="1"/>
      <c r="G32" s="1"/>
    </row>
    <row r="33" spans="1:7" ht="16.5" thickBot="1">
      <c r="A33" s="11" t="s">
        <v>17</v>
      </c>
      <c r="B33" s="48"/>
      <c r="C33" s="20"/>
      <c r="D33" s="20"/>
      <c r="E33" s="20"/>
      <c r="F33" s="1"/>
      <c r="G33" s="1"/>
    </row>
    <row r="34" spans="1:7" ht="16.5" thickBot="1">
      <c r="A34" s="34"/>
      <c r="B34" s="48"/>
      <c r="C34" s="32"/>
      <c r="D34" s="18"/>
      <c r="E34" s="1"/>
      <c r="F34" s="1"/>
      <c r="G34" s="1"/>
    </row>
    <row r="35" spans="1:7" ht="15.75" thickBot="1">
      <c r="A35" s="28" t="s">
        <v>18</v>
      </c>
      <c r="B35" s="47"/>
      <c r="C35" s="18"/>
      <c r="D35" s="18"/>
      <c r="E35" s="1"/>
      <c r="F35" s="1"/>
      <c r="G35" s="1"/>
    </row>
    <row r="36" spans="1:7">
      <c r="A36" s="29" t="s">
        <v>19</v>
      </c>
      <c r="B36" s="47"/>
      <c r="C36" s="18"/>
      <c r="D36" s="1"/>
      <c r="E36" s="35"/>
      <c r="F36" s="1"/>
      <c r="G36" s="1"/>
    </row>
    <row r="37" spans="1:7">
      <c r="A37" s="4" t="s">
        <v>20</v>
      </c>
      <c r="B37" s="30">
        <v>4739.28</v>
      </c>
      <c r="C37" s="18">
        <v>0</v>
      </c>
      <c r="D37" s="18">
        <v>4739.28</v>
      </c>
      <c r="E37" s="27">
        <v>0</v>
      </c>
      <c r="F37" s="20">
        <v>0</v>
      </c>
      <c r="G37" s="20">
        <v>4739.28</v>
      </c>
    </row>
    <row r="38" spans="1:7">
      <c r="A38" s="4" t="s">
        <v>21</v>
      </c>
      <c r="B38" s="30">
        <v>2250</v>
      </c>
      <c r="C38" s="18">
        <v>1491.09</v>
      </c>
      <c r="D38" s="18">
        <v>758.91</v>
      </c>
      <c r="E38" s="27">
        <v>0</v>
      </c>
      <c r="F38" s="20">
        <v>0</v>
      </c>
      <c r="G38" s="20">
        <v>2250</v>
      </c>
    </row>
    <row r="39" spans="1:7">
      <c r="A39" s="29" t="s">
        <v>22</v>
      </c>
      <c r="B39" s="30">
        <v>3000</v>
      </c>
      <c r="C39" s="18">
        <v>1489.4599999999998</v>
      </c>
      <c r="D39" s="18">
        <v>1126.54</v>
      </c>
      <c r="E39" s="27">
        <v>384</v>
      </c>
      <c r="F39" s="20">
        <v>0</v>
      </c>
      <c r="G39" s="20">
        <v>3000</v>
      </c>
    </row>
    <row r="40" spans="1:7">
      <c r="A40" s="29" t="s">
        <v>23</v>
      </c>
      <c r="B40" s="30">
        <v>1000</v>
      </c>
      <c r="C40" s="18">
        <v>250</v>
      </c>
      <c r="D40" s="18">
        <v>250</v>
      </c>
      <c r="E40" s="27">
        <v>250</v>
      </c>
      <c r="F40" s="20">
        <v>250</v>
      </c>
      <c r="G40" s="20">
        <v>1000</v>
      </c>
    </row>
    <row r="41" spans="1:7">
      <c r="A41" s="29" t="s">
        <v>24</v>
      </c>
      <c r="B41" s="30">
        <v>2000</v>
      </c>
      <c r="C41" s="18">
        <v>100</v>
      </c>
      <c r="D41" s="18">
        <v>100</v>
      </c>
      <c r="E41" s="27">
        <v>1200</v>
      </c>
      <c r="F41" s="20">
        <v>600</v>
      </c>
      <c r="G41" s="20">
        <v>2000</v>
      </c>
    </row>
    <row r="42" spans="1:7">
      <c r="A42" s="29" t="s">
        <v>25</v>
      </c>
      <c r="B42" s="30">
        <v>23600</v>
      </c>
      <c r="C42" s="18">
        <v>0</v>
      </c>
      <c r="D42" s="18">
        <v>0</v>
      </c>
      <c r="E42" s="27">
        <v>11800</v>
      </c>
      <c r="F42" s="20">
        <v>11800</v>
      </c>
      <c r="G42" s="20">
        <v>23600</v>
      </c>
    </row>
    <row r="43" spans="1:7">
      <c r="A43" s="29" t="s">
        <v>26</v>
      </c>
      <c r="B43" s="30">
        <v>2000</v>
      </c>
      <c r="C43" s="18">
        <v>725</v>
      </c>
      <c r="D43" s="18">
        <v>500</v>
      </c>
      <c r="E43" s="27">
        <v>600</v>
      </c>
      <c r="F43" s="20">
        <v>175</v>
      </c>
      <c r="G43" s="20">
        <v>2000</v>
      </c>
    </row>
    <row r="44" spans="1:7">
      <c r="A44" s="29" t="s">
        <v>27</v>
      </c>
      <c r="B44" s="30">
        <v>10000</v>
      </c>
      <c r="C44" s="18">
        <v>0</v>
      </c>
      <c r="D44" s="18">
        <v>725</v>
      </c>
      <c r="E44" s="27">
        <v>5000</v>
      </c>
      <c r="F44" s="20">
        <v>4275</v>
      </c>
      <c r="G44" s="20">
        <v>10000</v>
      </c>
    </row>
    <row r="45" spans="1:7">
      <c r="A45" s="29" t="s">
        <v>28</v>
      </c>
      <c r="B45" s="30">
        <v>1000</v>
      </c>
      <c r="C45" s="18">
        <v>250</v>
      </c>
      <c r="D45" s="18">
        <v>250</v>
      </c>
      <c r="E45" s="27">
        <v>250</v>
      </c>
      <c r="F45" s="20">
        <v>250</v>
      </c>
      <c r="G45" s="20">
        <v>1000</v>
      </c>
    </row>
    <row r="46" spans="1:7">
      <c r="A46" s="29" t="s">
        <v>29</v>
      </c>
      <c r="B46" s="30">
        <v>2765</v>
      </c>
      <c r="C46" s="18">
        <v>0</v>
      </c>
      <c r="D46" s="18">
        <v>922</v>
      </c>
      <c r="E46" s="27">
        <v>925</v>
      </c>
      <c r="F46" s="20">
        <v>918</v>
      </c>
      <c r="G46" s="20">
        <v>2765</v>
      </c>
    </row>
    <row r="47" spans="1:7">
      <c r="A47" s="29" t="s">
        <v>30</v>
      </c>
      <c r="B47" s="30">
        <v>75000</v>
      </c>
      <c r="C47" s="18">
        <v>18750</v>
      </c>
      <c r="D47" s="18">
        <v>18750</v>
      </c>
      <c r="E47" s="18">
        <v>18750</v>
      </c>
      <c r="F47" s="18">
        <v>18750</v>
      </c>
      <c r="G47" s="20">
        <v>75000</v>
      </c>
    </row>
    <row r="48" spans="1:7">
      <c r="A48" s="29" t="s">
        <v>31</v>
      </c>
      <c r="B48" s="30">
        <v>2000</v>
      </c>
      <c r="C48" s="18">
        <v>0</v>
      </c>
      <c r="D48" s="18">
        <v>290</v>
      </c>
      <c r="E48" s="27">
        <v>1000</v>
      </c>
      <c r="F48" s="20">
        <v>710</v>
      </c>
      <c r="G48" s="20">
        <v>2000</v>
      </c>
    </row>
    <row r="49" spans="1:7">
      <c r="A49" s="29" t="s">
        <v>32</v>
      </c>
      <c r="B49" s="30">
        <v>10116.719999999999</v>
      </c>
      <c r="C49" s="18">
        <v>2000</v>
      </c>
      <c r="D49" s="18">
        <v>4000</v>
      </c>
      <c r="E49" s="27">
        <v>3000</v>
      </c>
      <c r="F49" s="20">
        <v>1116.72</v>
      </c>
      <c r="G49" s="20">
        <v>10116.719999999999</v>
      </c>
    </row>
    <row r="50" spans="1:7">
      <c r="A50" s="29" t="s">
        <v>33</v>
      </c>
      <c r="B50" s="30">
        <v>1835.48</v>
      </c>
      <c r="C50" s="18">
        <v>800</v>
      </c>
      <c r="D50" s="18">
        <v>500</v>
      </c>
      <c r="E50" s="27">
        <v>535.48</v>
      </c>
      <c r="F50" s="20">
        <v>0</v>
      </c>
      <c r="G50" s="20">
        <v>1835.48</v>
      </c>
    </row>
    <row r="51" spans="1:7">
      <c r="A51" s="29" t="s">
        <v>34</v>
      </c>
      <c r="B51" s="30">
        <v>6436.8</v>
      </c>
      <c r="C51" s="18">
        <v>3505.2700000000004</v>
      </c>
      <c r="D51" s="18">
        <v>2413.8000000000002</v>
      </c>
      <c r="E51" s="27">
        <v>517.73</v>
      </c>
      <c r="F51" s="20">
        <v>0</v>
      </c>
      <c r="G51" s="20">
        <v>6436.8000000000011</v>
      </c>
    </row>
    <row r="52" spans="1:7">
      <c r="A52" s="29" t="s">
        <v>35</v>
      </c>
      <c r="B52" s="30">
        <v>40000</v>
      </c>
      <c r="C52" s="18">
        <v>40000</v>
      </c>
      <c r="D52" s="18">
        <v>0</v>
      </c>
      <c r="E52" s="27">
        <v>0</v>
      </c>
      <c r="F52" s="20">
        <v>0</v>
      </c>
      <c r="G52" s="20">
        <v>40000</v>
      </c>
    </row>
    <row r="53" spans="1:7">
      <c r="A53" s="29" t="s">
        <v>36</v>
      </c>
      <c r="B53" s="30">
        <v>3474.93</v>
      </c>
      <c r="C53" s="18">
        <v>0</v>
      </c>
      <c r="D53" s="18">
        <v>0</v>
      </c>
      <c r="E53" s="27">
        <v>3474.93</v>
      </c>
      <c r="F53" s="20">
        <v>0</v>
      </c>
      <c r="G53" s="20">
        <v>3474.93</v>
      </c>
    </row>
    <row r="54" spans="1:7">
      <c r="A54" s="29" t="s">
        <v>37</v>
      </c>
      <c r="B54" s="30">
        <v>3150</v>
      </c>
      <c r="C54" s="18">
        <v>0</v>
      </c>
      <c r="D54" s="18">
        <v>1000</v>
      </c>
      <c r="E54" s="27">
        <v>1150</v>
      </c>
      <c r="F54" s="20">
        <v>1000</v>
      </c>
      <c r="G54" s="20">
        <v>3150</v>
      </c>
    </row>
    <row r="55" spans="1:7">
      <c r="A55" s="29" t="s">
        <v>38</v>
      </c>
      <c r="B55" s="30">
        <v>11738.49</v>
      </c>
      <c r="C55" s="18">
        <v>11367.55</v>
      </c>
      <c r="D55" s="18">
        <v>370.94</v>
      </c>
      <c r="E55" s="27">
        <v>0</v>
      </c>
      <c r="F55" s="20">
        <v>0</v>
      </c>
      <c r="G55" s="20">
        <v>11738.49</v>
      </c>
    </row>
    <row r="56" spans="1:7">
      <c r="A56" s="29" t="s">
        <v>39</v>
      </c>
      <c r="B56" s="30">
        <v>496411.5</v>
      </c>
      <c r="C56" s="18">
        <v>0</v>
      </c>
      <c r="D56" s="18">
        <v>452000</v>
      </c>
      <c r="E56" s="27">
        <v>44411.5</v>
      </c>
      <c r="F56" s="1"/>
      <c r="G56" s="20">
        <v>496411.5</v>
      </c>
    </row>
    <row r="57" spans="1:7">
      <c r="A57" s="29" t="s">
        <v>40</v>
      </c>
      <c r="B57" s="30">
        <v>22265</v>
      </c>
      <c r="C57" s="18">
        <v>0</v>
      </c>
      <c r="D57" s="18">
        <v>2265</v>
      </c>
      <c r="E57" s="27">
        <v>15000</v>
      </c>
      <c r="F57" s="20">
        <v>5000</v>
      </c>
      <c r="G57" s="20">
        <v>22265</v>
      </c>
    </row>
    <row r="58" spans="1:7">
      <c r="A58" s="29" t="s">
        <v>41</v>
      </c>
      <c r="B58" s="30">
        <v>27708.75</v>
      </c>
      <c r="C58" s="18">
        <v>8059.79</v>
      </c>
      <c r="D58" s="18">
        <v>2501.96</v>
      </c>
      <c r="E58" s="27">
        <v>10000</v>
      </c>
      <c r="F58" s="20">
        <v>7147</v>
      </c>
      <c r="G58" s="20">
        <v>27708.75</v>
      </c>
    </row>
    <row r="59" spans="1:7">
      <c r="A59" s="29" t="s">
        <v>42</v>
      </c>
      <c r="B59" s="30">
        <v>31430.77</v>
      </c>
      <c r="C59" s="18">
        <v>0</v>
      </c>
      <c r="D59" s="18">
        <v>0</v>
      </c>
      <c r="E59" s="27">
        <v>31430.77</v>
      </c>
      <c r="F59" s="20">
        <v>0</v>
      </c>
      <c r="G59" s="20">
        <v>31430.77</v>
      </c>
    </row>
    <row r="60" spans="1:7">
      <c r="A60" s="29" t="s">
        <v>43</v>
      </c>
      <c r="B60" s="30">
        <v>70464.53</v>
      </c>
      <c r="C60" s="18">
        <v>0</v>
      </c>
      <c r="D60" s="18">
        <v>0</v>
      </c>
      <c r="E60" s="27">
        <v>35233</v>
      </c>
      <c r="F60" s="20">
        <v>35231.53</v>
      </c>
      <c r="G60" s="20">
        <v>70464.53</v>
      </c>
    </row>
    <row r="61" spans="1:7">
      <c r="A61" s="21"/>
      <c r="B61" s="30"/>
      <c r="C61" s="32"/>
      <c r="D61" s="18"/>
      <c r="E61" s="1"/>
      <c r="F61" s="1"/>
      <c r="G61" s="20">
        <v>0</v>
      </c>
    </row>
    <row r="62" spans="1:7">
      <c r="A62" s="21"/>
      <c r="B62" s="30"/>
      <c r="C62" s="36"/>
      <c r="D62" s="18"/>
      <c r="E62" s="1"/>
      <c r="F62" s="1"/>
      <c r="G62" s="20">
        <v>0</v>
      </c>
    </row>
    <row r="63" spans="1:7" ht="15.75" thickBot="1">
      <c r="A63" s="21" t="s">
        <v>11</v>
      </c>
      <c r="B63" s="30">
        <v>854387.25</v>
      </c>
      <c r="C63" s="20">
        <v>88788.160000000003</v>
      </c>
      <c r="D63" s="20">
        <v>493463.43</v>
      </c>
      <c r="E63" s="20">
        <v>184912.41</v>
      </c>
      <c r="F63" s="20">
        <v>87223.25</v>
      </c>
      <c r="G63" s="20">
        <v>854387.25</v>
      </c>
    </row>
    <row r="64" spans="1:7" ht="15.75" thickBot="1">
      <c r="A64" s="28" t="s">
        <v>44</v>
      </c>
      <c r="B64" s="51"/>
      <c r="C64" s="1"/>
      <c r="D64" s="1"/>
      <c r="E64" s="1"/>
      <c r="F64" s="1"/>
      <c r="G64" s="1"/>
    </row>
    <row r="65" spans="1:7">
      <c r="A65" s="29" t="s">
        <v>19</v>
      </c>
      <c r="B65" s="51"/>
      <c r="C65" s="1"/>
      <c r="D65" s="1"/>
      <c r="E65" s="1"/>
      <c r="F65" s="1"/>
      <c r="G65" s="20">
        <v>0</v>
      </c>
    </row>
    <row r="66" spans="1:7">
      <c r="A66" s="50" t="s">
        <v>45</v>
      </c>
      <c r="B66" s="30"/>
      <c r="C66" s="1"/>
      <c r="D66" s="1"/>
      <c r="E66" s="1"/>
      <c r="F66" s="1"/>
      <c r="G66" s="20">
        <v>0</v>
      </c>
    </row>
    <row r="67" spans="1:7">
      <c r="A67" s="21"/>
      <c r="B67" s="30"/>
      <c r="C67" s="30">
        <v>30000</v>
      </c>
      <c r="D67" s="27">
        <v>19463.3</v>
      </c>
      <c r="E67" s="1"/>
      <c r="F67" s="1"/>
      <c r="G67" s="20">
        <v>49463.3</v>
      </c>
    </row>
    <row r="68" spans="1:7" ht="15.75" thickBot="1">
      <c r="A68" s="21" t="s">
        <v>11</v>
      </c>
      <c r="B68" s="30">
        <v>0</v>
      </c>
      <c r="C68" s="20">
        <v>30000</v>
      </c>
      <c r="D68" s="20">
        <v>19463.3</v>
      </c>
      <c r="E68" s="20">
        <v>0</v>
      </c>
      <c r="F68" s="20">
        <v>0</v>
      </c>
      <c r="G68" s="20">
        <v>49463.3</v>
      </c>
    </row>
    <row r="69" spans="1:7" ht="15.75" thickBot="1">
      <c r="A69" s="28" t="s">
        <v>46</v>
      </c>
      <c r="B69" s="51"/>
      <c r="C69" s="1"/>
      <c r="D69" s="1"/>
      <c r="E69" s="1"/>
      <c r="F69" s="1"/>
      <c r="G69" s="1"/>
    </row>
    <row r="70" spans="1:7">
      <c r="A70" s="29" t="s">
        <v>19</v>
      </c>
      <c r="B70" s="51"/>
      <c r="C70" s="1"/>
      <c r="D70" s="1"/>
      <c r="E70" s="1"/>
      <c r="F70" s="1"/>
      <c r="G70" s="20">
        <v>0</v>
      </c>
    </row>
    <row r="71" spans="1:7">
      <c r="A71" s="21"/>
      <c r="B71" s="30"/>
      <c r="C71" s="1"/>
      <c r="D71" s="1"/>
      <c r="E71" s="1"/>
      <c r="F71" s="1"/>
      <c r="G71" s="20">
        <v>0</v>
      </c>
    </row>
    <row r="72" spans="1:7">
      <c r="A72" s="21"/>
      <c r="B72" s="30"/>
      <c r="C72" s="1"/>
      <c r="D72" s="1"/>
      <c r="E72" s="1"/>
      <c r="F72" s="1"/>
      <c r="G72" s="20">
        <v>0</v>
      </c>
    </row>
    <row r="73" spans="1:7">
      <c r="A73" s="21"/>
      <c r="B73" s="30"/>
      <c r="C73" s="1"/>
      <c r="D73" s="1"/>
      <c r="E73" s="1"/>
      <c r="F73" s="1"/>
      <c r="G73" s="20">
        <v>0</v>
      </c>
    </row>
    <row r="74" spans="1:7">
      <c r="A74" s="21"/>
      <c r="B74" s="30"/>
      <c r="C74" s="30"/>
      <c r="D74" s="1"/>
      <c r="E74" s="1"/>
      <c r="F74" s="1"/>
      <c r="G74" s="20">
        <v>0</v>
      </c>
    </row>
    <row r="75" spans="1:7" ht="15.75" thickBot="1">
      <c r="A75" s="21" t="s">
        <v>11</v>
      </c>
      <c r="B75" s="30"/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15.75" thickBot="1">
      <c r="A76" s="28" t="s">
        <v>47</v>
      </c>
      <c r="B76" s="51"/>
      <c r="C76" s="1"/>
      <c r="D76" s="1"/>
      <c r="E76" s="1"/>
      <c r="F76" s="1"/>
      <c r="G76" s="1"/>
    </row>
    <row r="77" spans="1:7">
      <c r="A77" s="29" t="s">
        <v>19</v>
      </c>
      <c r="B77" s="51"/>
      <c r="C77" s="35"/>
      <c r="D77" s="1"/>
      <c r="E77" s="1"/>
      <c r="F77" s="1"/>
      <c r="G77" s="1"/>
    </row>
    <row r="78" spans="1:7">
      <c r="A78" s="15" t="s">
        <v>48</v>
      </c>
      <c r="B78" s="51">
        <v>10000</v>
      </c>
      <c r="C78" s="35">
        <v>2500</v>
      </c>
      <c r="D78" s="35">
        <v>2500</v>
      </c>
      <c r="E78" s="35">
        <v>2500</v>
      </c>
      <c r="F78" s="35">
        <v>2500</v>
      </c>
      <c r="G78" s="20">
        <v>10000</v>
      </c>
    </row>
    <row r="79" spans="1:7">
      <c r="A79" s="29" t="s">
        <v>49</v>
      </c>
      <c r="B79" s="51">
        <v>20000</v>
      </c>
      <c r="C79" s="35">
        <v>16000</v>
      </c>
      <c r="D79" s="27">
        <v>3000</v>
      </c>
      <c r="E79" s="27">
        <v>1000</v>
      </c>
      <c r="F79" s="20">
        <v>0</v>
      </c>
      <c r="G79" s="20">
        <v>20000</v>
      </c>
    </row>
    <row r="80" spans="1:7">
      <c r="A80" s="29" t="s">
        <v>50</v>
      </c>
      <c r="B80" s="51">
        <v>30000</v>
      </c>
      <c r="C80" s="35">
        <v>24000</v>
      </c>
      <c r="D80" s="27">
        <v>0</v>
      </c>
      <c r="E80" s="27">
        <v>3000</v>
      </c>
      <c r="F80" s="20">
        <v>3000</v>
      </c>
      <c r="G80" s="20">
        <v>30000</v>
      </c>
    </row>
    <row r="81" spans="1:7">
      <c r="A81" s="29" t="s">
        <v>51</v>
      </c>
      <c r="B81" s="51">
        <v>40000</v>
      </c>
      <c r="C81" s="35">
        <v>3000</v>
      </c>
      <c r="D81" s="27">
        <v>35174</v>
      </c>
      <c r="E81" s="27">
        <v>1826</v>
      </c>
      <c r="F81" s="20">
        <v>0</v>
      </c>
      <c r="G81" s="20">
        <v>40000</v>
      </c>
    </row>
    <row r="82" spans="1:7">
      <c r="A82" s="29" t="s">
        <v>52</v>
      </c>
      <c r="B82" s="51">
        <v>24960</v>
      </c>
      <c r="C82" s="35">
        <v>2000</v>
      </c>
      <c r="D82" s="27">
        <v>2520</v>
      </c>
      <c r="E82" s="27">
        <v>16500</v>
      </c>
      <c r="F82" s="20">
        <v>3940</v>
      </c>
      <c r="G82" s="20">
        <v>24960</v>
      </c>
    </row>
    <row r="83" spans="1:7">
      <c r="A83" s="29" t="s">
        <v>53</v>
      </c>
      <c r="B83" s="51">
        <v>201620</v>
      </c>
      <c r="C83" s="35">
        <v>162620</v>
      </c>
      <c r="D83" s="27">
        <v>39000</v>
      </c>
      <c r="E83" s="27">
        <v>0</v>
      </c>
      <c r="F83" s="20">
        <v>0</v>
      </c>
      <c r="G83" s="20">
        <v>201620</v>
      </c>
    </row>
    <row r="84" spans="1:7">
      <c r="A84" s="29" t="s">
        <v>54</v>
      </c>
      <c r="B84" s="51">
        <v>2550</v>
      </c>
      <c r="C84" s="35">
        <v>637.5</v>
      </c>
      <c r="D84" s="35">
        <v>637.5</v>
      </c>
      <c r="E84" s="35">
        <v>637.5</v>
      </c>
      <c r="F84" s="35">
        <v>637.5</v>
      </c>
      <c r="G84" s="20">
        <v>2550</v>
      </c>
    </row>
    <row r="85" spans="1:7">
      <c r="A85" s="29" t="s">
        <v>55</v>
      </c>
      <c r="B85" s="51">
        <v>62000</v>
      </c>
      <c r="C85" s="35">
        <v>0</v>
      </c>
      <c r="D85" s="27">
        <v>62000</v>
      </c>
      <c r="E85" s="27">
        <v>0</v>
      </c>
      <c r="F85" s="20">
        <v>0</v>
      </c>
      <c r="G85" s="20">
        <v>62000</v>
      </c>
    </row>
    <row r="86" spans="1:7">
      <c r="A86" s="29" t="s">
        <v>56</v>
      </c>
      <c r="B86" s="51">
        <v>43257.5</v>
      </c>
      <c r="C86" s="35">
        <v>18116.650000000001</v>
      </c>
      <c r="D86" s="27">
        <v>9649.83</v>
      </c>
      <c r="E86" s="27">
        <v>13775.3</v>
      </c>
      <c r="F86" s="20">
        <v>1715.72</v>
      </c>
      <c r="G86" s="20">
        <v>43257.5</v>
      </c>
    </row>
    <row r="87" spans="1:7">
      <c r="A87" s="29" t="s">
        <v>27</v>
      </c>
      <c r="B87" s="51">
        <v>16500</v>
      </c>
      <c r="C87" s="35">
        <v>0</v>
      </c>
      <c r="D87" s="27">
        <v>0</v>
      </c>
      <c r="E87" s="27">
        <v>16500</v>
      </c>
      <c r="F87" s="20">
        <v>0</v>
      </c>
      <c r="G87" s="20">
        <v>16500</v>
      </c>
    </row>
    <row r="88" spans="1:7">
      <c r="A88" s="29" t="s">
        <v>57</v>
      </c>
      <c r="B88" s="51">
        <v>10000</v>
      </c>
      <c r="C88" s="35">
        <v>9215</v>
      </c>
      <c r="D88" s="27">
        <v>785</v>
      </c>
      <c r="E88" s="27">
        <v>0</v>
      </c>
      <c r="F88" s="20">
        <v>0</v>
      </c>
      <c r="G88" s="20">
        <v>10000</v>
      </c>
    </row>
    <row r="89" spans="1:7">
      <c r="A89" s="29" t="s">
        <v>58</v>
      </c>
      <c r="B89" s="51">
        <v>35000</v>
      </c>
      <c r="C89" s="35">
        <v>8750</v>
      </c>
      <c r="D89" s="35">
        <v>8750</v>
      </c>
      <c r="E89" s="35">
        <v>8750</v>
      </c>
      <c r="F89" s="35">
        <v>8750</v>
      </c>
      <c r="G89" s="20">
        <v>35000</v>
      </c>
    </row>
    <row r="90" spans="1:7">
      <c r="A90" s="29" t="s">
        <v>59</v>
      </c>
      <c r="B90" s="51">
        <v>3535.93</v>
      </c>
      <c r="C90" s="35">
        <v>0</v>
      </c>
      <c r="D90" s="27">
        <v>0</v>
      </c>
      <c r="E90" s="27">
        <v>3535.93</v>
      </c>
      <c r="F90" s="20">
        <v>0</v>
      </c>
      <c r="G90" s="20">
        <v>3535.93</v>
      </c>
    </row>
    <row r="91" spans="1:7">
      <c r="A91" s="29" t="s">
        <v>60</v>
      </c>
      <c r="B91" s="51">
        <v>20000</v>
      </c>
      <c r="C91" s="35">
        <v>3000</v>
      </c>
      <c r="D91" s="27">
        <v>6300</v>
      </c>
      <c r="E91" s="27">
        <v>5700</v>
      </c>
      <c r="F91" s="20">
        <v>5000</v>
      </c>
      <c r="G91" s="20">
        <v>20000</v>
      </c>
    </row>
    <row r="92" spans="1:7">
      <c r="A92" s="29" t="s">
        <v>61</v>
      </c>
      <c r="B92" s="51">
        <v>454</v>
      </c>
      <c r="C92" s="35">
        <v>0</v>
      </c>
      <c r="D92" s="27">
        <v>454</v>
      </c>
      <c r="E92" s="27">
        <v>0</v>
      </c>
      <c r="F92" s="20">
        <v>0</v>
      </c>
      <c r="G92" s="20">
        <v>454</v>
      </c>
    </row>
    <row r="93" spans="1:7">
      <c r="A93" s="29" t="s">
        <v>62</v>
      </c>
      <c r="B93" s="51">
        <v>144314.70000000001</v>
      </c>
      <c r="C93" s="35">
        <v>67670.86</v>
      </c>
      <c r="D93" s="27">
        <v>35600.880000000005</v>
      </c>
      <c r="E93" s="27">
        <v>25000</v>
      </c>
      <c r="F93" s="20">
        <v>16042.96</v>
      </c>
      <c r="G93" s="20">
        <v>144314.70000000001</v>
      </c>
    </row>
    <row r="94" spans="1:7">
      <c r="A94" s="29" t="s">
        <v>34</v>
      </c>
      <c r="B94" s="51">
        <v>10728</v>
      </c>
      <c r="C94" s="35">
        <v>5111</v>
      </c>
      <c r="D94" s="27">
        <v>4023</v>
      </c>
      <c r="E94" s="27">
        <v>1594</v>
      </c>
      <c r="F94" s="20">
        <v>0</v>
      </c>
      <c r="G94" s="20">
        <v>10728</v>
      </c>
    </row>
    <row r="95" spans="1:7">
      <c r="A95" s="29" t="s">
        <v>63</v>
      </c>
      <c r="B95" s="51">
        <v>149232</v>
      </c>
      <c r="C95" s="35">
        <v>37308</v>
      </c>
      <c r="D95" s="35">
        <v>37308</v>
      </c>
      <c r="E95" s="35">
        <v>37308</v>
      </c>
      <c r="F95" s="35">
        <v>37308</v>
      </c>
      <c r="G95" s="20">
        <v>149232</v>
      </c>
    </row>
    <row r="96" spans="1:7">
      <c r="A96" s="29" t="s">
        <v>64</v>
      </c>
      <c r="B96" s="51">
        <v>40000</v>
      </c>
      <c r="C96" s="35">
        <v>0</v>
      </c>
      <c r="D96" s="27">
        <v>12500</v>
      </c>
      <c r="E96" s="27">
        <v>12500</v>
      </c>
      <c r="F96" s="20">
        <v>15000</v>
      </c>
      <c r="G96" s="20">
        <v>40000</v>
      </c>
    </row>
    <row r="97" spans="1:7">
      <c r="A97" s="29" t="s">
        <v>65</v>
      </c>
      <c r="B97" s="51">
        <v>40000</v>
      </c>
      <c r="C97" s="35">
        <v>0</v>
      </c>
      <c r="D97" s="27">
        <v>36000</v>
      </c>
      <c r="E97" s="27">
        <v>2000</v>
      </c>
      <c r="F97" s="20">
        <v>2000</v>
      </c>
      <c r="G97" s="20">
        <v>40000</v>
      </c>
    </row>
    <row r="98" spans="1:7">
      <c r="A98" s="29" t="s">
        <v>42</v>
      </c>
      <c r="B98" s="51">
        <v>30000</v>
      </c>
      <c r="C98" s="35">
        <v>15000</v>
      </c>
      <c r="D98" s="27">
        <v>8200</v>
      </c>
      <c r="E98" s="27">
        <v>3400</v>
      </c>
      <c r="F98" s="20">
        <v>3400</v>
      </c>
      <c r="G98" s="20">
        <v>30000</v>
      </c>
    </row>
    <row r="99" spans="1:7">
      <c r="A99" s="29" t="s">
        <v>66</v>
      </c>
      <c r="B99" s="51">
        <v>20000</v>
      </c>
      <c r="C99" s="35">
        <v>13500</v>
      </c>
      <c r="D99" s="27">
        <v>6500</v>
      </c>
      <c r="E99" s="27">
        <v>0</v>
      </c>
      <c r="F99" s="20">
        <v>0</v>
      </c>
      <c r="G99" s="20">
        <v>20000</v>
      </c>
    </row>
    <row r="100" spans="1:7">
      <c r="A100" s="29" t="s">
        <v>67</v>
      </c>
      <c r="B100" s="51">
        <v>40000</v>
      </c>
      <c r="C100" s="35">
        <v>13000</v>
      </c>
      <c r="D100" s="27">
        <v>23000</v>
      </c>
      <c r="E100" s="27">
        <v>4000</v>
      </c>
      <c r="F100" s="20">
        <v>0</v>
      </c>
      <c r="G100" s="20">
        <v>40000</v>
      </c>
    </row>
    <row r="101" spans="1:7">
      <c r="A101" s="29" t="s">
        <v>68</v>
      </c>
      <c r="B101" s="51">
        <v>10000</v>
      </c>
      <c r="C101" s="35">
        <v>2500</v>
      </c>
      <c r="D101" s="27">
        <v>2500</v>
      </c>
      <c r="E101" s="27">
        <v>2500</v>
      </c>
      <c r="F101" s="20">
        <v>2500</v>
      </c>
      <c r="G101" s="20">
        <v>10000</v>
      </c>
    </row>
    <row r="102" spans="1:7">
      <c r="A102" s="29" t="s">
        <v>69</v>
      </c>
      <c r="B102" s="51">
        <v>40000</v>
      </c>
      <c r="C102" s="35">
        <v>25000</v>
      </c>
      <c r="D102" s="27">
        <v>15000</v>
      </c>
      <c r="E102" s="27">
        <v>0</v>
      </c>
      <c r="F102" s="20">
        <v>0</v>
      </c>
      <c r="G102" s="20">
        <v>40000</v>
      </c>
    </row>
    <row r="103" spans="1:7">
      <c r="A103" s="29" t="s">
        <v>70</v>
      </c>
      <c r="B103" s="51">
        <v>15000</v>
      </c>
      <c r="C103" s="35">
        <v>0</v>
      </c>
      <c r="D103" s="27">
        <v>2500</v>
      </c>
      <c r="E103" s="27">
        <v>6000</v>
      </c>
      <c r="F103" s="20">
        <v>6500</v>
      </c>
      <c r="G103" s="20">
        <v>15000</v>
      </c>
    </row>
    <row r="104" spans="1:7">
      <c r="A104" s="29" t="s">
        <v>41</v>
      </c>
      <c r="B104" s="51">
        <v>118171.25</v>
      </c>
      <c r="C104" s="35">
        <v>29542.8125</v>
      </c>
      <c r="D104" s="35">
        <v>29542.8125</v>
      </c>
      <c r="E104" s="35">
        <v>29542.8125</v>
      </c>
      <c r="F104" s="35">
        <v>29542.8125</v>
      </c>
      <c r="G104" s="20">
        <v>118171.25</v>
      </c>
    </row>
    <row r="105" spans="1:7">
      <c r="A105" s="29" t="s">
        <v>71</v>
      </c>
      <c r="B105" s="51">
        <v>8711263.6699999999</v>
      </c>
      <c r="C105" s="35">
        <v>2177815.9175</v>
      </c>
      <c r="D105" s="35">
        <v>2177815.9175</v>
      </c>
      <c r="E105" s="35">
        <v>2177815.9175</v>
      </c>
      <c r="F105" s="35">
        <v>2177815.9175</v>
      </c>
      <c r="G105" s="20">
        <v>8711263.6699999999</v>
      </c>
    </row>
    <row r="106" spans="1:7">
      <c r="A106" s="29" t="s">
        <v>72</v>
      </c>
      <c r="B106" s="51">
        <v>330000</v>
      </c>
      <c r="C106" s="35">
        <v>82500</v>
      </c>
      <c r="D106" s="35">
        <v>82500</v>
      </c>
      <c r="E106" s="35">
        <v>82500</v>
      </c>
      <c r="F106" s="35">
        <v>82500</v>
      </c>
      <c r="G106" s="20">
        <v>330000</v>
      </c>
    </row>
    <row r="107" spans="1:7">
      <c r="A107" s="29" t="s">
        <v>73</v>
      </c>
      <c r="B107" s="51">
        <v>355000</v>
      </c>
      <c r="C107" s="35">
        <v>88750</v>
      </c>
      <c r="D107" s="35">
        <v>88750</v>
      </c>
      <c r="E107" s="35">
        <v>88750</v>
      </c>
      <c r="F107" s="35">
        <v>88750</v>
      </c>
      <c r="G107" s="20">
        <v>355000</v>
      </c>
    </row>
    <row r="108" spans="1:7">
      <c r="A108" s="29" t="s">
        <v>74</v>
      </c>
      <c r="B108" s="51">
        <v>513987.36</v>
      </c>
      <c r="C108" s="35">
        <v>128496.84</v>
      </c>
      <c r="D108" s="35">
        <v>128496.84</v>
      </c>
      <c r="E108" s="35">
        <v>128496.84</v>
      </c>
      <c r="F108" s="35">
        <v>128496.84</v>
      </c>
      <c r="G108" s="20">
        <v>513987.36</v>
      </c>
    </row>
    <row r="109" spans="1:7">
      <c r="A109" s="29" t="s">
        <v>75</v>
      </c>
      <c r="B109" s="51">
        <v>64239.26</v>
      </c>
      <c r="C109" s="35"/>
      <c r="D109" s="1"/>
      <c r="E109" s="27">
        <v>7388</v>
      </c>
      <c r="F109" s="20">
        <v>7388</v>
      </c>
      <c r="G109" s="20">
        <v>14776</v>
      </c>
    </row>
    <row r="110" spans="1:7">
      <c r="A110" s="29"/>
      <c r="B110" s="51"/>
      <c r="C110" s="35"/>
      <c r="D110" s="1"/>
      <c r="E110" s="1"/>
      <c r="F110" s="1"/>
      <c r="G110" s="20">
        <v>0</v>
      </c>
    </row>
    <row r="111" spans="1:7">
      <c r="A111" s="21"/>
      <c r="B111" s="30"/>
      <c r="C111" s="35"/>
      <c r="D111" s="1"/>
      <c r="E111" s="1"/>
      <c r="F111" s="1"/>
      <c r="G111" s="20">
        <v>0</v>
      </c>
    </row>
    <row r="112" spans="1:7">
      <c r="A112" s="1"/>
      <c r="B112" s="30"/>
      <c r="C112" s="1"/>
      <c r="D112" s="1"/>
      <c r="E112" s="1"/>
      <c r="F112" s="1"/>
      <c r="G112" s="20">
        <v>0</v>
      </c>
    </row>
    <row r="113" spans="1:8" ht="15.75" thickBot="1">
      <c r="A113" s="21" t="s">
        <v>11</v>
      </c>
      <c r="B113" s="30">
        <v>11151813.67</v>
      </c>
      <c r="C113" s="20">
        <v>2936034.58</v>
      </c>
      <c r="D113" s="20">
        <v>2861007.78</v>
      </c>
      <c r="E113" s="20">
        <v>2682520.2999999998</v>
      </c>
      <c r="F113" s="20">
        <v>2622787.75</v>
      </c>
      <c r="G113" s="20">
        <v>11102350.41</v>
      </c>
      <c r="H113" s="52">
        <v>0</v>
      </c>
    </row>
    <row r="114" spans="1:8" ht="15.75" thickBot="1">
      <c r="A114" s="28" t="s">
        <v>76</v>
      </c>
      <c r="B114" s="51"/>
      <c r="C114" s="1"/>
      <c r="D114" s="1"/>
      <c r="E114" s="1"/>
      <c r="F114" s="1"/>
      <c r="G114" s="1"/>
      <c r="H114" s="1"/>
    </row>
    <row r="115" spans="1:8">
      <c r="A115" s="29" t="s">
        <v>19</v>
      </c>
      <c r="B115" s="51"/>
      <c r="C115" s="35"/>
      <c r="D115" s="37"/>
      <c r="E115" s="1"/>
      <c r="F115" s="1"/>
      <c r="G115" s="1"/>
      <c r="H115" s="1"/>
    </row>
    <row r="116" spans="1:8">
      <c r="A116" s="29" t="s">
        <v>77</v>
      </c>
      <c r="B116" s="51">
        <v>1000</v>
      </c>
      <c r="C116" s="35">
        <v>1000</v>
      </c>
      <c r="D116" s="37">
        <v>0</v>
      </c>
      <c r="E116" s="27">
        <v>0</v>
      </c>
      <c r="F116" s="20">
        <v>0</v>
      </c>
      <c r="G116" s="20">
        <v>1000</v>
      </c>
      <c r="H116" s="1"/>
    </row>
    <row r="117" spans="1:8">
      <c r="A117" s="29" t="s">
        <v>78</v>
      </c>
      <c r="B117" s="51">
        <v>7918</v>
      </c>
      <c r="C117" s="35">
        <v>7918</v>
      </c>
      <c r="D117" s="37">
        <v>0</v>
      </c>
      <c r="E117" s="27">
        <v>0</v>
      </c>
      <c r="F117" s="20">
        <v>0</v>
      </c>
      <c r="G117" s="20">
        <v>7918</v>
      </c>
      <c r="H117" s="1"/>
    </row>
    <row r="118" spans="1:8">
      <c r="A118" s="29" t="s">
        <v>79</v>
      </c>
      <c r="B118" s="51">
        <v>3500</v>
      </c>
      <c r="C118" s="35">
        <v>3000</v>
      </c>
      <c r="D118" s="37">
        <v>500</v>
      </c>
      <c r="E118" s="27">
        <v>0</v>
      </c>
      <c r="F118" s="20">
        <v>0</v>
      </c>
      <c r="G118" s="20">
        <v>3500</v>
      </c>
      <c r="H118" s="1"/>
    </row>
    <row r="119" spans="1:8">
      <c r="A119" s="29" t="s">
        <v>80</v>
      </c>
      <c r="B119" s="51">
        <v>2000</v>
      </c>
      <c r="C119" s="35">
        <v>500</v>
      </c>
      <c r="D119" s="35">
        <v>500</v>
      </c>
      <c r="E119" s="35">
        <v>500</v>
      </c>
      <c r="F119" s="35">
        <v>500</v>
      </c>
      <c r="G119" s="20">
        <v>2000</v>
      </c>
      <c r="H119" s="1"/>
    </row>
    <row r="120" spans="1:8">
      <c r="A120" s="29" t="s">
        <v>22</v>
      </c>
      <c r="B120" s="51">
        <v>2000</v>
      </c>
      <c r="C120" s="35">
        <v>500</v>
      </c>
      <c r="D120" s="37">
        <v>500</v>
      </c>
      <c r="E120" s="27">
        <v>500</v>
      </c>
      <c r="F120" s="20">
        <v>500</v>
      </c>
      <c r="G120" s="20">
        <v>2000</v>
      </c>
      <c r="H120" s="1"/>
    </row>
    <row r="121" spans="1:8">
      <c r="A121" s="29" t="s">
        <v>81</v>
      </c>
      <c r="B121" s="51">
        <v>2430000</v>
      </c>
      <c r="C121" s="35">
        <v>730000</v>
      </c>
      <c r="D121" s="37">
        <v>1500000</v>
      </c>
      <c r="E121" s="27">
        <v>200000</v>
      </c>
      <c r="F121" s="20">
        <v>0</v>
      </c>
      <c r="G121" s="20">
        <v>2430000</v>
      </c>
      <c r="H121" s="1"/>
    </row>
    <row r="122" spans="1:8">
      <c r="A122" s="29" t="s">
        <v>82</v>
      </c>
      <c r="B122" s="51">
        <v>1500</v>
      </c>
      <c r="C122" s="35">
        <v>375</v>
      </c>
      <c r="D122" s="35">
        <v>375</v>
      </c>
      <c r="E122" s="35">
        <v>375</v>
      </c>
      <c r="F122" s="35">
        <v>375</v>
      </c>
      <c r="G122" s="20">
        <v>1500</v>
      </c>
      <c r="H122" s="1"/>
    </row>
    <row r="123" spans="1:8">
      <c r="A123" s="29" t="s">
        <v>83</v>
      </c>
      <c r="B123" s="51">
        <v>1000</v>
      </c>
      <c r="C123" s="54">
        <v>1000</v>
      </c>
      <c r="D123" s="54">
        <v>0</v>
      </c>
      <c r="E123" s="54">
        <v>0</v>
      </c>
      <c r="F123" s="41">
        <v>0</v>
      </c>
      <c r="G123" s="20">
        <v>1000</v>
      </c>
      <c r="H123" s="1"/>
    </row>
    <row r="124" spans="1:8">
      <c r="A124" s="29" t="s">
        <v>84</v>
      </c>
      <c r="B124" s="51">
        <v>94005.95</v>
      </c>
      <c r="C124" s="35">
        <v>0</v>
      </c>
      <c r="D124" s="37">
        <v>0</v>
      </c>
      <c r="E124" s="27">
        <v>94005.95</v>
      </c>
      <c r="F124" s="20">
        <v>0</v>
      </c>
      <c r="G124" s="20">
        <v>94005.95</v>
      </c>
      <c r="H124" s="1"/>
    </row>
    <row r="125" spans="1:8">
      <c r="A125" s="29" t="s">
        <v>85</v>
      </c>
      <c r="B125" s="51">
        <v>19531.28</v>
      </c>
      <c r="C125" s="35">
        <v>0</v>
      </c>
      <c r="D125" s="37">
        <v>0</v>
      </c>
      <c r="E125" s="27">
        <v>19531.28</v>
      </c>
      <c r="F125" s="20">
        <v>0</v>
      </c>
      <c r="G125" s="20">
        <v>19531.28</v>
      </c>
      <c r="H125" s="1"/>
    </row>
    <row r="126" spans="1:8">
      <c r="A126" s="29" t="s">
        <v>86</v>
      </c>
      <c r="B126" s="51">
        <v>3000</v>
      </c>
      <c r="C126" s="35">
        <v>3000</v>
      </c>
      <c r="D126" s="37">
        <v>0</v>
      </c>
      <c r="E126" s="27">
        <v>0</v>
      </c>
      <c r="F126" s="20">
        <v>0</v>
      </c>
      <c r="G126" s="20">
        <v>3000</v>
      </c>
      <c r="H126" s="1"/>
    </row>
    <row r="127" spans="1:8">
      <c r="A127" s="29" t="s">
        <v>87</v>
      </c>
      <c r="B127" s="51">
        <v>1000</v>
      </c>
      <c r="C127" s="35">
        <v>1000</v>
      </c>
      <c r="D127" s="37">
        <v>0</v>
      </c>
      <c r="E127" s="27">
        <v>0</v>
      </c>
      <c r="F127" s="20">
        <v>0</v>
      </c>
      <c r="G127" s="20">
        <v>1000</v>
      </c>
      <c r="H127" s="1"/>
    </row>
    <row r="128" spans="1:8">
      <c r="A128" s="29" t="s">
        <v>88</v>
      </c>
      <c r="B128" s="51">
        <v>2000</v>
      </c>
      <c r="C128" s="35">
        <v>500</v>
      </c>
      <c r="D128" s="37">
        <v>500</v>
      </c>
      <c r="E128" s="27">
        <v>500</v>
      </c>
      <c r="F128" s="20">
        <v>500</v>
      </c>
      <c r="G128" s="20">
        <v>2000</v>
      </c>
      <c r="H128" s="1"/>
    </row>
    <row r="129" spans="1:7">
      <c r="A129" s="29" t="s">
        <v>89</v>
      </c>
      <c r="B129" s="51">
        <v>3000</v>
      </c>
      <c r="C129" s="35">
        <v>3000</v>
      </c>
      <c r="D129" s="37">
        <v>0</v>
      </c>
      <c r="E129" s="27">
        <v>0</v>
      </c>
      <c r="F129" s="20">
        <v>0</v>
      </c>
      <c r="G129" s="20">
        <v>3000</v>
      </c>
    </row>
    <row r="130" spans="1:7">
      <c r="A130" s="29" t="s">
        <v>90</v>
      </c>
      <c r="B130" s="51">
        <v>4000</v>
      </c>
      <c r="C130" s="35">
        <v>3000</v>
      </c>
      <c r="D130" s="37">
        <v>1000</v>
      </c>
      <c r="E130" s="27">
        <v>0</v>
      </c>
      <c r="F130" s="20">
        <v>0</v>
      </c>
      <c r="G130" s="20">
        <v>4000</v>
      </c>
    </row>
    <row r="131" spans="1:7">
      <c r="A131" s="29" t="s">
        <v>91</v>
      </c>
      <c r="B131" s="51">
        <v>4390</v>
      </c>
      <c r="C131" s="35">
        <v>1507.44</v>
      </c>
      <c r="D131" s="37">
        <v>1989.5600000000002</v>
      </c>
      <c r="E131" s="27">
        <v>893</v>
      </c>
      <c r="F131" s="20">
        <v>0</v>
      </c>
      <c r="G131" s="20">
        <v>4390</v>
      </c>
    </row>
    <row r="132" spans="1:7">
      <c r="A132" s="29" t="s">
        <v>92</v>
      </c>
      <c r="B132" s="51">
        <v>11000</v>
      </c>
      <c r="C132" s="35">
        <v>0</v>
      </c>
      <c r="D132" s="37">
        <v>11000</v>
      </c>
      <c r="E132" s="27">
        <v>0</v>
      </c>
      <c r="F132" s="20">
        <v>0</v>
      </c>
      <c r="G132" s="20">
        <v>11000</v>
      </c>
    </row>
    <row r="133" spans="1:7">
      <c r="A133" s="29" t="s">
        <v>93</v>
      </c>
      <c r="B133" s="51">
        <v>1000</v>
      </c>
      <c r="C133" s="35">
        <v>1000</v>
      </c>
      <c r="D133" s="37">
        <v>0</v>
      </c>
      <c r="E133" s="27">
        <v>0</v>
      </c>
      <c r="F133" s="20">
        <v>0</v>
      </c>
      <c r="G133" s="20">
        <v>1000</v>
      </c>
    </row>
    <row r="134" spans="1:7">
      <c r="A134" s="29" t="s">
        <v>94</v>
      </c>
      <c r="B134" s="51">
        <v>4000</v>
      </c>
      <c r="C134" s="35">
        <v>1000</v>
      </c>
      <c r="D134" s="37">
        <v>1000</v>
      </c>
      <c r="E134" s="27">
        <v>1000</v>
      </c>
      <c r="F134" s="20">
        <v>1000</v>
      </c>
      <c r="G134" s="20">
        <v>4000</v>
      </c>
    </row>
    <row r="135" spans="1:7">
      <c r="A135" s="29" t="s">
        <v>95</v>
      </c>
      <c r="B135" s="51">
        <v>1000</v>
      </c>
      <c r="C135" s="35">
        <v>1000</v>
      </c>
      <c r="D135" s="37">
        <v>0</v>
      </c>
      <c r="E135" s="27">
        <v>0</v>
      </c>
      <c r="F135" s="20">
        <v>0</v>
      </c>
      <c r="G135" s="20">
        <v>1000</v>
      </c>
    </row>
    <row r="136" spans="1:7">
      <c r="A136" s="29" t="s">
        <v>96</v>
      </c>
      <c r="B136" s="51">
        <v>500</v>
      </c>
      <c r="C136" s="35">
        <v>0</v>
      </c>
      <c r="D136" s="37">
        <v>0</v>
      </c>
      <c r="E136" s="27">
        <v>500</v>
      </c>
      <c r="F136" s="20">
        <v>0</v>
      </c>
      <c r="G136" s="20">
        <v>500</v>
      </c>
    </row>
    <row r="137" spans="1:7">
      <c r="A137" s="29" t="s">
        <v>97</v>
      </c>
      <c r="B137" s="51">
        <v>1000</v>
      </c>
      <c r="C137" s="35">
        <v>1000</v>
      </c>
      <c r="D137" s="37">
        <v>0</v>
      </c>
      <c r="E137" s="27">
        <v>0</v>
      </c>
      <c r="F137" s="20">
        <v>0</v>
      </c>
      <c r="G137" s="20">
        <v>1000</v>
      </c>
    </row>
    <row r="138" spans="1:7">
      <c r="A138" s="29" t="s">
        <v>98</v>
      </c>
      <c r="B138" s="51">
        <v>6000</v>
      </c>
      <c r="C138" s="35">
        <v>0</v>
      </c>
      <c r="D138" s="37">
        <v>6000</v>
      </c>
      <c r="E138" s="27">
        <v>0</v>
      </c>
      <c r="F138" s="20">
        <v>0</v>
      </c>
      <c r="G138" s="20">
        <v>6000</v>
      </c>
    </row>
    <row r="139" spans="1:7">
      <c r="A139" s="29" t="s">
        <v>99</v>
      </c>
      <c r="B139" s="51">
        <v>2000</v>
      </c>
      <c r="C139" s="35">
        <v>2000</v>
      </c>
      <c r="D139" s="37">
        <v>0</v>
      </c>
      <c r="E139" s="27">
        <v>0</v>
      </c>
      <c r="F139" s="20">
        <v>0</v>
      </c>
      <c r="G139" s="20">
        <v>2000</v>
      </c>
    </row>
    <row r="140" spans="1:7">
      <c r="A140" s="29" t="s">
        <v>100</v>
      </c>
      <c r="B140" s="51">
        <v>1000</v>
      </c>
      <c r="C140" s="35">
        <v>1000</v>
      </c>
      <c r="D140" s="37">
        <v>0</v>
      </c>
      <c r="E140" s="27">
        <v>0</v>
      </c>
      <c r="F140" s="20">
        <v>0</v>
      </c>
      <c r="G140" s="20">
        <v>1000</v>
      </c>
    </row>
    <row r="141" spans="1:7">
      <c r="A141" s="29" t="s">
        <v>101</v>
      </c>
      <c r="B141" s="51">
        <v>2000</v>
      </c>
      <c r="C141" s="35">
        <v>2000</v>
      </c>
      <c r="D141" s="37">
        <v>0</v>
      </c>
      <c r="E141" s="27">
        <v>0</v>
      </c>
      <c r="F141" s="20">
        <v>0</v>
      </c>
      <c r="G141" s="20">
        <v>2000</v>
      </c>
    </row>
    <row r="142" spans="1:7">
      <c r="A142" s="29" t="s">
        <v>102</v>
      </c>
      <c r="B142" s="51">
        <v>3500</v>
      </c>
      <c r="C142" s="35">
        <v>0</v>
      </c>
      <c r="D142" s="37">
        <v>3500</v>
      </c>
      <c r="E142" s="27">
        <v>0</v>
      </c>
      <c r="F142" s="20">
        <v>0</v>
      </c>
      <c r="G142" s="20">
        <v>3500</v>
      </c>
    </row>
    <row r="143" spans="1:7">
      <c r="A143" s="29" t="s">
        <v>103</v>
      </c>
      <c r="B143" s="51">
        <v>2000</v>
      </c>
      <c r="C143" s="35">
        <v>2000</v>
      </c>
      <c r="D143" s="37">
        <v>0</v>
      </c>
      <c r="E143" s="27">
        <v>0</v>
      </c>
      <c r="F143" s="20">
        <v>0</v>
      </c>
      <c r="G143" s="20">
        <v>2000</v>
      </c>
    </row>
    <row r="144" spans="1:7">
      <c r="A144" s="29" t="s">
        <v>33</v>
      </c>
      <c r="B144" s="51">
        <v>1164.52</v>
      </c>
      <c r="C144" s="35">
        <v>500</v>
      </c>
      <c r="D144" s="37">
        <v>300</v>
      </c>
      <c r="E144" s="27">
        <v>364.52</v>
      </c>
      <c r="F144" s="20">
        <v>0</v>
      </c>
      <c r="G144" s="20">
        <v>1164.52</v>
      </c>
    </row>
    <row r="145" spans="1:7">
      <c r="A145" s="29" t="s">
        <v>104</v>
      </c>
      <c r="B145" s="51">
        <v>18975</v>
      </c>
      <c r="C145" s="35">
        <v>0</v>
      </c>
      <c r="D145" s="37">
        <v>0</v>
      </c>
      <c r="E145" s="27">
        <v>18975</v>
      </c>
      <c r="F145" s="20">
        <v>0</v>
      </c>
      <c r="G145" s="20">
        <v>18975</v>
      </c>
    </row>
    <row r="146" spans="1:7">
      <c r="A146" s="29" t="s">
        <v>105</v>
      </c>
      <c r="B146" s="51">
        <v>7800</v>
      </c>
      <c r="C146" s="35">
        <v>500</v>
      </c>
      <c r="D146" s="37">
        <v>6500</v>
      </c>
      <c r="E146" s="27">
        <v>800</v>
      </c>
      <c r="F146" s="20">
        <v>0</v>
      </c>
      <c r="G146" s="20">
        <v>7800</v>
      </c>
    </row>
    <row r="147" spans="1:7">
      <c r="A147" s="29" t="s">
        <v>106</v>
      </c>
      <c r="B147" s="51">
        <v>1000</v>
      </c>
      <c r="C147" s="35">
        <v>1000</v>
      </c>
      <c r="D147" s="37">
        <v>0</v>
      </c>
      <c r="E147" s="27">
        <v>0</v>
      </c>
      <c r="F147" s="20">
        <v>0</v>
      </c>
      <c r="G147" s="20">
        <v>1000</v>
      </c>
    </row>
    <row r="148" spans="1:7">
      <c r="A148" s="29" t="s">
        <v>107</v>
      </c>
      <c r="B148" s="51">
        <v>10000</v>
      </c>
      <c r="C148" s="35">
        <v>10000</v>
      </c>
      <c r="D148" s="37">
        <v>0</v>
      </c>
      <c r="E148" s="27">
        <v>0</v>
      </c>
      <c r="F148" s="20">
        <v>0</v>
      </c>
      <c r="G148" s="20">
        <v>10000</v>
      </c>
    </row>
    <row r="149" spans="1:7">
      <c r="A149" s="29" t="s">
        <v>108</v>
      </c>
      <c r="B149" s="51">
        <v>16500</v>
      </c>
      <c r="C149" s="27">
        <v>0</v>
      </c>
      <c r="D149" s="27">
        <v>0</v>
      </c>
      <c r="E149" s="27">
        <v>8250</v>
      </c>
      <c r="F149" s="20">
        <v>8250</v>
      </c>
      <c r="G149" s="20">
        <v>16500</v>
      </c>
    </row>
    <row r="150" spans="1:7">
      <c r="A150" s="29" t="s">
        <v>64</v>
      </c>
      <c r="B150" s="51">
        <v>10000</v>
      </c>
      <c r="C150" s="35">
        <v>0</v>
      </c>
      <c r="D150" s="37">
        <v>500</v>
      </c>
      <c r="E150" s="27">
        <v>6500</v>
      </c>
      <c r="F150" s="20">
        <v>3000</v>
      </c>
      <c r="G150" s="20">
        <v>10000</v>
      </c>
    </row>
    <row r="151" spans="1:7">
      <c r="A151" s="29" t="s">
        <v>109</v>
      </c>
      <c r="B151" s="51">
        <v>6000</v>
      </c>
      <c r="C151" s="35">
        <v>4000</v>
      </c>
      <c r="D151" s="37">
        <v>0</v>
      </c>
      <c r="E151" s="27">
        <v>2000</v>
      </c>
      <c r="F151" s="20">
        <v>0</v>
      </c>
      <c r="G151" s="20">
        <v>6000</v>
      </c>
    </row>
    <row r="152" spans="1:7">
      <c r="A152" s="29" t="s">
        <v>110</v>
      </c>
      <c r="B152" s="51">
        <v>4950</v>
      </c>
      <c r="C152" s="35">
        <v>2250</v>
      </c>
      <c r="D152" s="37">
        <v>500</v>
      </c>
      <c r="E152" s="27">
        <v>1100</v>
      </c>
      <c r="F152" s="20">
        <v>1100</v>
      </c>
      <c r="G152" s="20">
        <v>4950</v>
      </c>
    </row>
    <row r="153" spans="1:7">
      <c r="A153" s="29" t="s">
        <v>111</v>
      </c>
      <c r="B153" s="51">
        <v>750</v>
      </c>
      <c r="C153" s="35">
        <v>750</v>
      </c>
      <c r="D153" s="37">
        <v>0</v>
      </c>
      <c r="E153" s="27">
        <v>0</v>
      </c>
      <c r="F153" s="20">
        <v>0</v>
      </c>
      <c r="G153" s="20">
        <v>750</v>
      </c>
    </row>
    <row r="154" spans="1:7">
      <c r="A154" s="29" t="s">
        <v>112</v>
      </c>
      <c r="B154" s="51">
        <v>500</v>
      </c>
      <c r="C154" s="35">
        <v>500</v>
      </c>
      <c r="D154" s="37">
        <v>0</v>
      </c>
      <c r="E154" s="27">
        <v>0</v>
      </c>
      <c r="F154" s="20">
        <v>0</v>
      </c>
      <c r="G154" s="20">
        <v>500</v>
      </c>
    </row>
    <row r="155" spans="1:7">
      <c r="A155" s="29" t="s">
        <v>113</v>
      </c>
      <c r="B155" s="51">
        <v>1785.94</v>
      </c>
      <c r="C155" s="35">
        <v>446.5</v>
      </c>
      <c r="D155" s="35">
        <v>446.5</v>
      </c>
      <c r="E155" s="35">
        <v>446.94</v>
      </c>
      <c r="F155" s="35">
        <v>446</v>
      </c>
      <c r="G155" s="20">
        <v>1785.94</v>
      </c>
    </row>
    <row r="156" spans="1:7">
      <c r="A156" s="29" t="s">
        <v>114</v>
      </c>
      <c r="B156" s="51">
        <v>1000</v>
      </c>
      <c r="C156" s="35">
        <v>1000</v>
      </c>
      <c r="D156" s="37">
        <v>0</v>
      </c>
      <c r="E156" s="27">
        <v>0</v>
      </c>
      <c r="F156" s="20">
        <v>0</v>
      </c>
      <c r="G156" s="20">
        <v>1000</v>
      </c>
    </row>
    <row r="157" spans="1:7">
      <c r="A157" s="29" t="s">
        <v>115</v>
      </c>
      <c r="B157" s="51">
        <v>250</v>
      </c>
      <c r="C157" s="35">
        <v>250</v>
      </c>
      <c r="D157" s="37">
        <v>0</v>
      </c>
      <c r="E157" s="27">
        <v>0</v>
      </c>
      <c r="F157" s="1"/>
      <c r="G157" s="20">
        <v>250</v>
      </c>
    </row>
    <row r="158" spans="1:7">
      <c r="A158" s="29" t="s">
        <v>116</v>
      </c>
      <c r="B158" s="51">
        <v>2000</v>
      </c>
      <c r="C158" s="35">
        <v>2000</v>
      </c>
      <c r="D158" s="37">
        <v>0</v>
      </c>
      <c r="E158" s="27">
        <v>0</v>
      </c>
      <c r="F158" s="20">
        <v>0</v>
      </c>
      <c r="G158" s="20">
        <v>2000</v>
      </c>
    </row>
    <row r="159" spans="1:7">
      <c r="A159" s="29" t="s">
        <v>117</v>
      </c>
      <c r="B159" s="51">
        <v>7704.8</v>
      </c>
      <c r="C159" s="35">
        <v>7704.8</v>
      </c>
      <c r="D159" s="37">
        <v>0</v>
      </c>
      <c r="E159" s="27">
        <v>0</v>
      </c>
      <c r="F159" s="20">
        <v>0</v>
      </c>
      <c r="G159" s="20">
        <v>7704.8</v>
      </c>
    </row>
    <row r="160" spans="1:7">
      <c r="A160" s="29" t="s">
        <v>118</v>
      </c>
      <c r="B160" s="51">
        <v>4920</v>
      </c>
      <c r="C160" s="35">
        <v>250</v>
      </c>
      <c r="D160" s="37">
        <v>4670</v>
      </c>
      <c r="E160" s="27">
        <v>0</v>
      </c>
      <c r="F160" s="20">
        <v>0</v>
      </c>
      <c r="G160" s="20">
        <v>4920</v>
      </c>
    </row>
    <row r="161" spans="1:8">
      <c r="A161" s="29" t="s">
        <v>119</v>
      </c>
      <c r="B161" s="51">
        <v>500</v>
      </c>
      <c r="C161" s="35">
        <v>500</v>
      </c>
      <c r="D161" s="37">
        <v>0</v>
      </c>
      <c r="E161" s="27">
        <v>0</v>
      </c>
      <c r="F161" s="20">
        <v>0</v>
      </c>
      <c r="G161" s="20">
        <v>500</v>
      </c>
      <c r="H161" s="1"/>
    </row>
    <row r="162" spans="1:8">
      <c r="A162" s="29" t="s">
        <v>120</v>
      </c>
      <c r="B162" s="51">
        <v>500</v>
      </c>
      <c r="C162" s="35">
        <v>500</v>
      </c>
      <c r="D162" s="37">
        <v>0</v>
      </c>
      <c r="E162" s="27">
        <v>0</v>
      </c>
      <c r="F162" s="20">
        <v>0</v>
      </c>
      <c r="G162" s="20">
        <v>500</v>
      </c>
      <c r="H162" s="1"/>
    </row>
    <row r="163" spans="1:8">
      <c r="A163" s="29" t="s">
        <v>121</v>
      </c>
      <c r="B163" s="51">
        <v>2000</v>
      </c>
      <c r="C163" s="35">
        <v>216</v>
      </c>
      <c r="D163" s="37">
        <v>400</v>
      </c>
      <c r="E163" s="27">
        <v>735</v>
      </c>
      <c r="F163" s="20">
        <v>649</v>
      </c>
      <c r="G163" s="20">
        <v>2000</v>
      </c>
      <c r="H163" s="1"/>
    </row>
    <row r="164" spans="1:8">
      <c r="A164" s="29" t="s">
        <v>122</v>
      </c>
      <c r="B164" s="51">
        <v>2000</v>
      </c>
      <c r="C164" s="35">
        <v>1432.4</v>
      </c>
      <c r="D164" s="37">
        <v>199.6</v>
      </c>
      <c r="E164" s="27">
        <v>215</v>
      </c>
      <c r="F164" s="20">
        <v>153</v>
      </c>
      <c r="G164" s="20">
        <v>2000</v>
      </c>
      <c r="H164" s="1"/>
    </row>
    <row r="165" spans="1:8">
      <c r="A165" s="29" t="s">
        <v>41</v>
      </c>
      <c r="B165" s="51">
        <v>14000</v>
      </c>
      <c r="C165" s="35">
        <v>4000</v>
      </c>
      <c r="D165" s="37">
        <v>3500</v>
      </c>
      <c r="E165" s="27">
        <v>3500</v>
      </c>
      <c r="F165" s="20">
        <v>3000</v>
      </c>
      <c r="G165" s="20">
        <v>14000</v>
      </c>
      <c r="H165" s="1"/>
    </row>
    <row r="166" spans="1:8">
      <c r="A166" s="29" t="s">
        <v>123</v>
      </c>
      <c r="B166" s="51">
        <v>2005.48</v>
      </c>
      <c r="C166" s="35">
        <v>501.37</v>
      </c>
      <c r="D166" s="35">
        <v>501.37</v>
      </c>
      <c r="E166" s="35">
        <v>501.37</v>
      </c>
      <c r="F166" s="35">
        <v>501.37</v>
      </c>
      <c r="G166" s="20">
        <v>2005.48</v>
      </c>
      <c r="H166" s="1"/>
    </row>
    <row r="167" spans="1:8">
      <c r="A167" s="29" t="s">
        <v>124</v>
      </c>
      <c r="B167" s="51">
        <v>236378</v>
      </c>
      <c r="C167" s="35">
        <v>59094.5</v>
      </c>
      <c r="D167" s="35">
        <v>59094.5</v>
      </c>
      <c r="E167" s="35">
        <v>59094.5</v>
      </c>
      <c r="F167" s="35">
        <v>59094.5</v>
      </c>
      <c r="G167" s="20">
        <v>236378</v>
      </c>
      <c r="H167" s="1"/>
    </row>
    <row r="168" spans="1:8">
      <c r="A168" s="29"/>
      <c r="B168" s="51"/>
      <c r="C168" s="35"/>
      <c r="D168" s="37"/>
      <c r="E168" s="1"/>
      <c r="F168" s="1"/>
      <c r="G168" s="20">
        <v>0</v>
      </c>
      <c r="H168" s="1"/>
    </row>
    <row r="169" spans="1:8">
      <c r="A169" s="29"/>
      <c r="B169" s="51"/>
      <c r="C169" s="35"/>
      <c r="D169" s="37"/>
      <c r="E169" s="1"/>
      <c r="F169" s="1"/>
      <c r="G169" s="20">
        <v>0</v>
      </c>
      <c r="H169" s="1"/>
    </row>
    <row r="170" spans="1:8">
      <c r="A170" s="29"/>
      <c r="B170" s="51"/>
      <c r="C170" s="35"/>
      <c r="D170" s="37"/>
      <c r="E170" s="1"/>
      <c r="F170" s="1"/>
      <c r="G170" s="20">
        <v>0</v>
      </c>
      <c r="H170" s="1"/>
    </row>
    <row r="171" spans="1:8">
      <c r="A171" s="21"/>
      <c r="B171" s="30"/>
      <c r="C171" s="35"/>
      <c r="D171" s="37"/>
      <c r="E171" s="1"/>
      <c r="F171" s="1"/>
      <c r="G171" s="20">
        <v>0</v>
      </c>
      <c r="H171" s="1"/>
    </row>
    <row r="172" spans="1:8">
      <c r="A172" s="21" t="s">
        <v>125</v>
      </c>
      <c r="B172" s="30"/>
      <c r="C172" s="36"/>
      <c r="D172" s="37"/>
      <c r="E172" s="1"/>
      <c r="F172" s="1"/>
      <c r="G172" s="20">
        <v>0</v>
      </c>
      <c r="H172" s="52"/>
    </row>
    <row r="173" spans="1:8">
      <c r="A173" s="21" t="s">
        <v>11</v>
      </c>
      <c r="B173" s="30">
        <v>2967528.9699999997</v>
      </c>
      <c r="C173" s="31">
        <v>864696.01</v>
      </c>
      <c r="D173" s="31">
        <v>1603476.5300000003</v>
      </c>
      <c r="E173" s="31">
        <v>420287.56</v>
      </c>
      <c r="F173" s="31">
        <v>79068.87</v>
      </c>
      <c r="G173" s="31">
        <v>2967528.9699999997</v>
      </c>
      <c r="H173" s="52"/>
    </row>
    <row r="174" spans="1:8">
      <c r="A174" s="24" t="s">
        <v>126</v>
      </c>
      <c r="B174" s="51"/>
      <c r="C174" s="36"/>
      <c r="D174" s="37"/>
      <c r="E174" s="1"/>
      <c r="F174" s="1"/>
      <c r="G174" s="1"/>
      <c r="H174" s="1"/>
    </row>
    <row r="175" spans="1:8">
      <c r="A175" s="29" t="s">
        <v>19</v>
      </c>
      <c r="B175" s="51"/>
      <c r="C175" s="35"/>
      <c r="D175" s="1"/>
      <c r="E175" s="1"/>
      <c r="F175" s="1"/>
      <c r="G175" s="1"/>
      <c r="H175" s="1"/>
    </row>
    <row r="176" spans="1:8">
      <c r="A176" s="21"/>
      <c r="B176" s="30"/>
      <c r="C176" s="35"/>
      <c r="D176" s="1"/>
      <c r="E176" s="1"/>
      <c r="F176" s="1"/>
      <c r="G176" s="20">
        <v>0</v>
      </c>
      <c r="H176" s="1"/>
    </row>
    <row r="177" spans="1:7">
      <c r="A177" s="21"/>
      <c r="B177" s="30"/>
      <c r="C177" s="35"/>
      <c r="D177" s="1"/>
      <c r="E177" s="1"/>
      <c r="F177" s="1"/>
      <c r="G177" s="20">
        <v>0</v>
      </c>
    </row>
    <row r="178" spans="1:7">
      <c r="A178" s="21"/>
      <c r="B178" s="30"/>
      <c r="C178" s="35"/>
      <c r="D178" s="1"/>
      <c r="E178" s="1"/>
      <c r="F178" s="1"/>
      <c r="G178" s="20">
        <v>0</v>
      </c>
    </row>
    <row r="179" spans="1:7">
      <c r="A179" s="21"/>
      <c r="B179" s="30"/>
      <c r="C179" s="35"/>
      <c r="D179" s="1"/>
      <c r="E179" s="1"/>
      <c r="F179" s="1"/>
      <c r="G179" s="20">
        <v>0</v>
      </c>
    </row>
    <row r="180" spans="1:7">
      <c r="A180" s="21"/>
      <c r="B180" s="30"/>
      <c r="C180" s="38"/>
      <c r="D180" s="1"/>
      <c r="E180" s="1"/>
      <c r="F180" s="1"/>
      <c r="G180" s="20">
        <v>0</v>
      </c>
    </row>
    <row r="181" spans="1:7">
      <c r="A181" s="21" t="s">
        <v>11</v>
      </c>
      <c r="B181" s="30">
        <v>0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</row>
    <row r="182" spans="1:7">
      <c r="A182" s="39" t="s">
        <v>127</v>
      </c>
      <c r="B182" s="51"/>
      <c r="C182" s="18"/>
      <c r="D182" s="23"/>
      <c r="E182" s="30"/>
      <c r="F182" s="1"/>
      <c r="G182" s="1"/>
    </row>
    <row r="183" spans="1:7">
      <c r="A183" s="29" t="s">
        <v>19</v>
      </c>
      <c r="B183" s="51"/>
      <c r="C183" s="18"/>
      <c r="D183" s="37"/>
      <c r="E183" s="18"/>
      <c r="F183" s="1"/>
      <c r="G183" s="1"/>
    </row>
    <row r="184" spans="1:7">
      <c r="A184" s="15" t="s">
        <v>128</v>
      </c>
      <c r="B184" s="46">
        <v>103113.28</v>
      </c>
      <c r="C184" s="40">
        <v>0</v>
      </c>
      <c r="D184" s="19">
        <v>90989.41</v>
      </c>
      <c r="E184" s="40">
        <v>12123.5</v>
      </c>
      <c r="F184" s="41">
        <v>0</v>
      </c>
      <c r="G184" s="41">
        <v>103112.91</v>
      </c>
    </row>
    <row r="185" spans="1:7">
      <c r="A185" s="17" t="s">
        <v>129</v>
      </c>
      <c r="B185" s="46">
        <v>200000</v>
      </c>
      <c r="C185" s="40">
        <v>75000</v>
      </c>
      <c r="D185" s="19">
        <v>100000</v>
      </c>
      <c r="E185" s="40">
        <v>25000</v>
      </c>
      <c r="F185" s="41"/>
      <c r="G185" s="41">
        <v>200000</v>
      </c>
    </row>
    <row r="186" spans="1:7">
      <c r="A186" s="17" t="s">
        <v>130</v>
      </c>
      <c r="B186" s="46">
        <v>30000</v>
      </c>
      <c r="C186" s="40">
        <v>22500</v>
      </c>
      <c r="D186" s="19">
        <v>7500</v>
      </c>
      <c r="E186" s="40">
        <v>0</v>
      </c>
      <c r="F186" s="41">
        <v>0</v>
      </c>
      <c r="G186" s="41">
        <v>30000</v>
      </c>
    </row>
    <row r="187" spans="1:7">
      <c r="A187" s="29" t="s">
        <v>63</v>
      </c>
      <c r="B187" s="46">
        <v>16037.22</v>
      </c>
      <c r="C187" s="40">
        <v>0</v>
      </c>
      <c r="D187" s="19">
        <v>0</v>
      </c>
      <c r="E187" s="40">
        <v>16037</v>
      </c>
      <c r="F187" s="41">
        <v>0</v>
      </c>
      <c r="G187" s="41">
        <v>16037</v>
      </c>
    </row>
    <row r="188" spans="1:7">
      <c r="A188" s="29" t="s">
        <v>43</v>
      </c>
      <c r="B188" s="46">
        <v>102920.14</v>
      </c>
      <c r="C188" s="40">
        <v>0</v>
      </c>
      <c r="D188" s="19">
        <v>0</v>
      </c>
      <c r="E188" s="40">
        <v>51460</v>
      </c>
      <c r="F188" s="41">
        <v>51460</v>
      </c>
      <c r="G188" s="41">
        <v>102920</v>
      </c>
    </row>
    <row r="189" spans="1:7">
      <c r="A189" s="17"/>
      <c r="B189" s="46"/>
      <c r="C189" s="40"/>
      <c r="D189" s="19"/>
      <c r="E189" s="40"/>
      <c r="F189" s="41"/>
      <c r="G189" s="41">
        <v>0</v>
      </c>
    </row>
    <row r="190" spans="1:7">
      <c r="A190" s="17"/>
      <c r="B190" s="46"/>
      <c r="C190" s="40"/>
      <c r="D190" s="19"/>
      <c r="E190" s="40"/>
      <c r="F190" s="41"/>
      <c r="G190" s="41">
        <v>0</v>
      </c>
    </row>
    <row r="191" spans="1:7">
      <c r="A191" s="17"/>
      <c r="B191" s="46"/>
      <c r="C191" s="40"/>
      <c r="D191" s="19"/>
      <c r="E191" s="40"/>
      <c r="F191" s="41"/>
      <c r="G191" s="41">
        <v>0</v>
      </c>
    </row>
    <row r="192" spans="1:7">
      <c r="A192" s="17"/>
      <c r="B192" s="46"/>
      <c r="C192" s="40"/>
      <c r="D192" s="19"/>
      <c r="E192" s="40"/>
      <c r="F192" s="41"/>
      <c r="G192" s="41">
        <v>0</v>
      </c>
    </row>
    <row r="193" spans="1:8">
      <c r="A193" s="17"/>
      <c r="B193" s="46"/>
      <c r="C193" s="40"/>
      <c r="D193" s="19"/>
      <c r="E193" s="40"/>
      <c r="F193" s="41"/>
      <c r="G193" s="41">
        <v>0</v>
      </c>
      <c r="H193" s="17"/>
    </row>
    <row r="194" spans="1:8">
      <c r="A194" s="22"/>
      <c r="B194" s="46"/>
      <c r="C194" s="33"/>
      <c r="D194" s="19"/>
      <c r="E194" s="42"/>
      <c r="F194" s="41"/>
      <c r="G194" s="41">
        <v>0</v>
      </c>
      <c r="H194" s="17"/>
    </row>
    <row r="195" spans="1:8">
      <c r="A195" s="22"/>
      <c r="B195" s="46"/>
      <c r="C195" s="26"/>
      <c r="D195" s="19"/>
      <c r="E195" s="42"/>
      <c r="F195" s="41"/>
      <c r="G195" s="41">
        <v>0</v>
      </c>
      <c r="H195" s="17"/>
    </row>
    <row r="196" spans="1:8">
      <c r="A196" s="22"/>
      <c r="B196" s="46"/>
      <c r="C196" s="26"/>
      <c r="D196" s="19"/>
      <c r="E196" s="42"/>
      <c r="F196" s="41"/>
      <c r="G196" s="41">
        <v>0</v>
      </c>
      <c r="H196" s="17"/>
    </row>
    <row r="197" spans="1:8">
      <c r="A197" s="21" t="s">
        <v>11</v>
      </c>
      <c r="B197" s="30">
        <v>452070.64</v>
      </c>
      <c r="C197" s="31">
        <v>97500</v>
      </c>
      <c r="D197" s="31">
        <v>198489.41</v>
      </c>
      <c r="E197" s="31">
        <v>104620.5</v>
      </c>
      <c r="F197" s="31">
        <v>51460</v>
      </c>
      <c r="G197" s="31">
        <v>452069.91000000003</v>
      </c>
      <c r="H197" s="53"/>
    </row>
    <row r="198" spans="1:8" ht="15.75" thickBot="1">
      <c r="A198" s="21"/>
      <c r="B198" s="30"/>
      <c r="C198" s="31"/>
      <c r="D198" s="31"/>
      <c r="E198" s="31"/>
      <c r="F198" s="31"/>
      <c r="G198" s="31"/>
      <c r="H198" s="2"/>
    </row>
    <row r="199" spans="1:8" ht="16.5" thickBot="1">
      <c r="A199" s="11" t="s">
        <v>131</v>
      </c>
      <c r="B199" s="26">
        <v>15425800.529999999</v>
      </c>
      <c r="C199" s="26">
        <v>4017018.75</v>
      </c>
      <c r="D199" s="26">
        <v>5175900.4499999993</v>
      </c>
      <c r="E199" s="26">
        <v>3392340.77</v>
      </c>
      <c r="F199" s="26">
        <v>2840539.87</v>
      </c>
      <c r="G199" s="26">
        <v>15425799.84</v>
      </c>
      <c r="H199" s="26"/>
    </row>
    <row r="200" spans="1:8">
      <c r="A200" s="21"/>
      <c r="B200" s="30"/>
      <c r="C200" s="31"/>
      <c r="D200" s="31"/>
      <c r="E200" s="31"/>
      <c r="F200" s="31"/>
      <c r="G200" s="31"/>
      <c r="H200" s="2"/>
    </row>
    <row r="201" spans="1:8" ht="18">
      <c r="A201" s="43" t="s">
        <v>132</v>
      </c>
      <c r="B201" s="69"/>
      <c r="C201" s="44">
        <v>5500426.8324999996</v>
      </c>
      <c r="D201" s="44">
        <v>6659308.5324999988</v>
      </c>
      <c r="E201" s="44">
        <v>4875748.8525</v>
      </c>
      <c r="F201" s="44">
        <v>4323947.9525000006</v>
      </c>
      <c r="G201" s="45">
        <v>21359432.170000002</v>
      </c>
      <c r="H201" s="1"/>
    </row>
    <row r="202" spans="1:8">
      <c r="A202" s="1"/>
      <c r="B202" s="1"/>
      <c r="C202" s="1"/>
      <c r="D202" s="1"/>
      <c r="E202" s="1"/>
      <c r="F202" s="1"/>
      <c r="G202" s="20"/>
      <c r="H202" s="1"/>
    </row>
    <row r="203" spans="1:8">
      <c r="A203" s="1"/>
      <c r="B203" s="20"/>
      <c r="C203" s="1"/>
      <c r="D203" s="1"/>
      <c r="E203" s="1"/>
      <c r="F203" s="1"/>
      <c r="G203" s="1"/>
      <c r="H203" s="1"/>
    </row>
    <row r="205" spans="1:8">
      <c r="A205" s="21"/>
      <c r="B205" s="30"/>
      <c r="C205" s="18"/>
      <c r="D205" s="18"/>
      <c r="E205" s="1"/>
      <c r="F205" s="1"/>
      <c r="G205" s="20"/>
      <c r="H205" s="1"/>
    </row>
    <row r="206" spans="1:8">
      <c r="A206" s="1"/>
      <c r="B206" s="20"/>
      <c r="C206" s="1"/>
      <c r="D206" s="1"/>
      <c r="E206" s="1"/>
      <c r="F206" s="1"/>
      <c r="G206" s="1"/>
      <c r="H206" s="1"/>
    </row>
  </sheetData>
  <pageMargins left="0.7" right="0.7" top="0.75" bottom="0.75" header="0.3" footer="0.3"/>
  <pageSetup scale="6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zoomScaleNormal="100" workbookViewId="0">
      <selection activeCell="D24" sqref="D24"/>
    </sheetView>
  </sheetViews>
  <sheetFormatPr defaultRowHeight="12.75"/>
  <cols>
    <col min="1" max="1" width="68.28515625" style="269" customWidth="1"/>
    <col min="2" max="2" width="20.7109375" style="269" customWidth="1"/>
    <col min="3" max="4" width="18" style="350" bestFit="1" customWidth="1"/>
    <col min="5" max="5" width="18" style="307" bestFit="1" customWidth="1"/>
    <col min="6" max="7" width="18" style="269" bestFit="1" customWidth="1"/>
    <col min="8" max="8" width="11.7109375" style="269" bestFit="1" customWidth="1"/>
    <col min="9" max="16384" width="9.140625" style="269"/>
  </cols>
  <sheetData>
    <row r="1" spans="1:7">
      <c r="A1" s="70" t="s">
        <v>0</v>
      </c>
      <c r="B1" s="70"/>
    </row>
    <row r="2" spans="1:7">
      <c r="A2" s="70"/>
      <c r="B2" s="70"/>
    </row>
    <row r="3" spans="1:7" s="275" customFormat="1" ht="19.5" thickBot="1">
      <c r="A3" s="270" t="s">
        <v>391</v>
      </c>
      <c r="B3" s="270"/>
      <c r="C3" s="6"/>
      <c r="D3" s="6"/>
      <c r="E3" s="353"/>
    </row>
    <row r="4" spans="1:7" s="276" customFormat="1" ht="26.25" thickBot="1">
      <c r="B4" s="414" t="s">
        <v>306</v>
      </c>
      <c r="C4" s="8" t="s">
        <v>4</v>
      </c>
      <c r="D4" s="9" t="s">
        <v>5</v>
      </c>
      <c r="E4" s="415" t="s">
        <v>6</v>
      </c>
      <c r="F4" s="416" t="s">
        <v>7</v>
      </c>
      <c r="G4" s="416" t="s">
        <v>8</v>
      </c>
    </row>
    <row r="5" spans="1:7" s="276" customFormat="1" ht="13.5" thickBot="1">
      <c r="B5" s="359"/>
      <c r="C5" s="10"/>
      <c r="D5" s="10"/>
      <c r="E5" s="361"/>
      <c r="F5" s="361"/>
      <c r="G5" s="361"/>
    </row>
    <row r="6" spans="1:7" s="276" customFormat="1" ht="16.5" thickBot="1">
      <c r="A6" s="286" t="s">
        <v>9</v>
      </c>
      <c r="B6" s="362"/>
      <c r="C6" s="12"/>
      <c r="D6" s="12"/>
      <c r="E6" s="364"/>
    </row>
    <row r="7" spans="1:7" s="276" customFormat="1" ht="16.5" thickBot="1">
      <c r="A7" s="290"/>
    </row>
    <row r="8" spans="1:7" s="295" customFormat="1" ht="13.5" thickBot="1">
      <c r="A8" s="291" t="s">
        <v>10</v>
      </c>
      <c r="B8" s="365"/>
      <c r="C8" s="16"/>
      <c r="D8" s="16"/>
      <c r="E8" s="307"/>
    </row>
    <row r="9" spans="1:7">
      <c r="B9" s="327"/>
      <c r="C9" s="18"/>
      <c r="D9" s="231"/>
      <c r="E9" s="18"/>
      <c r="F9" s="369"/>
      <c r="G9" s="369">
        <f>SUM(C9:F9)</f>
        <v>0</v>
      </c>
    </row>
    <row r="10" spans="1:7">
      <c r="B10" s="18">
        <f>SUM(C10:F10)</f>
        <v>812134</v>
      </c>
      <c r="C10" s="18">
        <v>214645.19</v>
      </c>
      <c r="D10" s="231">
        <v>158516</v>
      </c>
      <c r="E10" s="18">
        <v>240536.14499999999</v>
      </c>
      <c r="F10" s="369">
        <v>198436.66499999998</v>
      </c>
      <c r="G10" s="369">
        <f>SUM(C10:F10)</f>
        <v>812134</v>
      </c>
    </row>
    <row r="11" spans="1:7">
      <c r="A11" s="303"/>
      <c r="B11" s="418"/>
      <c r="C11" s="18"/>
      <c r="D11" s="231"/>
      <c r="E11" s="18"/>
      <c r="F11" s="369"/>
      <c r="G11" s="369">
        <f>SUM(C11:F11)</f>
        <v>0</v>
      </c>
    </row>
    <row r="12" spans="1:7">
      <c r="A12" s="303" t="s">
        <v>11</v>
      </c>
      <c r="B12" s="23">
        <f>SUM(C12:F12)</f>
        <v>812134</v>
      </c>
      <c r="C12" s="383">
        <f>SUM(C9:C11)</f>
        <v>214645.19</v>
      </c>
      <c r="D12" s="383">
        <f>SUM(D9:D11)</f>
        <v>158516</v>
      </c>
      <c r="E12" s="383">
        <f>SUM(E9:E11)</f>
        <v>240536.14499999999</v>
      </c>
      <c r="F12" s="383">
        <f>SUM(F9:F11)</f>
        <v>198436.66499999998</v>
      </c>
      <c r="G12" s="383">
        <f>SUM(G9:G11)</f>
        <v>812134</v>
      </c>
    </row>
    <row r="13" spans="1:7">
      <c r="A13" s="305" t="s">
        <v>12</v>
      </c>
      <c r="B13" s="419"/>
      <c r="C13" s="16"/>
      <c r="D13" s="237"/>
      <c r="E13" s="25"/>
    </row>
    <row r="14" spans="1:7">
      <c r="B14" s="420"/>
      <c r="C14" s="18"/>
      <c r="D14" s="231"/>
      <c r="E14" s="18"/>
      <c r="F14" s="369"/>
      <c r="G14" s="369">
        <f>SUM(C14:F14)</f>
        <v>0</v>
      </c>
    </row>
    <row r="15" spans="1:7">
      <c r="A15" s="303"/>
      <c r="B15" s="18">
        <f>SUM(C15:F15)</f>
        <v>0</v>
      </c>
      <c r="C15" s="18">
        <v>0</v>
      </c>
      <c r="D15" s="231">
        <v>0</v>
      </c>
      <c r="E15" s="18">
        <v>0</v>
      </c>
      <c r="F15" s="369">
        <v>0</v>
      </c>
      <c r="G15" s="369">
        <f>SUM(C15:F15)</f>
        <v>0</v>
      </c>
    </row>
    <row r="16" spans="1:7">
      <c r="B16" s="420"/>
      <c r="C16" s="18"/>
      <c r="D16" s="231"/>
      <c r="E16" s="18"/>
      <c r="F16" s="369"/>
      <c r="G16" s="369">
        <f>SUM(C16:F16)</f>
        <v>0</v>
      </c>
    </row>
    <row r="17" spans="1:8">
      <c r="A17" s="303" t="s">
        <v>11</v>
      </c>
      <c r="B17" s="23">
        <f>SUM(C17:F17)</f>
        <v>0</v>
      </c>
      <c r="C17" s="383">
        <f>SUM(C14:C16)</f>
        <v>0</v>
      </c>
      <c r="D17" s="383">
        <f>SUM(D14:D16)</f>
        <v>0</v>
      </c>
      <c r="E17" s="383">
        <f>SUM(E14:E16)</f>
        <v>0</v>
      </c>
      <c r="F17" s="383">
        <f>SUM(F14:F16)</f>
        <v>0</v>
      </c>
      <c r="G17" s="383">
        <f>SUM(G14:G16)</f>
        <v>0</v>
      </c>
    </row>
    <row r="18" spans="1:8">
      <c r="A18" s="305" t="s">
        <v>13</v>
      </c>
      <c r="B18" s="419"/>
      <c r="C18" s="18"/>
      <c r="D18" s="231"/>
      <c r="E18" s="18"/>
      <c r="F18" s="369"/>
      <c r="G18" s="369"/>
    </row>
    <row r="19" spans="1:8">
      <c r="B19" s="420"/>
      <c r="C19" s="18"/>
      <c r="D19" s="231"/>
      <c r="E19" s="18"/>
      <c r="F19" s="369"/>
      <c r="G19" s="369">
        <f>SUM(C19:F19)</f>
        <v>0</v>
      </c>
    </row>
    <row r="20" spans="1:8">
      <c r="A20" s="303"/>
      <c r="B20" s="421"/>
      <c r="C20" s="18"/>
      <c r="D20" s="231"/>
      <c r="E20" s="18"/>
      <c r="F20" s="369"/>
      <c r="G20" s="369">
        <f>SUM(C20:F20)</f>
        <v>0</v>
      </c>
    </row>
    <row r="21" spans="1:8">
      <c r="B21" s="18">
        <f>SUM(C21:F21)</f>
        <v>13044.66</v>
      </c>
      <c r="C21" s="18">
        <v>7559.93</v>
      </c>
      <c r="D21" s="231">
        <v>5484.73</v>
      </c>
      <c r="E21" s="18">
        <v>0</v>
      </c>
      <c r="F21" s="369">
        <v>0</v>
      </c>
      <c r="G21" s="369">
        <f>SUM(C21:F21)</f>
        <v>13044.66</v>
      </c>
    </row>
    <row r="22" spans="1:8">
      <c r="A22" s="303"/>
      <c r="B22" s="421"/>
      <c r="C22" s="33"/>
      <c r="D22" s="231"/>
      <c r="E22" s="381"/>
      <c r="F22" s="369"/>
      <c r="G22" s="369">
        <f>SUM(C22:F22)</f>
        <v>0</v>
      </c>
    </row>
    <row r="23" spans="1:8" ht="13.5" thickBot="1">
      <c r="A23" s="303" t="s">
        <v>11</v>
      </c>
      <c r="B23" s="23">
        <f>SUM(C23:F23)</f>
        <v>13044.66</v>
      </c>
      <c r="C23" s="383">
        <f>SUM(C20:C22)</f>
        <v>7559.93</v>
      </c>
      <c r="D23" s="383">
        <f>SUM(D20:D22)</f>
        <v>5484.73</v>
      </c>
      <c r="E23" s="383">
        <f>SUM(E20:E22)</f>
        <v>0</v>
      </c>
      <c r="F23" s="383">
        <f>SUM(F20:F22)</f>
        <v>0</v>
      </c>
      <c r="G23" s="383">
        <f>SUM(G20:G22)</f>
        <v>13044.66</v>
      </c>
    </row>
    <row r="24" spans="1:8" s="70" customFormat="1" ht="13.5" thickBot="1">
      <c r="A24" s="311" t="s">
        <v>14</v>
      </c>
      <c r="B24" s="422"/>
      <c r="C24" s="381"/>
      <c r="D24" s="18"/>
      <c r="E24" s="381"/>
      <c r="F24" s="369"/>
      <c r="G24" s="383"/>
    </row>
    <row r="25" spans="1:8" s="70" customFormat="1">
      <c r="A25" s="269"/>
      <c r="B25" s="18">
        <f t="shared" ref="B25:B26" si="0">SUM(C25:F25)</f>
        <v>208238.95999999996</v>
      </c>
      <c r="C25" s="369">
        <v>61171</v>
      </c>
      <c r="D25" s="18">
        <v>45987.13</v>
      </c>
      <c r="E25" s="381">
        <v>50540.414999999994</v>
      </c>
      <c r="F25" s="369">
        <v>50540.414999999994</v>
      </c>
      <c r="G25" s="369"/>
    </row>
    <row r="26" spans="1:8" s="70" customFormat="1">
      <c r="A26" s="303" t="s">
        <v>11</v>
      </c>
      <c r="B26" s="23">
        <f t="shared" si="0"/>
        <v>208238.95999999996</v>
      </c>
      <c r="C26" s="383">
        <f>SUM(C24:C25)</f>
        <v>61171</v>
      </c>
      <c r="D26" s="383">
        <f>SUM(D24:D25)</f>
        <v>45987.13</v>
      </c>
      <c r="E26" s="383">
        <f>SUM(E24:E25)</f>
        <v>50540.414999999994</v>
      </c>
      <c r="F26" s="383">
        <f>SUM(F24:F25)</f>
        <v>50540.414999999994</v>
      </c>
      <c r="G26" s="383">
        <f>SUM(C26:F26)</f>
        <v>208238.95999999996</v>
      </c>
    </row>
    <row r="27" spans="1:8" s="70" customFormat="1">
      <c r="A27" s="305" t="s">
        <v>15</v>
      </c>
      <c r="B27" s="419"/>
      <c r="C27" s="32"/>
      <c r="D27" s="18"/>
      <c r="E27" s="382"/>
      <c r="F27" s="383"/>
      <c r="G27" s="383"/>
    </row>
    <row r="28" spans="1:8">
      <c r="B28" s="18">
        <f t="shared" ref="B28:B29" si="1">SUM(C28:F28)</f>
        <v>29054.82</v>
      </c>
      <c r="C28" s="369">
        <v>16919.54</v>
      </c>
      <c r="D28" s="369">
        <v>12135.279999999999</v>
      </c>
      <c r="E28" s="381">
        <v>0</v>
      </c>
      <c r="F28" s="369">
        <v>0</v>
      </c>
      <c r="G28" s="369"/>
    </row>
    <row r="29" spans="1:8">
      <c r="A29" s="303" t="s">
        <v>11</v>
      </c>
      <c r="B29" s="23">
        <f t="shared" si="1"/>
        <v>29054.82</v>
      </c>
      <c r="C29" s="383">
        <f>SUM(C27:C28)</f>
        <v>16919.54</v>
      </c>
      <c r="D29" s="383">
        <f>SUM(D27:D28)</f>
        <v>12135.279999999999</v>
      </c>
      <c r="E29" s="383">
        <f>SUM(E27:E28)</f>
        <v>0</v>
      </c>
      <c r="F29" s="383">
        <f>SUM(F27:F28)</f>
        <v>0</v>
      </c>
      <c r="G29" s="383">
        <f>SUM(C29:F29)</f>
        <v>29054.82</v>
      </c>
    </row>
    <row r="30" spans="1:8" ht="13.5" thickBot="1">
      <c r="A30" s="303"/>
      <c r="B30" s="370"/>
      <c r="C30" s="369"/>
      <c r="D30" s="369"/>
      <c r="E30" s="369"/>
      <c r="F30" s="369"/>
      <c r="G30" s="369"/>
    </row>
    <row r="31" spans="1:8" ht="16.5" thickBot="1">
      <c r="A31" s="286" t="s">
        <v>16</v>
      </c>
      <c r="B31" s="33">
        <f t="shared" ref="B31:G31" si="2">B29+B26+B23+B17+B12</f>
        <v>1062472.44</v>
      </c>
      <c r="C31" s="33">
        <f t="shared" si="2"/>
        <v>300295.66000000003</v>
      </c>
      <c r="D31" s="33">
        <f t="shared" si="2"/>
        <v>222123.14</v>
      </c>
      <c r="E31" s="33">
        <f t="shared" si="2"/>
        <v>291076.56</v>
      </c>
      <c r="F31" s="33">
        <f t="shared" si="2"/>
        <v>248977.07999999996</v>
      </c>
      <c r="G31" s="33">
        <f t="shared" si="2"/>
        <v>1062472.44</v>
      </c>
      <c r="H31" s="369">
        <f>SUM(C31:F31)</f>
        <v>1062472.44</v>
      </c>
    </row>
    <row r="32" spans="1:8" ht="13.5" thickBot="1">
      <c r="A32" s="303"/>
      <c r="B32" s="370"/>
      <c r="C32" s="369"/>
      <c r="D32" s="369"/>
      <c r="E32" s="369"/>
      <c r="F32" s="369"/>
      <c r="G32" s="369"/>
    </row>
    <row r="33" spans="1:8" ht="16.5" thickBot="1">
      <c r="A33" s="286" t="s">
        <v>17</v>
      </c>
      <c r="B33" s="362"/>
      <c r="C33" s="269"/>
      <c r="D33" s="269"/>
      <c r="E33" s="269"/>
    </row>
    <row r="34" spans="1:8" ht="16.5" thickBot="1">
      <c r="A34" s="318"/>
      <c r="B34" s="362"/>
      <c r="C34" s="32"/>
      <c r="D34" s="18"/>
      <c r="E34" s="381"/>
      <c r="F34" s="369"/>
      <c r="G34" s="369"/>
    </row>
    <row r="35" spans="1:8" ht="13.5" thickBot="1">
      <c r="A35" s="311" t="s">
        <v>18</v>
      </c>
      <c r="B35" s="320"/>
      <c r="C35" s="18"/>
      <c r="D35" s="18"/>
      <c r="E35" s="381"/>
      <c r="F35" s="369"/>
      <c r="G35" s="369"/>
    </row>
    <row r="36" spans="1:8">
      <c r="A36" s="320"/>
      <c r="B36" s="320"/>
      <c r="C36" s="18"/>
      <c r="D36" s="381"/>
      <c r="E36" s="248"/>
      <c r="F36" s="369"/>
      <c r="G36" s="369"/>
    </row>
    <row r="37" spans="1:8">
      <c r="A37" s="423"/>
      <c r="B37" s="18">
        <f t="shared" ref="B37" si="3">SUM(C37:F37)</f>
        <v>0</v>
      </c>
      <c r="C37" s="18">
        <v>0</v>
      </c>
      <c r="D37" s="18">
        <v>0</v>
      </c>
      <c r="E37" s="381">
        <v>0</v>
      </c>
      <c r="F37" s="369">
        <v>0</v>
      </c>
      <c r="G37" s="369">
        <f t="shared" ref="G37" si="4">SUM(C37:F37)</f>
        <v>0</v>
      </c>
    </row>
    <row r="38" spans="1:8" ht="13.5" thickBot="1">
      <c r="A38" s="303" t="s">
        <v>11</v>
      </c>
      <c r="B38" s="383">
        <f t="shared" ref="B38:G38" si="5">SUM(B37:B37)</f>
        <v>0</v>
      </c>
      <c r="C38" s="383">
        <f t="shared" si="5"/>
        <v>0</v>
      </c>
      <c r="D38" s="383">
        <f t="shared" si="5"/>
        <v>0</v>
      </c>
      <c r="E38" s="383">
        <f t="shared" si="5"/>
        <v>0</v>
      </c>
      <c r="F38" s="383">
        <f t="shared" si="5"/>
        <v>0</v>
      </c>
      <c r="G38" s="383">
        <f t="shared" si="5"/>
        <v>0</v>
      </c>
      <c r="H38" s="383">
        <f>SUM(C38:F38)</f>
        <v>0</v>
      </c>
    </row>
    <row r="39" spans="1:8" ht="13.5" thickBot="1">
      <c r="A39" s="311" t="s">
        <v>44</v>
      </c>
      <c r="B39" s="320"/>
      <c r="C39" s="381"/>
      <c r="D39" s="381"/>
      <c r="E39" s="381"/>
      <c r="F39" s="369"/>
      <c r="G39" s="369"/>
    </row>
    <row r="40" spans="1:8">
      <c r="A40" s="320"/>
      <c r="B40" s="320"/>
      <c r="C40" s="381"/>
      <c r="D40" s="381"/>
      <c r="E40" s="381"/>
      <c r="F40" s="369"/>
      <c r="G40" s="369">
        <f>SUM(C40:F40)</f>
        <v>0</v>
      </c>
    </row>
    <row r="41" spans="1:8">
      <c r="A41" s="303"/>
      <c r="B41" s="381">
        <v>0</v>
      </c>
      <c r="C41" s="381">
        <v>0</v>
      </c>
      <c r="D41" s="381">
        <v>0</v>
      </c>
      <c r="E41" s="381">
        <v>0</v>
      </c>
      <c r="F41" s="369">
        <v>0</v>
      </c>
      <c r="G41" s="369">
        <f>SUM(C41:F41)</f>
        <v>0</v>
      </c>
    </row>
    <row r="42" spans="1:8">
      <c r="A42" s="303"/>
      <c r="B42" s="303"/>
      <c r="C42" s="382"/>
      <c r="D42" s="381"/>
      <c r="E42" s="381"/>
      <c r="F42" s="369"/>
      <c r="G42" s="369">
        <f>SUM(C42:F42)</f>
        <v>0</v>
      </c>
    </row>
    <row r="43" spans="1:8" ht="13.5" thickBot="1">
      <c r="A43" s="303" t="s">
        <v>11</v>
      </c>
      <c r="B43" s="369">
        <f t="shared" ref="B43:G43" si="6">SUM(B40:B42)</f>
        <v>0</v>
      </c>
      <c r="C43" s="369">
        <f t="shared" si="6"/>
        <v>0</v>
      </c>
      <c r="D43" s="369">
        <f t="shared" si="6"/>
        <v>0</v>
      </c>
      <c r="E43" s="369">
        <f t="shared" si="6"/>
        <v>0</v>
      </c>
      <c r="F43" s="369">
        <f t="shared" si="6"/>
        <v>0</v>
      </c>
      <c r="G43" s="369">
        <f t="shared" si="6"/>
        <v>0</v>
      </c>
      <c r="H43" s="369">
        <f>SUM(C43:F43)</f>
        <v>0</v>
      </c>
    </row>
    <row r="44" spans="1:8" ht="13.5" thickBot="1">
      <c r="A44" s="311" t="s">
        <v>46</v>
      </c>
      <c r="B44" s="320"/>
      <c r="C44" s="381"/>
      <c r="D44" s="381"/>
      <c r="E44" s="381"/>
      <c r="F44" s="369"/>
      <c r="G44" s="369"/>
    </row>
    <row r="45" spans="1:8">
      <c r="A45" s="320"/>
      <c r="B45" s="320"/>
      <c r="C45" s="381"/>
      <c r="D45" s="381"/>
      <c r="E45" s="381"/>
      <c r="F45" s="369"/>
      <c r="G45" s="369">
        <f t="shared" ref="G45:G47" si="7">SUM(C45:F45)</f>
        <v>0</v>
      </c>
    </row>
    <row r="46" spans="1:8">
      <c r="A46" s="303"/>
      <c r="B46" s="381">
        <v>0</v>
      </c>
      <c r="C46" s="381">
        <v>0</v>
      </c>
      <c r="D46" s="381">
        <v>0</v>
      </c>
      <c r="E46" s="381">
        <v>0</v>
      </c>
      <c r="F46" s="369">
        <v>0</v>
      </c>
      <c r="G46" s="369">
        <f t="shared" si="7"/>
        <v>0</v>
      </c>
    </row>
    <row r="47" spans="1:8">
      <c r="A47" s="303"/>
      <c r="B47" s="303"/>
      <c r="C47" s="382"/>
      <c r="D47" s="381"/>
      <c r="E47" s="381"/>
      <c r="F47" s="369"/>
      <c r="G47" s="369">
        <f t="shared" si="7"/>
        <v>0</v>
      </c>
    </row>
    <row r="48" spans="1:8" ht="13.5" thickBot="1">
      <c r="A48" s="303" t="s">
        <v>11</v>
      </c>
      <c r="B48" s="369">
        <f t="shared" ref="B48:G48" si="8">SUM(B45:B47)</f>
        <v>0</v>
      </c>
      <c r="C48" s="369">
        <f t="shared" si="8"/>
        <v>0</v>
      </c>
      <c r="D48" s="369">
        <f t="shared" si="8"/>
        <v>0</v>
      </c>
      <c r="E48" s="369">
        <f t="shared" si="8"/>
        <v>0</v>
      </c>
      <c r="F48" s="369">
        <f t="shared" si="8"/>
        <v>0</v>
      </c>
      <c r="G48" s="369">
        <f t="shared" si="8"/>
        <v>0</v>
      </c>
    </row>
    <row r="49" spans="1:8" ht="13.5" thickBot="1">
      <c r="A49" s="311" t="s">
        <v>47</v>
      </c>
      <c r="B49" s="320"/>
      <c r="C49" s="381"/>
      <c r="D49" s="381"/>
      <c r="E49" s="381"/>
      <c r="F49" s="369"/>
      <c r="G49" s="369"/>
    </row>
    <row r="50" spans="1:8">
      <c r="A50" s="320"/>
      <c r="B50" s="320"/>
      <c r="C50" s="248"/>
      <c r="D50" s="381"/>
      <c r="E50" s="381"/>
      <c r="F50" s="369"/>
      <c r="G50" s="369"/>
    </row>
    <row r="51" spans="1:8">
      <c r="A51" s="365" t="s">
        <v>371</v>
      </c>
      <c r="B51" s="248">
        <f>SUM(C51:F51)</f>
        <v>1063050</v>
      </c>
      <c r="C51" s="248">
        <v>130918.06</v>
      </c>
      <c r="D51" s="381">
        <v>0</v>
      </c>
      <c r="E51" s="381">
        <v>372852.77600000001</v>
      </c>
      <c r="F51" s="369">
        <v>559279.16399999999</v>
      </c>
      <c r="G51" s="369">
        <f>SUM(C51:F51)</f>
        <v>1063050</v>
      </c>
    </row>
    <row r="52" spans="1:8" s="70" customFormat="1" ht="13.5" thickBot="1">
      <c r="A52" s="303" t="s">
        <v>11</v>
      </c>
      <c r="B52" s="383">
        <f t="shared" ref="B52:G52" si="9">SUM(B51:B51)</f>
        <v>1063050</v>
      </c>
      <c r="C52" s="383">
        <f t="shared" si="9"/>
        <v>130918.06</v>
      </c>
      <c r="D52" s="383">
        <f t="shared" si="9"/>
        <v>0</v>
      </c>
      <c r="E52" s="383">
        <f t="shared" si="9"/>
        <v>372852.77600000001</v>
      </c>
      <c r="F52" s="383">
        <f t="shared" si="9"/>
        <v>559279.16399999999</v>
      </c>
      <c r="G52" s="383">
        <f t="shared" si="9"/>
        <v>1063050</v>
      </c>
      <c r="H52" s="383">
        <f>SUM(C52:F52)</f>
        <v>1063050</v>
      </c>
    </row>
    <row r="53" spans="1:8" ht="13.5" thickBot="1">
      <c r="A53" s="311" t="s">
        <v>76</v>
      </c>
      <c r="B53" s="320"/>
      <c r="C53" s="381"/>
      <c r="D53" s="381"/>
      <c r="E53" s="381"/>
      <c r="F53" s="369"/>
      <c r="G53" s="369"/>
    </row>
    <row r="54" spans="1:8">
      <c r="A54" s="320"/>
      <c r="B54" s="320"/>
      <c r="C54" s="248"/>
      <c r="D54" s="250"/>
      <c r="E54" s="381"/>
      <c r="F54" s="369"/>
      <c r="G54" s="369"/>
    </row>
    <row r="55" spans="1:8">
      <c r="A55" s="320"/>
      <c r="B55" s="248">
        <f>SUM(C55:F55)</f>
        <v>0</v>
      </c>
      <c r="C55" s="248">
        <v>0</v>
      </c>
      <c r="D55" s="250">
        <v>0</v>
      </c>
      <c r="E55" s="381">
        <v>0</v>
      </c>
      <c r="F55" s="369">
        <v>0</v>
      </c>
      <c r="G55" s="369">
        <f>SUM(C55:F55)</f>
        <v>0</v>
      </c>
    </row>
    <row r="56" spans="1:8">
      <c r="A56" s="303" t="s">
        <v>11</v>
      </c>
      <c r="B56" s="383">
        <f t="shared" ref="B56:G56" si="10">SUM(B55:B55)</f>
        <v>0</v>
      </c>
      <c r="C56" s="383">
        <f t="shared" si="10"/>
        <v>0</v>
      </c>
      <c r="D56" s="383">
        <f t="shared" si="10"/>
        <v>0</v>
      </c>
      <c r="E56" s="383">
        <f t="shared" si="10"/>
        <v>0</v>
      </c>
      <c r="F56" s="383">
        <f t="shared" si="10"/>
        <v>0</v>
      </c>
      <c r="G56" s="383">
        <f t="shared" si="10"/>
        <v>0</v>
      </c>
      <c r="H56" s="369">
        <f>SUM(C56:F56)</f>
        <v>0</v>
      </c>
    </row>
    <row r="57" spans="1:8">
      <c r="A57" s="305" t="s">
        <v>126</v>
      </c>
      <c r="B57" s="365"/>
      <c r="C57" s="36"/>
      <c r="D57" s="250"/>
      <c r="E57" s="381"/>
      <c r="F57" s="369"/>
      <c r="G57" s="369"/>
    </row>
    <row r="58" spans="1:8">
      <c r="A58" s="320"/>
      <c r="B58" s="425"/>
      <c r="C58" s="425"/>
      <c r="D58" s="425"/>
      <c r="E58" s="425"/>
      <c r="F58" s="425"/>
      <c r="G58" s="425"/>
    </row>
    <row r="59" spans="1:8">
      <c r="A59" s="303"/>
      <c r="B59" s="381">
        <v>0</v>
      </c>
      <c r="C59" s="381">
        <v>0</v>
      </c>
      <c r="D59" s="381">
        <v>0</v>
      </c>
      <c r="E59" s="381">
        <v>0</v>
      </c>
      <c r="F59" s="369">
        <v>0</v>
      </c>
      <c r="G59" s="369">
        <f>SUM(C59:F59)</f>
        <v>0</v>
      </c>
    </row>
    <row r="60" spans="1:8">
      <c r="A60" s="303"/>
      <c r="B60" s="303"/>
      <c r="C60" s="251"/>
      <c r="D60" s="381"/>
      <c r="E60" s="381"/>
      <c r="F60" s="369"/>
      <c r="G60" s="369">
        <f>SUM(C60:F60)</f>
        <v>0</v>
      </c>
    </row>
    <row r="61" spans="1:8">
      <c r="A61" s="303" t="s">
        <v>11</v>
      </c>
      <c r="B61" s="383">
        <f t="shared" ref="B61:G61" si="11">SUM(B59:B60)</f>
        <v>0</v>
      </c>
      <c r="C61" s="383">
        <f t="shared" si="11"/>
        <v>0</v>
      </c>
      <c r="D61" s="383">
        <f t="shared" si="11"/>
        <v>0</v>
      </c>
      <c r="E61" s="383">
        <f t="shared" si="11"/>
        <v>0</v>
      </c>
      <c r="F61" s="383">
        <f t="shared" si="11"/>
        <v>0</v>
      </c>
      <c r="G61" s="383">
        <f t="shared" si="11"/>
        <v>0</v>
      </c>
      <c r="H61" s="369">
        <f>SUM(C61:F61)</f>
        <v>0</v>
      </c>
    </row>
    <row r="62" spans="1:8">
      <c r="A62" s="326" t="s">
        <v>127</v>
      </c>
      <c r="B62" s="320"/>
      <c r="C62" s="18"/>
      <c r="D62" s="23"/>
      <c r="E62" s="382"/>
      <c r="F62" s="369"/>
      <c r="G62" s="369"/>
    </row>
    <row r="63" spans="1:8">
      <c r="A63" s="320"/>
      <c r="B63" s="320"/>
      <c r="C63" s="18"/>
      <c r="D63" s="250"/>
      <c r="E63" s="18"/>
      <c r="F63" s="369"/>
      <c r="G63" s="369"/>
    </row>
    <row r="64" spans="1:8" s="327" customFormat="1">
      <c r="C64" s="40"/>
      <c r="D64" s="231"/>
      <c r="E64" s="40"/>
      <c r="F64" s="409"/>
      <c r="G64" s="409">
        <f>SUM(C64:F64)</f>
        <v>0</v>
      </c>
    </row>
    <row r="65" spans="1:8" s="327" customFormat="1">
      <c r="A65" s="424"/>
      <c r="B65" s="381">
        <v>0</v>
      </c>
      <c r="C65" s="381">
        <v>0</v>
      </c>
      <c r="D65" s="381">
        <v>0</v>
      </c>
      <c r="E65" s="381">
        <v>0</v>
      </c>
      <c r="F65" s="369">
        <v>0</v>
      </c>
      <c r="G65" s="409">
        <f t="shared" ref="G65:G66" si="12">SUM(C65:F65)</f>
        <v>0</v>
      </c>
    </row>
    <row r="66" spans="1:8" s="327" customFormat="1">
      <c r="A66" s="370"/>
      <c r="B66" s="370"/>
      <c r="C66" s="26"/>
      <c r="D66" s="231"/>
      <c r="E66" s="410"/>
      <c r="F66" s="409"/>
      <c r="G66" s="409">
        <f t="shared" si="12"/>
        <v>0</v>
      </c>
    </row>
    <row r="67" spans="1:8" s="70" customFormat="1">
      <c r="A67" s="303" t="s">
        <v>11</v>
      </c>
      <c r="B67" s="383">
        <f t="shared" ref="B67:G67" si="13">SUM(B64:B66)</f>
        <v>0</v>
      </c>
      <c r="C67" s="383">
        <f t="shared" si="13"/>
        <v>0</v>
      </c>
      <c r="D67" s="383">
        <f t="shared" si="13"/>
        <v>0</v>
      </c>
      <c r="E67" s="383">
        <f t="shared" si="13"/>
        <v>0</v>
      </c>
      <c r="F67" s="383">
        <f t="shared" si="13"/>
        <v>0</v>
      </c>
      <c r="G67" s="383">
        <f t="shared" si="13"/>
        <v>0</v>
      </c>
      <c r="H67" s="383">
        <f>SUM(C67:F67)</f>
        <v>0</v>
      </c>
    </row>
    <row r="68" spans="1:8" s="70" customFormat="1" ht="13.5" thickBot="1">
      <c r="A68" s="303"/>
      <c r="B68" s="303"/>
      <c r="C68" s="383"/>
      <c r="D68" s="383"/>
      <c r="E68" s="383"/>
      <c r="F68" s="383"/>
      <c r="G68" s="383"/>
      <c r="H68" s="383"/>
    </row>
    <row r="69" spans="1:8" ht="16.5" thickBot="1">
      <c r="A69" s="286" t="s">
        <v>131</v>
      </c>
      <c r="B69" s="26">
        <f t="shared" ref="B69:G69" si="14">B67+B61+B56+B52+B48+B43+B38</f>
        <v>1063050</v>
      </c>
      <c r="C69" s="26">
        <f t="shared" si="14"/>
        <v>130918.06</v>
      </c>
      <c r="D69" s="26">
        <f t="shared" si="14"/>
        <v>0</v>
      </c>
      <c r="E69" s="26">
        <f t="shared" si="14"/>
        <v>372852.77600000001</v>
      </c>
      <c r="F69" s="26">
        <f t="shared" si="14"/>
        <v>559279.16399999999</v>
      </c>
      <c r="G69" s="26">
        <f t="shared" si="14"/>
        <v>1063050</v>
      </c>
      <c r="H69" s="369"/>
    </row>
    <row r="70" spans="1:8" s="70" customFormat="1">
      <c r="A70" s="303"/>
      <c r="B70" s="303"/>
      <c r="C70" s="383"/>
      <c r="D70" s="383"/>
      <c r="E70" s="383"/>
      <c r="F70" s="383"/>
      <c r="G70" s="383"/>
      <c r="H70" s="383"/>
    </row>
    <row r="71" spans="1:8" ht="18">
      <c r="A71" s="330" t="s">
        <v>392</v>
      </c>
      <c r="B71" s="44">
        <f t="shared" ref="B71:G71" si="15">B69+B31</f>
        <v>2125522.44</v>
      </c>
      <c r="C71" s="44">
        <f t="shared" si="15"/>
        <v>431213.72000000003</v>
      </c>
      <c r="D71" s="44">
        <f t="shared" si="15"/>
        <v>222123.14</v>
      </c>
      <c r="E71" s="44">
        <f t="shared" si="15"/>
        <v>663929.33600000001</v>
      </c>
      <c r="F71" s="44">
        <f t="shared" si="15"/>
        <v>808256.24399999995</v>
      </c>
      <c r="G71" s="45">
        <f t="shared" si="15"/>
        <v>2125522.44</v>
      </c>
    </row>
    <row r="75" spans="1:8">
      <c r="A75" s="303"/>
      <c r="B75" s="303"/>
      <c r="C75" s="16"/>
      <c r="D75" s="16"/>
    </row>
  </sheetData>
  <pageMargins left="0.7" right="0.7" top="0.75" bottom="0.75" header="0.3" footer="0.3"/>
  <pageSetup scale="66" orientation="landscape" horizontalDpi="300" verticalDpi="300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opLeftCell="A4" workbookViewId="0">
      <selection activeCell="J6" sqref="J6"/>
    </sheetView>
  </sheetViews>
  <sheetFormatPr defaultRowHeight="15"/>
  <cols>
    <col min="1" max="1" width="94.140625" bestFit="1" customWidth="1"/>
    <col min="2" max="2" width="10.42578125" customWidth="1"/>
    <col min="3" max="6" width="12.28515625" bestFit="1" customWidth="1"/>
    <col min="7" max="7" width="14" bestFit="1" customWidth="1"/>
  </cols>
  <sheetData>
    <row r="1" spans="1:7">
      <c r="A1" s="72" t="s">
        <v>0</v>
      </c>
      <c r="B1" s="72"/>
      <c r="C1" s="71"/>
      <c r="D1" s="71"/>
      <c r="E1" s="71"/>
      <c r="F1" s="71"/>
      <c r="G1" s="71"/>
    </row>
    <row r="2" spans="1:7">
      <c r="A2" s="72"/>
      <c r="B2" s="72"/>
      <c r="C2" s="71"/>
      <c r="D2" s="71"/>
      <c r="E2" s="71"/>
      <c r="F2" s="71"/>
      <c r="G2" s="71"/>
    </row>
    <row r="3" spans="1:7" ht="19.5" thickBot="1">
      <c r="A3" s="75" t="s">
        <v>1</v>
      </c>
      <c r="B3" s="75"/>
      <c r="C3" s="76"/>
      <c r="D3" s="76"/>
      <c r="E3" s="77"/>
      <c r="F3" s="78"/>
      <c r="G3" s="78"/>
    </row>
    <row r="4" spans="1:7" ht="52.5" thickBot="1">
      <c r="A4" s="79" t="s">
        <v>133</v>
      </c>
      <c r="B4" s="130" t="s">
        <v>3</v>
      </c>
      <c r="C4" s="80" t="s">
        <v>4</v>
      </c>
      <c r="D4" s="81" t="s">
        <v>5</v>
      </c>
      <c r="E4" s="82" t="s">
        <v>6</v>
      </c>
      <c r="F4" s="83" t="s">
        <v>7</v>
      </c>
      <c r="G4" s="83" t="s">
        <v>8</v>
      </c>
    </row>
    <row r="5" spans="1:7" ht="15.75" thickBot="1">
      <c r="A5" s="79"/>
      <c r="B5" s="84"/>
      <c r="C5" s="85"/>
      <c r="D5" s="85"/>
      <c r="E5" s="86"/>
      <c r="F5" s="86"/>
      <c r="G5" s="86"/>
    </row>
    <row r="6" spans="1:7" ht="16.5" thickBot="1">
      <c r="A6" s="87" t="s">
        <v>9</v>
      </c>
      <c r="B6" s="88"/>
      <c r="C6" s="89"/>
      <c r="D6" s="89"/>
      <c r="E6" s="90"/>
      <c r="F6" s="79"/>
      <c r="G6" s="79"/>
    </row>
    <row r="7" spans="1:7" ht="16.5" thickBot="1">
      <c r="A7" s="91"/>
      <c r="B7" s="79"/>
      <c r="C7" s="79"/>
      <c r="D7" s="79"/>
      <c r="E7" s="79"/>
      <c r="F7" s="79"/>
      <c r="G7" s="79"/>
    </row>
    <row r="8" spans="1:7" ht="15.75" thickBot="1">
      <c r="A8" s="92" t="s">
        <v>10</v>
      </c>
      <c r="B8" s="93"/>
      <c r="C8" s="94"/>
      <c r="D8" s="94"/>
      <c r="E8" s="73"/>
      <c r="F8" s="95"/>
      <c r="G8" s="95"/>
    </row>
    <row r="9" spans="1:7">
      <c r="A9" s="71"/>
      <c r="B9" s="96"/>
      <c r="C9" s="97"/>
      <c r="D9" s="98"/>
      <c r="E9" s="97"/>
      <c r="F9" s="99"/>
      <c r="G9" s="99">
        <v>0</v>
      </c>
    </row>
    <row r="10" spans="1:7">
      <c r="A10" s="71"/>
      <c r="B10" s="96"/>
      <c r="C10" s="97"/>
      <c r="D10" s="98"/>
      <c r="E10" s="97"/>
      <c r="F10" s="99"/>
      <c r="G10" s="99">
        <v>0</v>
      </c>
    </row>
    <row r="11" spans="1:7">
      <c r="A11" s="100"/>
      <c r="B11" s="101"/>
      <c r="C11" s="102"/>
      <c r="D11" s="103"/>
      <c r="E11" s="97"/>
      <c r="F11" s="99"/>
      <c r="G11" s="99">
        <v>0</v>
      </c>
    </row>
    <row r="12" spans="1:7">
      <c r="A12" s="100" t="s">
        <v>11</v>
      </c>
      <c r="B12" s="101"/>
      <c r="C12" s="99">
        <v>0</v>
      </c>
      <c r="D12" s="99">
        <v>0</v>
      </c>
      <c r="E12" s="99">
        <v>0</v>
      </c>
      <c r="F12" s="99">
        <v>0</v>
      </c>
      <c r="G12" s="99">
        <v>0</v>
      </c>
    </row>
    <row r="13" spans="1:7">
      <c r="A13" s="104" t="s">
        <v>12</v>
      </c>
      <c r="B13" s="93"/>
      <c r="C13" s="94"/>
      <c r="D13" s="105"/>
      <c r="E13" s="106"/>
      <c r="F13" s="71"/>
      <c r="G13" s="71"/>
    </row>
    <row r="14" spans="1:7">
      <c r="A14" s="71"/>
      <c r="B14" s="96"/>
      <c r="C14" s="97"/>
      <c r="D14" s="98"/>
      <c r="E14" s="97"/>
      <c r="F14" s="99"/>
      <c r="G14" s="99">
        <v>0</v>
      </c>
    </row>
    <row r="15" spans="1:7">
      <c r="A15" s="100"/>
      <c r="B15" s="101"/>
      <c r="C15" s="102"/>
      <c r="D15" s="98"/>
      <c r="E15" s="97"/>
      <c r="F15" s="99"/>
      <c r="G15" s="99">
        <v>0</v>
      </c>
    </row>
    <row r="16" spans="1:7">
      <c r="A16" s="71"/>
      <c r="B16" s="96"/>
      <c r="C16" s="97"/>
      <c r="D16" s="98"/>
      <c r="E16" s="97"/>
      <c r="F16" s="99"/>
      <c r="G16" s="99">
        <v>0</v>
      </c>
    </row>
    <row r="17" spans="1:7">
      <c r="A17" s="73" t="s">
        <v>11</v>
      </c>
      <c r="B17" s="107"/>
      <c r="C17" s="99">
        <v>0</v>
      </c>
      <c r="D17" s="99">
        <v>0</v>
      </c>
      <c r="E17" s="99">
        <v>0</v>
      </c>
      <c r="F17" s="99">
        <v>0</v>
      </c>
      <c r="G17" s="99">
        <v>0</v>
      </c>
    </row>
    <row r="18" spans="1:7">
      <c r="A18" s="104" t="s">
        <v>13</v>
      </c>
      <c r="B18" s="93"/>
      <c r="C18" s="97"/>
      <c r="D18" s="98"/>
      <c r="E18" s="97"/>
      <c r="F18" s="99"/>
      <c r="G18" s="99"/>
    </row>
    <row r="19" spans="1:7">
      <c r="A19" s="71"/>
      <c r="B19" s="96"/>
      <c r="C19" s="97"/>
      <c r="D19" s="98"/>
      <c r="E19" s="97"/>
      <c r="F19" s="99"/>
      <c r="G19" s="99">
        <v>0</v>
      </c>
    </row>
    <row r="20" spans="1:7">
      <c r="A20" s="100"/>
      <c r="B20" s="101"/>
      <c r="C20" s="102"/>
      <c r="D20" s="98"/>
      <c r="E20" s="97"/>
      <c r="F20" s="99"/>
      <c r="G20" s="99">
        <v>0</v>
      </c>
    </row>
    <row r="21" spans="1:7">
      <c r="A21" s="71"/>
      <c r="B21" s="96"/>
      <c r="C21" s="97"/>
      <c r="D21" s="98"/>
      <c r="E21" s="97"/>
      <c r="F21" s="99"/>
      <c r="G21" s="99">
        <v>0</v>
      </c>
    </row>
    <row r="22" spans="1:7">
      <c r="A22" s="100"/>
      <c r="B22" s="101"/>
      <c r="C22" s="108"/>
      <c r="D22" s="98"/>
      <c r="E22" s="109"/>
      <c r="F22" s="99"/>
      <c r="G22" s="99">
        <v>0</v>
      </c>
    </row>
    <row r="23" spans="1:7" ht="15.75" thickBot="1">
      <c r="A23" s="100" t="s">
        <v>11</v>
      </c>
      <c r="B23" s="101"/>
      <c r="C23" s="99">
        <v>0</v>
      </c>
      <c r="D23" s="99">
        <v>0</v>
      </c>
      <c r="E23" s="99">
        <v>0</v>
      </c>
      <c r="F23" s="99">
        <v>0</v>
      </c>
      <c r="G23" s="99">
        <v>0</v>
      </c>
    </row>
    <row r="24" spans="1:7" ht="15.75" thickBot="1">
      <c r="A24" s="110" t="s">
        <v>14</v>
      </c>
      <c r="B24" s="111"/>
      <c r="C24" s="109"/>
      <c r="D24" s="97"/>
      <c r="E24" s="112"/>
      <c r="F24" s="113"/>
      <c r="G24" s="113"/>
    </row>
    <row r="25" spans="1:7">
      <c r="A25" s="74"/>
      <c r="B25" s="96"/>
      <c r="C25" s="113"/>
      <c r="D25" s="102"/>
      <c r="E25" s="112"/>
      <c r="F25" s="113"/>
      <c r="G25" s="99"/>
    </row>
    <row r="26" spans="1:7">
      <c r="A26" s="100" t="s">
        <v>11</v>
      </c>
      <c r="B26" s="101"/>
      <c r="C26" s="99">
        <v>0</v>
      </c>
      <c r="D26" s="99">
        <v>0</v>
      </c>
      <c r="E26" s="99">
        <v>0</v>
      </c>
      <c r="F26" s="99">
        <v>0</v>
      </c>
      <c r="G26" s="99">
        <v>0</v>
      </c>
    </row>
    <row r="27" spans="1:7">
      <c r="A27" s="104" t="s">
        <v>15</v>
      </c>
      <c r="B27" s="93"/>
      <c r="C27" s="114"/>
      <c r="D27" s="97"/>
      <c r="E27" s="112"/>
      <c r="F27" s="113"/>
      <c r="G27" s="113"/>
    </row>
    <row r="28" spans="1:7">
      <c r="A28" s="71"/>
      <c r="B28" s="96"/>
      <c r="C28" s="99"/>
      <c r="D28" s="99"/>
      <c r="E28" s="109"/>
      <c r="F28" s="99"/>
      <c r="G28" s="99"/>
    </row>
    <row r="29" spans="1:7">
      <c r="A29" s="100" t="s">
        <v>11</v>
      </c>
      <c r="B29" s="101"/>
      <c r="C29" s="99">
        <v>0</v>
      </c>
      <c r="D29" s="99">
        <v>0</v>
      </c>
      <c r="E29" s="99">
        <v>0</v>
      </c>
      <c r="F29" s="99">
        <v>0</v>
      </c>
      <c r="G29" s="99">
        <v>0</v>
      </c>
    </row>
    <row r="30" spans="1:7" ht="15.75" thickBot="1">
      <c r="A30" s="100"/>
      <c r="B30" s="101"/>
      <c r="C30" s="99"/>
      <c r="D30" s="99"/>
      <c r="E30" s="99"/>
      <c r="F30" s="99"/>
      <c r="G30" s="99"/>
    </row>
    <row r="31" spans="1:7" ht="16.5" thickBot="1">
      <c r="A31" s="87" t="s">
        <v>16</v>
      </c>
      <c r="B31" s="88"/>
      <c r="C31" s="115">
        <v>0</v>
      </c>
      <c r="D31" s="115">
        <v>0</v>
      </c>
      <c r="E31" s="115">
        <v>0</v>
      </c>
      <c r="F31" s="115">
        <v>0</v>
      </c>
      <c r="G31" s="115">
        <v>0</v>
      </c>
    </row>
    <row r="32" spans="1:7" ht="15.75" thickBot="1">
      <c r="A32" s="100"/>
      <c r="B32" s="101"/>
      <c r="C32" s="99"/>
      <c r="D32" s="99"/>
      <c r="E32" s="99"/>
      <c r="F32" s="99"/>
      <c r="G32" s="99"/>
    </row>
    <row r="33" spans="1:7" ht="16.5" thickBot="1">
      <c r="A33" s="87" t="s">
        <v>17</v>
      </c>
      <c r="B33" s="88"/>
      <c r="C33" s="74"/>
      <c r="D33" s="74"/>
      <c r="E33" s="74"/>
      <c r="F33" s="71"/>
      <c r="G33" s="71"/>
    </row>
    <row r="34" spans="1:7" ht="16.5" thickBot="1">
      <c r="A34" s="116"/>
      <c r="B34" s="88"/>
      <c r="C34" s="114"/>
      <c r="D34" s="97"/>
      <c r="E34" s="109"/>
      <c r="F34" s="99"/>
      <c r="G34" s="99"/>
    </row>
    <row r="35" spans="1:7" ht="15.75" thickBot="1">
      <c r="A35" s="110" t="s">
        <v>18</v>
      </c>
      <c r="B35" s="111"/>
      <c r="C35" s="97"/>
      <c r="D35" s="97"/>
      <c r="E35" s="109"/>
      <c r="F35" s="99"/>
      <c r="G35" s="99"/>
    </row>
    <row r="36" spans="1:7">
      <c r="A36" s="111" t="s">
        <v>19</v>
      </c>
      <c r="B36" s="111"/>
      <c r="C36" s="97"/>
      <c r="D36" s="109"/>
      <c r="E36" s="117"/>
      <c r="F36" s="99"/>
      <c r="G36" s="99"/>
    </row>
    <row r="37" spans="1:7">
      <c r="A37" s="71"/>
      <c r="B37" s="71"/>
      <c r="C37" s="97"/>
      <c r="D37" s="97"/>
      <c r="E37" s="109"/>
      <c r="F37" s="99"/>
      <c r="G37" s="99">
        <v>0</v>
      </c>
    </row>
    <row r="38" spans="1:7">
      <c r="A38" s="71"/>
      <c r="B38" s="71"/>
      <c r="C38" s="97"/>
      <c r="D38" s="97"/>
      <c r="E38" s="109"/>
      <c r="F38" s="99"/>
      <c r="G38" s="99">
        <v>0</v>
      </c>
    </row>
    <row r="39" spans="1:7">
      <c r="A39" s="71"/>
      <c r="B39" s="71"/>
      <c r="C39" s="97"/>
      <c r="D39" s="97"/>
      <c r="E39" s="109"/>
      <c r="F39" s="99"/>
      <c r="G39" s="99">
        <v>0</v>
      </c>
    </row>
    <row r="40" spans="1:7">
      <c r="A40" s="71"/>
      <c r="B40" s="71"/>
      <c r="C40" s="97"/>
      <c r="D40" s="97"/>
      <c r="E40" s="109"/>
      <c r="F40" s="99"/>
      <c r="G40" s="99">
        <v>0</v>
      </c>
    </row>
    <row r="41" spans="1:7">
      <c r="A41" s="100"/>
      <c r="B41" s="100"/>
      <c r="C41" s="114"/>
      <c r="D41" s="97"/>
      <c r="E41" s="109"/>
      <c r="F41" s="99"/>
      <c r="G41" s="99">
        <v>0</v>
      </c>
    </row>
    <row r="42" spans="1:7">
      <c r="A42" s="100"/>
      <c r="B42" s="100"/>
      <c r="C42" s="118"/>
      <c r="D42" s="97"/>
      <c r="E42" s="109"/>
      <c r="F42" s="99"/>
      <c r="G42" s="99">
        <v>0</v>
      </c>
    </row>
    <row r="43" spans="1:7" ht="15.75" thickBot="1">
      <c r="A43" s="100" t="s">
        <v>11</v>
      </c>
      <c r="B43" s="100"/>
      <c r="C43" s="99">
        <v>0</v>
      </c>
      <c r="D43" s="99">
        <v>0</v>
      </c>
      <c r="E43" s="99">
        <v>0</v>
      </c>
      <c r="F43" s="99">
        <v>0</v>
      </c>
      <c r="G43" s="99">
        <v>0</v>
      </c>
    </row>
    <row r="44" spans="1:7" ht="15.75" thickBot="1">
      <c r="A44" s="110" t="s">
        <v>44</v>
      </c>
      <c r="B44" s="111"/>
      <c r="C44" s="109"/>
      <c r="D44" s="109"/>
      <c r="E44" s="109"/>
      <c r="F44" s="99"/>
      <c r="G44" s="99"/>
    </row>
    <row r="45" spans="1:7">
      <c r="A45" s="111" t="s">
        <v>19</v>
      </c>
      <c r="B45" s="111"/>
      <c r="C45" s="109"/>
      <c r="D45" s="109"/>
      <c r="E45" s="109"/>
      <c r="F45" s="99"/>
      <c r="G45" s="99">
        <v>0</v>
      </c>
    </row>
    <row r="46" spans="1:7">
      <c r="A46" s="100"/>
      <c r="B46" s="100"/>
      <c r="C46" s="109"/>
      <c r="D46" s="109"/>
      <c r="E46" s="109"/>
      <c r="F46" s="99"/>
      <c r="G46" s="99">
        <v>0</v>
      </c>
    </row>
    <row r="47" spans="1:7">
      <c r="A47" s="100"/>
      <c r="B47" s="100"/>
      <c r="C47" s="112"/>
      <c r="D47" s="109"/>
      <c r="E47" s="109"/>
      <c r="F47" s="99"/>
      <c r="G47" s="99">
        <v>0</v>
      </c>
    </row>
    <row r="48" spans="1:7" ht="15.75" thickBot="1">
      <c r="A48" s="100" t="s">
        <v>11</v>
      </c>
      <c r="B48" s="100"/>
      <c r="C48" s="99">
        <v>0</v>
      </c>
      <c r="D48" s="99">
        <v>0</v>
      </c>
      <c r="E48" s="99">
        <v>0</v>
      </c>
      <c r="F48" s="99">
        <v>0</v>
      </c>
      <c r="G48" s="99">
        <v>0</v>
      </c>
    </row>
    <row r="49" spans="1:7" ht="15.75" thickBot="1">
      <c r="A49" s="110" t="s">
        <v>46</v>
      </c>
      <c r="B49" s="111"/>
      <c r="C49" s="109"/>
      <c r="D49" s="109"/>
      <c r="E49" s="109"/>
      <c r="F49" s="99"/>
      <c r="G49" s="99"/>
    </row>
    <row r="50" spans="1:7">
      <c r="A50" s="111" t="s">
        <v>19</v>
      </c>
      <c r="B50" s="111"/>
      <c r="C50" s="109"/>
      <c r="D50" s="109"/>
      <c r="E50" s="109"/>
      <c r="F50" s="99"/>
      <c r="G50" s="99">
        <v>0</v>
      </c>
    </row>
    <row r="51" spans="1:7">
      <c r="A51" s="100"/>
      <c r="B51" s="100"/>
      <c r="C51" s="109"/>
      <c r="D51" s="109"/>
      <c r="E51" s="109"/>
      <c r="F51" s="99"/>
      <c r="G51" s="99">
        <v>0</v>
      </c>
    </row>
    <row r="52" spans="1:7">
      <c r="A52" s="100"/>
      <c r="B52" s="100"/>
      <c r="C52" s="109"/>
      <c r="D52" s="109"/>
      <c r="E52" s="109"/>
      <c r="F52" s="99"/>
      <c r="G52" s="99">
        <v>0</v>
      </c>
    </row>
    <row r="53" spans="1:7">
      <c r="A53" s="100"/>
      <c r="B53" s="100"/>
      <c r="C53" s="109"/>
      <c r="D53" s="109"/>
      <c r="E53" s="109"/>
      <c r="F53" s="99"/>
      <c r="G53" s="99">
        <v>0</v>
      </c>
    </row>
    <row r="54" spans="1:7">
      <c r="A54" s="100"/>
      <c r="B54" s="100"/>
      <c r="C54" s="109"/>
      <c r="D54" s="109"/>
      <c r="E54" s="109"/>
      <c r="F54" s="99"/>
      <c r="G54" s="99">
        <v>0</v>
      </c>
    </row>
    <row r="55" spans="1:7">
      <c r="A55" s="100"/>
      <c r="B55" s="100"/>
      <c r="C55" s="109"/>
      <c r="D55" s="109"/>
      <c r="E55" s="109"/>
      <c r="F55" s="99"/>
      <c r="G55" s="99">
        <v>0</v>
      </c>
    </row>
    <row r="56" spans="1:7">
      <c r="A56" s="100"/>
      <c r="B56" s="100"/>
      <c r="C56" s="109"/>
      <c r="D56" s="109"/>
      <c r="E56" s="109"/>
      <c r="F56" s="99"/>
      <c r="G56" s="99">
        <v>0</v>
      </c>
    </row>
    <row r="57" spans="1:7">
      <c r="A57" s="100"/>
      <c r="B57" s="100"/>
      <c r="C57" s="109"/>
      <c r="D57" s="109"/>
      <c r="E57" s="109"/>
      <c r="F57" s="99"/>
      <c r="G57" s="99">
        <v>0</v>
      </c>
    </row>
    <row r="58" spans="1:7">
      <c r="A58" s="100"/>
      <c r="B58" s="100"/>
      <c r="C58" s="109"/>
      <c r="D58" s="109"/>
      <c r="E58" s="109"/>
      <c r="F58" s="99"/>
      <c r="G58" s="99">
        <v>0</v>
      </c>
    </row>
    <row r="59" spans="1:7">
      <c r="A59" s="100"/>
      <c r="B59" s="100"/>
      <c r="C59" s="109"/>
      <c r="D59" s="109"/>
      <c r="E59" s="109"/>
      <c r="F59" s="99"/>
      <c r="G59" s="99">
        <v>0</v>
      </c>
    </row>
    <row r="60" spans="1:7">
      <c r="A60" s="100"/>
      <c r="B60" s="100"/>
      <c r="C60" s="109"/>
      <c r="D60" s="109"/>
      <c r="E60" s="109"/>
      <c r="F60" s="99"/>
      <c r="G60" s="99">
        <v>0</v>
      </c>
    </row>
    <row r="61" spans="1:7">
      <c r="A61" s="100"/>
      <c r="B61" s="100"/>
      <c r="C61" s="112"/>
      <c r="D61" s="109"/>
      <c r="E61" s="109"/>
      <c r="F61" s="99"/>
      <c r="G61" s="99">
        <v>0</v>
      </c>
    </row>
    <row r="62" spans="1:7" ht="15.75" thickBot="1">
      <c r="A62" s="100" t="s">
        <v>11</v>
      </c>
      <c r="B62" s="100"/>
      <c r="C62" s="99">
        <v>0</v>
      </c>
      <c r="D62" s="99">
        <v>0</v>
      </c>
      <c r="E62" s="99">
        <v>0</v>
      </c>
      <c r="F62" s="99">
        <v>0</v>
      </c>
      <c r="G62" s="99">
        <v>0</v>
      </c>
    </row>
    <row r="63" spans="1:7" ht="15.75" thickBot="1">
      <c r="A63" s="110" t="s">
        <v>47</v>
      </c>
      <c r="B63" s="111"/>
      <c r="C63" s="109"/>
      <c r="D63" s="109"/>
      <c r="E63" s="109"/>
      <c r="F63" s="99"/>
      <c r="G63" s="99"/>
    </row>
    <row r="64" spans="1:7">
      <c r="A64" s="111" t="s">
        <v>19</v>
      </c>
      <c r="B64" s="111"/>
      <c r="C64" s="117"/>
      <c r="D64" s="109"/>
      <c r="E64" s="109"/>
      <c r="F64" s="99"/>
      <c r="G64" s="99"/>
    </row>
    <row r="65" spans="1:7">
      <c r="A65" s="93" t="s">
        <v>75</v>
      </c>
      <c r="B65" s="134">
        <v>25000</v>
      </c>
      <c r="C65" s="117">
        <v>0</v>
      </c>
      <c r="D65" s="109">
        <v>0</v>
      </c>
      <c r="E65" s="109">
        <v>12500</v>
      </c>
      <c r="F65" s="99">
        <v>12500</v>
      </c>
      <c r="G65" s="99">
        <v>25000</v>
      </c>
    </row>
    <row r="66" spans="1:7">
      <c r="A66" s="111"/>
      <c r="B66" s="134"/>
      <c r="C66" s="117"/>
      <c r="D66" s="109"/>
      <c r="E66" s="109"/>
      <c r="F66" s="99"/>
      <c r="G66" s="99">
        <v>0</v>
      </c>
    </row>
    <row r="67" spans="1:7">
      <c r="A67" s="111"/>
      <c r="B67" s="134"/>
      <c r="C67" s="117"/>
      <c r="D67" s="109"/>
      <c r="E67" s="109"/>
      <c r="F67" s="99"/>
      <c r="G67" s="99">
        <v>0</v>
      </c>
    </row>
    <row r="68" spans="1:7">
      <c r="A68" s="111"/>
      <c r="B68" s="134"/>
      <c r="C68" s="117"/>
      <c r="D68" s="109"/>
      <c r="E68" s="109"/>
      <c r="F68" s="99"/>
      <c r="G68" s="99">
        <v>0</v>
      </c>
    </row>
    <row r="69" spans="1:7">
      <c r="A69" s="111"/>
      <c r="B69" s="134"/>
      <c r="C69" s="117"/>
      <c r="D69" s="109"/>
      <c r="E69" s="109"/>
      <c r="F69" s="99"/>
      <c r="G69" s="99">
        <v>0</v>
      </c>
    </row>
    <row r="70" spans="1:7">
      <c r="A70" s="111"/>
      <c r="B70" s="134"/>
      <c r="C70" s="117"/>
      <c r="D70" s="109"/>
      <c r="E70" s="109"/>
      <c r="F70" s="99"/>
      <c r="G70" s="99">
        <v>0</v>
      </c>
    </row>
    <row r="71" spans="1:7">
      <c r="A71" s="111"/>
      <c r="B71" s="134"/>
      <c r="C71" s="117"/>
      <c r="D71" s="109"/>
      <c r="E71" s="109"/>
      <c r="F71" s="99"/>
      <c r="G71" s="99">
        <v>0</v>
      </c>
    </row>
    <row r="72" spans="1:7">
      <c r="A72" s="100"/>
      <c r="B72" s="112"/>
      <c r="C72" s="117"/>
      <c r="D72" s="109"/>
      <c r="E72" s="109"/>
      <c r="F72" s="99"/>
      <c r="G72" s="99">
        <v>0</v>
      </c>
    </row>
    <row r="73" spans="1:7">
      <c r="A73" s="71"/>
      <c r="B73" s="113"/>
      <c r="C73" s="109"/>
      <c r="D73" s="109"/>
      <c r="E73" s="109"/>
      <c r="F73" s="99"/>
      <c r="G73" s="99">
        <v>0</v>
      </c>
    </row>
    <row r="74" spans="1:7" ht="15.75" thickBot="1">
      <c r="A74" s="100" t="s">
        <v>11</v>
      </c>
      <c r="B74" s="112">
        <v>25000</v>
      </c>
      <c r="C74" s="99">
        <v>0</v>
      </c>
      <c r="D74" s="99">
        <v>0</v>
      </c>
      <c r="E74" s="99">
        <v>12500</v>
      </c>
      <c r="F74" s="99">
        <v>12500</v>
      </c>
      <c r="G74" s="99">
        <v>25000</v>
      </c>
    </row>
    <row r="75" spans="1:7" ht="15.75" thickBot="1">
      <c r="A75" s="110" t="s">
        <v>76</v>
      </c>
      <c r="B75" s="134"/>
      <c r="C75" s="109"/>
      <c r="D75" s="109"/>
      <c r="E75" s="109"/>
      <c r="F75" s="99"/>
      <c r="G75" s="99"/>
    </row>
    <row r="76" spans="1:7">
      <c r="A76" s="111" t="s">
        <v>19</v>
      </c>
      <c r="B76" s="134"/>
      <c r="C76" s="117"/>
      <c r="D76" s="119"/>
      <c r="E76" s="109"/>
      <c r="F76" s="99"/>
      <c r="G76" s="99"/>
    </row>
    <row r="77" spans="1:7">
      <c r="A77" s="111"/>
      <c r="B77" s="134"/>
      <c r="C77" s="117"/>
      <c r="D77" s="119"/>
      <c r="E77" s="109"/>
      <c r="F77" s="99"/>
      <c r="G77" s="99">
        <v>0</v>
      </c>
    </row>
    <row r="78" spans="1:7">
      <c r="A78" s="111"/>
      <c r="B78" s="134"/>
      <c r="C78" s="117"/>
      <c r="D78" s="119"/>
      <c r="E78" s="109"/>
      <c r="F78" s="99"/>
      <c r="G78" s="99">
        <v>0</v>
      </c>
    </row>
    <row r="79" spans="1:7">
      <c r="A79" s="111"/>
      <c r="B79" s="134"/>
      <c r="C79" s="117"/>
      <c r="D79" s="119"/>
      <c r="E79" s="109"/>
      <c r="F79" s="99"/>
      <c r="G79" s="99">
        <v>0</v>
      </c>
    </row>
    <row r="80" spans="1:7">
      <c r="A80" s="111"/>
      <c r="B80" s="134"/>
      <c r="C80" s="117"/>
      <c r="D80" s="119"/>
      <c r="E80" s="109"/>
      <c r="F80" s="99"/>
      <c r="G80" s="99">
        <v>0</v>
      </c>
    </row>
    <row r="81" spans="1:7">
      <c r="A81" s="111"/>
      <c r="B81" s="134"/>
      <c r="C81" s="117"/>
      <c r="D81" s="119"/>
      <c r="E81" s="109"/>
      <c r="F81" s="99"/>
      <c r="G81" s="99">
        <v>0</v>
      </c>
    </row>
    <row r="82" spans="1:7">
      <c r="A82" s="100"/>
      <c r="B82" s="112"/>
      <c r="C82" s="117"/>
      <c r="D82" s="119"/>
      <c r="E82" s="109"/>
      <c r="F82" s="99"/>
      <c r="G82" s="99">
        <v>0</v>
      </c>
    </row>
    <row r="83" spans="1:7">
      <c r="A83" s="100" t="s">
        <v>125</v>
      </c>
      <c r="B83" s="112"/>
      <c r="C83" s="118"/>
      <c r="D83" s="119"/>
      <c r="E83" s="109"/>
      <c r="F83" s="99"/>
      <c r="G83" s="99">
        <v>0</v>
      </c>
    </row>
    <row r="84" spans="1:7">
      <c r="A84" s="100" t="s">
        <v>11</v>
      </c>
      <c r="B84" s="112"/>
      <c r="C84" s="113">
        <v>0</v>
      </c>
      <c r="D84" s="113">
        <v>0</v>
      </c>
      <c r="E84" s="113">
        <v>0</v>
      </c>
      <c r="F84" s="113">
        <v>0</v>
      </c>
      <c r="G84" s="113">
        <v>0</v>
      </c>
    </row>
    <row r="85" spans="1:7">
      <c r="A85" s="104" t="s">
        <v>126</v>
      </c>
      <c r="B85" s="132"/>
      <c r="C85" s="118"/>
      <c r="D85" s="119"/>
      <c r="E85" s="109"/>
      <c r="F85" s="99"/>
      <c r="G85" s="99"/>
    </row>
    <row r="86" spans="1:7">
      <c r="A86" s="111" t="s">
        <v>19</v>
      </c>
      <c r="B86" s="134"/>
      <c r="C86" s="117"/>
      <c r="D86" s="109"/>
      <c r="E86" s="109"/>
      <c r="F86" s="99"/>
      <c r="G86" s="99"/>
    </row>
    <row r="87" spans="1:7">
      <c r="A87" s="135" t="s">
        <v>134</v>
      </c>
      <c r="B87" s="112">
        <v>144000</v>
      </c>
      <c r="C87" s="117">
        <v>36000</v>
      </c>
      <c r="D87" s="117">
        <v>36000</v>
      </c>
      <c r="E87" s="117">
        <v>36000</v>
      </c>
      <c r="F87" s="117">
        <v>36000</v>
      </c>
      <c r="G87" s="99">
        <v>144000</v>
      </c>
    </row>
    <row r="88" spans="1:7">
      <c r="A88" s="100"/>
      <c r="B88" s="112"/>
      <c r="C88" s="117"/>
      <c r="D88" s="109"/>
      <c r="E88" s="109"/>
      <c r="F88" s="99"/>
      <c r="G88" s="99">
        <v>0</v>
      </c>
    </row>
    <row r="89" spans="1:7">
      <c r="A89" s="100"/>
      <c r="B89" s="112"/>
      <c r="C89" s="117"/>
      <c r="D89" s="109"/>
      <c r="E89" s="109"/>
      <c r="F89" s="99"/>
      <c r="G89" s="99">
        <v>0</v>
      </c>
    </row>
    <row r="90" spans="1:7">
      <c r="A90" s="100"/>
      <c r="B90" s="112"/>
      <c r="C90" s="117"/>
      <c r="D90" s="109"/>
      <c r="E90" s="109"/>
      <c r="F90" s="99"/>
      <c r="G90" s="99">
        <v>0</v>
      </c>
    </row>
    <row r="91" spans="1:7">
      <c r="A91" s="100"/>
      <c r="B91" s="112"/>
      <c r="C91" s="120"/>
      <c r="D91" s="109"/>
      <c r="E91" s="109"/>
      <c r="F91" s="99"/>
      <c r="G91" s="99">
        <v>0</v>
      </c>
    </row>
    <row r="92" spans="1:7">
      <c r="A92" s="100" t="s">
        <v>11</v>
      </c>
      <c r="B92" s="112">
        <v>144000</v>
      </c>
      <c r="C92" s="113">
        <v>36000</v>
      </c>
      <c r="D92" s="113">
        <v>36000</v>
      </c>
      <c r="E92" s="113">
        <v>36000</v>
      </c>
      <c r="F92" s="113">
        <v>36000</v>
      </c>
      <c r="G92" s="113">
        <v>144000</v>
      </c>
    </row>
    <row r="93" spans="1:7">
      <c r="A93" s="121" t="s">
        <v>127</v>
      </c>
      <c r="B93" s="134"/>
      <c r="C93" s="97"/>
      <c r="D93" s="102"/>
      <c r="E93" s="112"/>
      <c r="F93" s="99"/>
      <c r="G93" s="99"/>
    </row>
    <row r="94" spans="1:7">
      <c r="A94" s="111" t="s">
        <v>19</v>
      </c>
      <c r="B94" s="134"/>
      <c r="C94" s="97"/>
      <c r="D94" s="119"/>
      <c r="E94" s="97"/>
      <c r="F94" s="99"/>
      <c r="G94" s="99"/>
    </row>
    <row r="95" spans="1:7">
      <c r="A95" s="96"/>
      <c r="B95" s="133"/>
      <c r="C95" s="122"/>
      <c r="D95" s="98"/>
      <c r="E95" s="122"/>
      <c r="F95" s="123"/>
      <c r="G95" s="123">
        <v>0</v>
      </c>
    </row>
    <row r="96" spans="1:7">
      <c r="A96" s="96"/>
      <c r="B96" s="133"/>
      <c r="C96" s="122"/>
      <c r="D96" s="98"/>
      <c r="E96" s="122"/>
      <c r="F96" s="123"/>
      <c r="G96" s="123">
        <v>0</v>
      </c>
    </row>
    <row r="97" spans="1:7">
      <c r="A97" s="96"/>
      <c r="B97" s="133"/>
      <c r="C97" s="122"/>
      <c r="D97" s="98"/>
      <c r="E97" s="122"/>
      <c r="F97" s="123"/>
      <c r="G97" s="123">
        <v>0</v>
      </c>
    </row>
    <row r="98" spans="1:7">
      <c r="A98" s="96"/>
      <c r="B98" s="133"/>
      <c r="C98" s="122"/>
      <c r="D98" s="98"/>
      <c r="E98" s="122"/>
      <c r="F98" s="123"/>
      <c r="G98" s="123">
        <v>0</v>
      </c>
    </row>
    <row r="99" spans="1:7">
      <c r="A99" s="96"/>
      <c r="B99" s="133"/>
      <c r="C99" s="122"/>
      <c r="D99" s="98"/>
      <c r="E99" s="122"/>
      <c r="F99" s="123"/>
      <c r="G99" s="123">
        <v>0</v>
      </c>
    </row>
    <row r="100" spans="1:7">
      <c r="A100" s="96"/>
      <c r="B100" s="133"/>
      <c r="C100" s="122"/>
      <c r="D100" s="98"/>
      <c r="E100" s="122"/>
      <c r="F100" s="123"/>
      <c r="G100" s="123">
        <v>0</v>
      </c>
    </row>
    <row r="101" spans="1:7">
      <c r="A101" s="96"/>
      <c r="B101" s="133"/>
      <c r="C101" s="122"/>
      <c r="D101" s="98"/>
      <c r="E101" s="122"/>
      <c r="F101" s="123"/>
      <c r="G101" s="123">
        <v>0</v>
      </c>
    </row>
    <row r="102" spans="1:7">
      <c r="A102" s="96"/>
      <c r="B102" s="133"/>
      <c r="C102" s="122"/>
      <c r="D102" s="98"/>
      <c r="E102" s="122"/>
      <c r="F102" s="123"/>
      <c r="G102" s="123">
        <v>0</v>
      </c>
    </row>
    <row r="103" spans="1:7">
      <c r="A103" s="96"/>
      <c r="B103" s="133"/>
      <c r="C103" s="122"/>
      <c r="D103" s="98"/>
      <c r="E103" s="122"/>
      <c r="F103" s="123"/>
      <c r="G103" s="123">
        <v>0</v>
      </c>
    </row>
    <row r="104" spans="1:7">
      <c r="A104" s="96"/>
      <c r="B104" s="133"/>
      <c r="C104" s="122"/>
      <c r="D104" s="98"/>
      <c r="E104" s="122"/>
      <c r="F104" s="123"/>
      <c r="G104" s="123">
        <v>0</v>
      </c>
    </row>
    <row r="105" spans="1:7">
      <c r="A105" s="101"/>
      <c r="B105" s="131"/>
      <c r="C105" s="115"/>
      <c r="D105" s="98"/>
      <c r="E105" s="124"/>
      <c r="F105" s="123"/>
      <c r="G105" s="123">
        <v>0</v>
      </c>
    </row>
    <row r="106" spans="1:7">
      <c r="A106" s="101"/>
      <c r="B106" s="131"/>
      <c r="C106" s="108"/>
      <c r="D106" s="98"/>
      <c r="E106" s="124"/>
      <c r="F106" s="123"/>
      <c r="G106" s="123">
        <v>0</v>
      </c>
    </row>
    <row r="107" spans="1:7">
      <c r="A107" s="101"/>
      <c r="B107" s="131"/>
      <c r="C107" s="108"/>
      <c r="D107" s="98"/>
      <c r="E107" s="124"/>
      <c r="F107" s="123"/>
      <c r="G107" s="123">
        <v>0</v>
      </c>
    </row>
    <row r="108" spans="1:7">
      <c r="A108" s="100" t="s">
        <v>11</v>
      </c>
      <c r="B108" s="112"/>
      <c r="C108" s="113">
        <v>0</v>
      </c>
      <c r="D108" s="113">
        <v>0</v>
      </c>
      <c r="E108" s="113">
        <v>0</v>
      </c>
      <c r="F108" s="113">
        <v>0</v>
      </c>
      <c r="G108" s="113">
        <v>0</v>
      </c>
    </row>
    <row r="109" spans="1:7" ht="15.75" thickBot="1">
      <c r="A109" s="100"/>
      <c r="B109" s="112"/>
      <c r="C109" s="113"/>
      <c r="D109" s="113"/>
      <c r="E109" s="113"/>
      <c r="F109" s="113"/>
      <c r="G109" s="113"/>
    </row>
    <row r="110" spans="1:7" ht="16.5" thickBot="1">
      <c r="A110" s="87" t="s">
        <v>131</v>
      </c>
      <c r="B110" s="125"/>
      <c r="C110" s="108">
        <v>36000</v>
      </c>
      <c r="D110" s="108">
        <v>36000</v>
      </c>
      <c r="E110" s="108">
        <v>48500</v>
      </c>
      <c r="F110" s="108">
        <v>48500</v>
      </c>
      <c r="G110" s="108">
        <v>169000</v>
      </c>
    </row>
    <row r="111" spans="1:7">
      <c r="A111" s="100"/>
      <c r="B111" s="100"/>
      <c r="C111" s="113"/>
      <c r="D111" s="113"/>
      <c r="E111" s="113"/>
      <c r="F111" s="113"/>
      <c r="G111" s="113"/>
    </row>
    <row r="112" spans="1:7" ht="18">
      <c r="A112" s="126" t="s">
        <v>132</v>
      </c>
      <c r="B112" s="127"/>
      <c r="C112" s="128">
        <v>36000</v>
      </c>
      <c r="D112" s="128">
        <v>36000</v>
      </c>
      <c r="E112" s="128">
        <v>48500</v>
      </c>
      <c r="F112" s="128">
        <v>48500</v>
      </c>
      <c r="G112" s="129">
        <v>169000</v>
      </c>
    </row>
    <row r="116" spans="1:4">
      <c r="A116" s="100"/>
      <c r="B116" s="100"/>
      <c r="C116" s="94"/>
      <c r="D116" s="94"/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opLeftCell="A46" workbookViewId="0">
      <selection activeCell="A123" sqref="A123"/>
    </sheetView>
  </sheetViews>
  <sheetFormatPr defaultRowHeight="15"/>
  <cols>
    <col min="1" max="1" width="94.140625" bestFit="1" customWidth="1"/>
    <col min="2" max="2" width="13.5703125" bestFit="1" customWidth="1"/>
    <col min="3" max="6" width="14" bestFit="1" customWidth="1"/>
    <col min="7" max="7" width="16.28515625" bestFit="1" customWidth="1"/>
  </cols>
  <sheetData>
    <row r="1" spans="1:7">
      <c r="A1" s="138" t="s">
        <v>0</v>
      </c>
      <c r="B1" s="138"/>
      <c r="C1" s="137"/>
      <c r="D1" s="137"/>
      <c r="E1" s="137"/>
      <c r="F1" s="137"/>
      <c r="G1" s="137"/>
    </row>
    <row r="2" spans="1:7">
      <c r="A2" s="138"/>
      <c r="B2" s="138"/>
      <c r="C2" s="137"/>
      <c r="D2" s="137"/>
      <c r="E2" s="137"/>
      <c r="F2" s="137"/>
      <c r="G2" s="137"/>
    </row>
    <row r="3" spans="1:7" ht="19.5" thickBot="1">
      <c r="A3" s="141" t="s">
        <v>1</v>
      </c>
      <c r="B3" s="141"/>
      <c r="C3" s="142"/>
      <c r="D3" s="142"/>
      <c r="E3" s="143"/>
      <c r="F3" s="144"/>
      <c r="G3" s="144"/>
    </row>
    <row r="4" spans="1:7" ht="39.75" thickBot="1">
      <c r="A4" s="145" t="s">
        <v>135</v>
      </c>
      <c r="B4" s="193" t="s">
        <v>3</v>
      </c>
      <c r="C4" s="146" t="s">
        <v>4</v>
      </c>
      <c r="D4" s="147" t="s">
        <v>5</v>
      </c>
      <c r="E4" s="148" t="s">
        <v>6</v>
      </c>
      <c r="F4" s="149" t="s">
        <v>7</v>
      </c>
      <c r="G4" s="149" t="s">
        <v>8</v>
      </c>
    </row>
    <row r="5" spans="1:7" ht="15.75" thickBot="1">
      <c r="A5" s="145"/>
      <c r="B5" s="150"/>
      <c r="C5" s="151"/>
      <c r="D5" s="151"/>
      <c r="E5" s="152"/>
      <c r="F5" s="152"/>
      <c r="G5" s="152"/>
    </row>
    <row r="6" spans="1:7" ht="16.5" thickBot="1">
      <c r="A6" s="153" t="s">
        <v>9</v>
      </c>
      <c r="B6" s="154"/>
      <c r="C6" s="155"/>
      <c r="D6" s="155"/>
      <c r="E6" s="156"/>
      <c r="F6" s="145"/>
      <c r="G6" s="145"/>
    </row>
    <row r="7" spans="1:7" ht="16.5" thickBot="1">
      <c r="A7" s="157"/>
      <c r="B7" s="145"/>
      <c r="C7" s="145"/>
      <c r="D7" s="145"/>
      <c r="E7" s="145"/>
      <c r="F7" s="145"/>
      <c r="G7" s="145"/>
    </row>
    <row r="8" spans="1:7" ht="15.75" thickBot="1">
      <c r="A8" s="158" t="s">
        <v>10</v>
      </c>
      <c r="B8" s="194"/>
      <c r="C8" s="160"/>
      <c r="D8" s="160"/>
      <c r="E8" s="139"/>
      <c r="F8" s="161"/>
      <c r="G8" s="161"/>
    </row>
    <row r="9" spans="1:7">
      <c r="A9" s="137"/>
      <c r="B9" s="187"/>
      <c r="C9" s="163"/>
      <c r="D9" s="164"/>
      <c r="E9" s="163"/>
      <c r="F9" s="165"/>
      <c r="G9" s="165">
        <v>0</v>
      </c>
    </row>
    <row r="10" spans="1:7">
      <c r="A10" s="137"/>
      <c r="B10" s="187"/>
      <c r="C10" s="163"/>
      <c r="D10" s="164"/>
      <c r="E10" s="163"/>
      <c r="F10" s="165"/>
      <c r="G10" s="165">
        <v>0</v>
      </c>
    </row>
    <row r="11" spans="1:7">
      <c r="A11" s="166"/>
      <c r="B11" s="195"/>
      <c r="C11" s="163">
        <v>320168</v>
      </c>
      <c r="D11" s="164">
        <v>320168</v>
      </c>
      <c r="E11" s="163">
        <v>320168</v>
      </c>
      <c r="F11" s="165">
        <v>320168</v>
      </c>
      <c r="G11" s="165">
        <v>1280672</v>
      </c>
    </row>
    <row r="12" spans="1:7">
      <c r="A12" s="166" t="s">
        <v>11</v>
      </c>
      <c r="B12" s="195">
        <v>1280671.6200000001</v>
      </c>
      <c r="C12" s="165">
        <v>320168</v>
      </c>
      <c r="D12" s="165">
        <v>320168</v>
      </c>
      <c r="E12" s="165">
        <v>320168</v>
      </c>
      <c r="F12" s="165">
        <v>320168</v>
      </c>
      <c r="G12" s="165">
        <v>1280672</v>
      </c>
    </row>
    <row r="13" spans="1:7">
      <c r="A13" s="169" t="s">
        <v>12</v>
      </c>
      <c r="B13" s="194"/>
      <c r="C13" s="160"/>
      <c r="D13" s="170"/>
      <c r="E13" s="171"/>
      <c r="F13" s="137"/>
      <c r="G13" s="137"/>
    </row>
    <row r="14" spans="1:7">
      <c r="A14" s="137"/>
      <c r="B14" s="187"/>
      <c r="C14" s="163"/>
      <c r="D14" s="164"/>
      <c r="E14" s="163"/>
      <c r="F14" s="165"/>
      <c r="G14" s="165">
        <v>0</v>
      </c>
    </row>
    <row r="15" spans="1:7">
      <c r="A15" s="166"/>
      <c r="B15" s="195"/>
      <c r="C15" s="168"/>
      <c r="D15" s="164"/>
      <c r="E15" s="163"/>
      <c r="F15" s="165"/>
      <c r="G15" s="165">
        <v>0</v>
      </c>
    </row>
    <row r="16" spans="1:7">
      <c r="A16" s="137"/>
      <c r="B16" s="187"/>
      <c r="C16" s="163"/>
      <c r="D16" s="164"/>
      <c r="E16" s="163"/>
      <c r="F16" s="165"/>
      <c r="G16" s="165">
        <v>0</v>
      </c>
    </row>
    <row r="17" spans="1:7">
      <c r="A17" s="139" t="s">
        <v>11</v>
      </c>
      <c r="B17" s="188"/>
      <c r="C17" s="165">
        <v>0</v>
      </c>
      <c r="D17" s="165">
        <v>0</v>
      </c>
      <c r="E17" s="165">
        <v>0</v>
      </c>
      <c r="F17" s="165">
        <v>0</v>
      </c>
      <c r="G17" s="165">
        <v>0</v>
      </c>
    </row>
    <row r="18" spans="1:7">
      <c r="A18" s="169" t="s">
        <v>13</v>
      </c>
      <c r="B18" s="194"/>
      <c r="C18" s="163"/>
      <c r="D18" s="164"/>
      <c r="E18" s="163"/>
      <c r="F18" s="165"/>
      <c r="G18" s="165"/>
    </row>
    <row r="19" spans="1:7">
      <c r="A19" s="137"/>
      <c r="B19" s="187"/>
      <c r="C19" s="163"/>
      <c r="D19" s="164"/>
      <c r="E19" s="163"/>
      <c r="F19" s="165"/>
      <c r="G19" s="165">
        <v>0</v>
      </c>
    </row>
    <row r="20" spans="1:7">
      <c r="A20" s="166"/>
      <c r="B20" s="195"/>
      <c r="C20" s="168"/>
      <c r="D20" s="164"/>
      <c r="E20" s="163"/>
      <c r="F20" s="165"/>
      <c r="G20" s="165">
        <v>0</v>
      </c>
    </row>
    <row r="21" spans="1:7">
      <c r="A21" s="137"/>
      <c r="B21" s="187"/>
      <c r="C21" s="163"/>
      <c r="D21" s="164"/>
      <c r="E21" s="163"/>
      <c r="F21" s="165"/>
      <c r="G21" s="165">
        <v>0</v>
      </c>
    </row>
    <row r="22" spans="1:7">
      <c r="A22" s="166"/>
      <c r="B22" s="195"/>
      <c r="C22" s="172"/>
      <c r="D22" s="164"/>
      <c r="E22" s="173"/>
      <c r="F22" s="165"/>
      <c r="G22" s="165">
        <v>0</v>
      </c>
    </row>
    <row r="23" spans="1:7" ht="15.75" thickBot="1">
      <c r="A23" s="166" t="s">
        <v>11</v>
      </c>
      <c r="B23" s="195"/>
      <c r="C23" s="165">
        <v>0</v>
      </c>
      <c r="D23" s="165">
        <v>0</v>
      </c>
      <c r="E23" s="165">
        <v>0</v>
      </c>
      <c r="F23" s="165">
        <v>0</v>
      </c>
      <c r="G23" s="165">
        <v>0</v>
      </c>
    </row>
    <row r="24" spans="1:7" ht="15.75" thickBot="1">
      <c r="A24" s="174" t="s">
        <v>14</v>
      </c>
      <c r="B24" s="196"/>
      <c r="C24" s="173"/>
      <c r="D24" s="163"/>
      <c r="E24" s="176"/>
      <c r="F24" s="177"/>
      <c r="G24" s="177"/>
    </row>
    <row r="25" spans="1:7">
      <c r="A25" s="140"/>
      <c r="B25" s="187"/>
      <c r="C25" s="165">
        <v>78795</v>
      </c>
      <c r="D25" s="163">
        <v>78795</v>
      </c>
      <c r="E25" s="173">
        <v>78795</v>
      </c>
      <c r="F25" s="165">
        <v>78795</v>
      </c>
      <c r="G25" s="165"/>
    </row>
    <row r="26" spans="1:7">
      <c r="A26" s="166" t="s">
        <v>11</v>
      </c>
      <c r="B26" s="195">
        <v>318180.08</v>
      </c>
      <c r="C26" s="165">
        <v>78795</v>
      </c>
      <c r="D26" s="165">
        <v>78795</v>
      </c>
      <c r="E26" s="165">
        <v>78795</v>
      </c>
      <c r="F26" s="165">
        <v>78795</v>
      </c>
      <c r="G26" s="165">
        <v>315180</v>
      </c>
    </row>
    <row r="27" spans="1:7">
      <c r="A27" s="169" t="s">
        <v>15</v>
      </c>
      <c r="B27" s="194"/>
      <c r="C27" s="178"/>
      <c r="D27" s="163"/>
      <c r="E27" s="176"/>
      <c r="F27" s="177"/>
      <c r="G27" s="177"/>
    </row>
    <row r="28" spans="1:7">
      <c r="A28" s="137"/>
      <c r="B28" s="187"/>
      <c r="C28" s="165"/>
      <c r="D28" s="165"/>
      <c r="E28" s="173"/>
      <c r="F28" s="165"/>
      <c r="G28" s="165"/>
    </row>
    <row r="29" spans="1:7">
      <c r="A29" s="166" t="s">
        <v>11</v>
      </c>
      <c r="B29" s="195"/>
      <c r="C29" s="165">
        <v>0</v>
      </c>
      <c r="D29" s="165">
        <v>0</v>
      </c>
      <c r="E29" s="165">
        <v>0</v>
      </c>
      <c r="F29" s="165">
        <v>0</v>
      </c>
      <c r="G29" s="165">
        <v>0</v>
      </c>
    </row>
    <row r="30" spans="1:7" ht="15.75" thickBot="1">
      <c r="A30" s="166"/>
      <c r="B30" s="167"/>
      <c r="C30" s="165"/>
      <c r="D30" s="165"/>
      <c r="E30" s="165"/>
      <c r="F30" s="165"/>
      <c r="G30" s="165"/>
    </row>
    <row r="31" spans="1:7" ht="16.5" thickBot="1">
      <c r="A31" s="153" t="s">
        <v>16</v>
      </c>
      <c r="B31" s="197">
        <v>1598851.7000000002</v>
      </c>
      <c r="C31" s="179">
        <v>398963</v>
      </c>
      <c r="D31" s="179">
        <v>398963</v>
      </c>
      <c r="E31" s="179">
        <v>398963</v>
      </c>
      <c r="F31" s="179">
        <v>398963</v>
      </c>
      <c r="G31" s="179">
        <v>1595852</v>
      </c>
    </row>
    <row r="32" spans="1:7" ht="15.75" thickBot="1">
      <c r="A32" s="166"/>
      <c r="B32" s="167"/>
      <c r="C32" s="165"/>
      <c r="D32" s="165"/>
      <c r="E32" s="165"/>
      <c r="F32" s="165"/>
      <c r="G32" s="165"/>
    </row>
    <row r="33" spans="1:7" ht="16.5" thickBot="1">
      <c r="A33" s="153" t="s">
        <v>17</v>
      </c>
      <c r="B33" s="154"/>
      <c r="C33" s="140"/>
      <c r="D33" s="140"/>
      <c r="E33" s="140"/>
      <c r="F33" s="137"/>
      <c r="G33" s="137"/>
    </row>
    <row r="34" spans="1:7" ht="16.5" thickBot="1">
      <c r="A34" s="180"/>
      <c r="B34" s="154"/>
      <c r="C34" s="178"/>
      <c r="D34" s="163"/>
      <c r="E34" s="173"/>
      <c r="F34" s="165"/>
      <c r="G34" s="165"/>
    </row>
    <row r="35" spans="1:7" ht="15.75" thickBot="1">
      <c r="A35" s="174" t="s">
        <v>18</v>
      </c>
      <c r="B35" s="175"/>
      <c r="C35" s="163"/>
      <c r="D35" s="163"/>
      <c r="E35" s="173"/>
      <c r="F35" s="165"/>
      <c r="G35" s="165"/>
    </row>
    <row r="36" spans="1:7">
      <c r="A36" s="175" t="s">
        <v>19</v>
      </c>
      <c r="B36" s="175"/>
      <c r="C36" s="163"/>
      <c r="D36" s="173"/>
      <c r="E36" s="181"/>
      <c r="F36" s="165"/>
      <c r="G36" s="165"/>
    </row>
    <row r="37" spans="1:7">
      <c r="A37" s="140" t="s">
        <v>136</v>
      </c>
      <c r="B37" s="177">
        <v>1500</v>
      </c>
      <c r="C37" s="163">
        <v>200</v>
      </c>
      <c r="D37" s="163">
        <v>400</v>
      </c>
      <c r="E37" s="173">
        <v>500</v>
      </c>
      <c r="F37" s="165">
        <v>400</v>
      </c>
      <c r="G37" s="165">
        <v>1500</v>
      </c>
    </row>
    <row r="38" spans="1:7">
      <c r="A38" s="140" t="s">
        <v>137</v>
      </c>
      <c r="B38" s="177">
        <v>39300</v>
      </c>
      <c r="C38" s="163">
        <v>1500</v>
      </c>
      <c r="D38" s="163">
        <v>6000</v>
      </c>
      <c r="E38" s="173">
        <v>25000</v>
      </c>
      <c r="F38" s="165">
        <v>6800</v>
      </c>
      <c r="G38" s="165">
        <v>39300</v>
      </c>
    </row>
    <row r="39" spans="1:7">
      <c r="A39" s="137"/>
      <c r="B39" s="177"/>
      <c r="C39" s="163"/>
      <c r="D39" s="163"/>
      <c r="E39" s="173"/>
      <c r="F39" s="165"/>
      <c r="G39" s="165">
        <v>0</v>
      </c>
    </row>
    <row r="40" spans="1:7">
      <c r="A40" s="137"/>
      <c r="B40" s="177"/>
      <c r="C40" s="163"/>
      <c r="D40" s="163"/>
      <c r="E40" s="173"/>
      <c r="F40" s="165"/>
      <c r="G40" s="165">
        <v>0</v>
      </c>
    </row>
    <row r="41" spans="1:7">
      <c r="A41" s="166"/>
      <c r="B41" s="176"/>
      <c r="C41" s="178"/>
      <c r="D41" s="163"/>
      <c r="E41" s="173"/>
      <c r="F41" s="165"/>
      <c r="G41" s="165">
        <v>0</v>
      </c>
    </row>
    <row r="42" spans="1:7">
      <c r="A42" s="166"/>
      <c r="B42" s="176"/>
      <c r="C42" s="182"/>
      <c r="D42" s="163"/>
      <c r="E42" s="173"/>
      <c r="F42" s="165"/>
      <c r="G42" s="165">
        <v>0</v>
      </c>
    </row>
    <row r="43" spans="1:7" ht="15.75" thickBot="1">
      <c r="A43" s="166" t="s">
        <v>11</v>
      </c>
      <c r="B43" s="176">
        <v>40800</v>
      </c>
      <c r="C43" s="165">
        <v>1700</v>
      </c>
      <c r="D43" s="165">
        <v>6400</v>
      </c>
      <c r="E43" s="165">
        <v>25500</v>
      </c>
      <c r="F43" s="165">
        <v>7200</v>
      </c>
      <c r="G43" s="165">
        <v>40800</v>
      </c>
    </row>
    <row r="44" spans="1:7" ht="15.75" thickBot="1">
      <c r="A44" s="174" t="s">
        <v>44</v>
      </c>
      <c r="B44" s="200"/>
      <c r="C44" s="173"/>
      <c r="D44" s="173"/>
      <c r="E44" s="173"/>
      <c r="F44" s="165"/>
      <c r="G44" s="165"/>
    </row>
    <row r="45" spans="1:7">
      <c r="A45" s="175" t="s">
        <v>19</v>
      </c>
      <c r="B45" s="200"/>
      <c r="C45" s="173"/>
      <c r="D45" s="173"/>
      <c r="E45" s="173"/>
      <c r="F45" s="165"/>
      <c r="G45" s="165">
        <v>0</v>
      </c>
    </row>
    <row r="46" spans="1:7">
      <c r="A46" s="201" t="s">
        <v>45</v>
      </c>
      <c r="B46" s="176"/>
      <c r="C46" s="173"/>
      <c r="D46" s="173">
        <v>1140</v>
      </c>
      <c r="E46" s="173"/>
      <c r="F46" s="165"/>
      <c r="G46" s="165">
        <v>1140</v>
      </c>
    </row>
    <row r="47" spans="1:7">
      <c r="A47" s="166"/>
      <c r="B47" s="176"/>
      <c r="C47" s="176"/>
      <c r="D47" s="173"/>
      <c r="E47" s="173"/>
      <c r="F47" s="165"/>
      <c r="G47" s="165">
        <v>0</v>
      </c>
    </row>
    <row r="48" spans="1:7" ht="15.75" thickBot="1">
      <c r="A48" s="166" t="s">
        <v>11</v>
      </c>
      <c r="B48" s="176">
        <v>0</v>
      </c>
      <c r="C48" s="165">
        <v>0</v>
      </c>
      <c r="D48" s="165">
        <v>1140</v>
      </c>
      <c r="E48" s="165">
        <v>0</v>
      </c>
      <c r="F48" s="165">
        <v>0</v>
      </c>
      <c r="G48" s="165">
        <v>1140</v>
      </c>
    </row>
    <row r="49" spans="1:7" ht="15.75" thickBot="1">
      <c r="A49" s="174" t="s">
        <v>46</v>
      </c>
      <c r="B49" s="200"/>
      <c r="C49" s="173"/>
      <c r="D49" s="173"/>
      <c r="E49" s="173"/>
      <c r="F49" s="165"/>
      <c r="G49" s="165"/>
    </row>
    <row r="50" spans="1:7">
      <c r="A50" s="175" t="s">
        <v>19</v>
      </c>
      <c r="B50" s="200"/>
      <c r="C50" s="173"/>
      <c r="D50" s="173"/>
      <c r="E50" s="173"/>
      <c r="F50" s="165"/>
      <c r="G50" s="165">
        <v>0</v>
      </c>
    </row>
    <row r="51" spans="1:7">
      <c r="A51" s="166"/>
      <c r="B51" s="176"/>
      <c r="C51" s="173"/>
      <c r="D51" s="173"/>
      <c r="E51" s="173"/>
      <c r="F51" s="165"/>
      <c r="G51" s="165">
        <v>0</v>
      </c>
    </row>
    <row r="52" spans="1:7">
      <c r="A52" s="166"/>
      <c r="B52" s="176"/>
      <c r="C52" s="173"/>
      <c r="D52" s="173"/>
      <c r="E52" s="173"/>
      <c r="F52" s="165"/>
      <c r="G52" s="165">
        <v>0</v>
      </c>
    </row>
    <row r="53" spans="1:7">
      <c r="A53" s="166"/>
      <c r="B53" s="176"/>
      <c r="C53" s="173"/>
      <c r="D53" s="173"/>
      <c r="E53" s="173"/>
      <c r="F53" s="165"/>
      <c r="G53" s="165">
        <v>0</v>
      </c>
    </row>
    <row r="54" spans="1:7">
      <c r="A54" s="166"/>
      <c r="B54" s="176"/>
      <c r="C54" s="173"/>
      <c r="D54" s="173"/>
      <c r="E54" s="173"/>
      <c r="F54" s="165"/>
      <c r="G54" s="165">
        <v>0</v>
      </c>
    </row>
    <row r="55" spans="1:7">
      <c r="A55" s="166"/>
      <c r="B55" s="176"/>
      <c r="C55" s="173"/>
      <c r="D55" s="173"/>
      <c r="E55" s="173"/>
      <c r="F55" s="165"/>
      <c r="G55" s="165">
        <v>0</v>
      </c>
    </row>
    <row r="56" spans="1:7">
      <c r="A56" s="166"/>
      <c r="B56" s="176"/>
      <c r="C56" s="173"/>
      <c r="D56" s="173"/>
      <c r="E56" s="173"/>
      <c r="F56" s="165"/>
      <c r="G56" s="165">
        <v>0</v>
      </c>
    </row>
    <row r="57" spans="1:7">
      <c r="A57" s="166"/>
      <c r="B57" s="176"/>
      <c r="C57" s="173"/>
      <c r="D57" s="173"/>
      <c r="E57" s="173"/>
      <c r="F57" s="165"/>
      <c r="G57" s="165">
        <v>0</v>
      </c>
    </row>
    <row r="58" spans="1:7">
      <c r="A58" s="166"/>
      <c r="B58" s="176"/>
      <c r="C58" s="173"/>
      <c r="D58" s="173"/>
      <c r="E58" s="173"/>
      <c r="F58" s="165"/>
      <c r="G58" s="165">
        <v>0</v>
      </c>
    </row>
    <row r="59" spans="1:7">
      <c r="A59" s="166"/>
      <c r="B59" s="176"/>
      <c r="C59" s="173"/>
      <c r="D59" s="173"/>
      <c r="E59" s="173"/>
      <c r="F59" s="165"/>
      <c r="G59" s="165">
        <v>0</v>
      </c>
    </row>
    <row r="60" spans="1:7">
      <c r="A60" s="166"/>
      <c r="B60" s="176"/>
      <c r="C60" s="173"/>
      <c r="D60" s="173"/>
      <c r="E60" s="173"/>
      <c r="F60" s="165"/>
      <c r="G60" s="165">
        <v>0</v>
      </c>
    </row>
    <row r="61" spans="1:7">
      <c r="A61" s="166"/>
      <c r="B61" s="176"/>
      <c r="C61" s="176"/>
      <c r="D61" s="173"/>
      <c r="E61" s="173"/>
      <c r="F61" s="165"/>
      <c r="G61" s="165">
        <v>0</v>
      </c>
    </row>
    <row r="62" spans="1:7" ht="15.75" thickBot="1">
      <c r="A62" s="166" t="s">
        <v>11</v>
      </c>
      <c r="B62" s="176">
        <v>0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</row>
    <row r="63" spans="1:7" ht="15.75" thickBot="1">
      <c r="A63" s="174" t="s">
        <v>47</v>
      </c>
      <c r="B63" s="200"/>
      <c r="C63" s="173"/>
      <c r="D63" s="173"/>
      <c r="E63" s="173"/>
      <c r="F63" s="165"/>
      <c r="G63" s="165"/>
    </row>
    <row r="64" spans="1:7">
      <c r="A64" s="175" t="s">
        <v>19</v>
      </c>
      <c r="B64" s="200"/>
      <c r="C64" s="181"/>
      <c r="D64" s="173"/>
      <c r="E64" s="173"/>
      <c r="F64" s="165"/>
      <c r="G64" s="165"/>
    </row>
    <row r="65" spans="1:7">
      <c r="A65" s="159" t="s">
        <v>138</v>
      </c>
      <c r="B65" s="200">
        <v>11760</v>
      </c>
      <c r="C65" s="181">
        <v>1960</v>
      </c>
      <c r="D65" s="173">
        <v>2940</v>
      </c>
      <c r="E65" s="173">
        <v>3920</v>
      </c>
      <c r="F65" s="165">
        <v>2940</v>
      </c>
      <c r="G65" s="165">
        <v>11760</v>
      </c>
    </row>
    <row r="66" spans="1:7">
      <c r="A66" s="175" t="s">
        <v>139</v>
      </c>
      <c r="B66" s="200">
        <v>33655.410000000003</v>
      </c>
      <c r="C66" s="181">
        <v>0</v>
      </c>
      <c r="D66" s="173">
        <v>0</v>
      </c>
      <c r="E66" s="173">
        <v>31730</v>
      </c>
      <c r="F66" s="165">
        <v>1925.41</v>
      </c>
      <c r="G66" s="165">
        <v>33655.410000000003</v>
      </c>
    </row>
    <row r="67" spans="1:7">
      <c r="A67" s="175" t="s">
        <v>140</v>
      </c>
      <c r="B67" s="200">
        <v>1140</v>
      </c>
      <c r="C67" s="181"/>
      <c r="D67" s="173"/>
      <c r="E67" s="173"/>
      <c r="F67" s="165"/>
      <c r="G67" s="165">
        <v>0</v>
      </c>
    </row>
    <row r="68" spans="1:7">
      <c r="A68" s="175"/>
      <c r="B68" s="200"/>
      <c r="C68" s="181"/>
      <c r="D68" s="173"/>
      <c r="E68" s="173"/>
      <c r="F68" s="165"/>
      <c r="G68" s="165">
        <v>0</v>
      </c>
    </row>
    <row r="69" spans="1:7">
      <c r="A69" s="175"/>
      <c r="B69" s="200"/>
      <c r="C69" s="181"/>
      <c r="D69" s="173"/>
      <c r="E69" s="173"/>
      <c r="F69" s="165"/>
      <c r="G69" s="165">
        <v>0</v>
      </c>
    </row>
    <row r="70" spans="1:7">
      <c r="A70" s="175"/>
      <c r="B70" s="200"/>
      <c r="C70" s="181"/>
      <c r="D70" s="173"/>
      <c r="E70" s="173"/>
      <c r="F70" s="165"/>
      <c r="G70" s="165">
        <v>0</v>
      </c>
    </row>
    <row r="71" spans="1:7">
      <c r="A71" s="175"/>
      <c r="B71" s="200"/>
      <c r="C71" s="181"/>
      <c r="D71" s="173"/>
      <c r="E71" s="173"/>
      <c r="F71" s="165"/>
      <c r="G71" s="165">
        <v>0</v>
      </c>
    </row>
    <row r="72" spans="1:7">
      <c r="A72" s="166"/>
      <c r="B72" s="176"/>
      <c r="C72" s="181"/>
      <c r="D72" s="173"/>
      <c r="E72" s="173"/>
      <c r="F72" s="165"/>
      <c r="G72" s="165">
        <v>0</v>
      </c>
    </row>
    <row r="73" spans="1:7">
      <c r="A73" s="137"/>
      <c r="B73" s="177"/>
      <c r="C73" s="173"/>
      <c r="D73" s="173"/>
      <c r="E73" s="173"/>
      <c r="F73" s="165"/>
      <c r="G73" s="165">
        <v>0</v>
      </c>
    </row>
    <row r="74" spans="1:7" ht="15.75" thickBot="1">
      <c r="A74" s="166" t="s">
        <v>11</v>
      </c>
      <c r="B74" s="176">
        <v>46555.41</v>
      </c>
      <c r="C74" s="165">
        <v>1960</v>
      </c>
      <c r="D74" s="165">
        <v>2940</v>
      </c>
      <c r="E74" s="165">
        <v>35650</v>
      </c>
      <c r="F74" s="165">
        <v>4865.41</v>
      </c>
      <c r="G74" s="165">
        <v>45415.41</v>
      </c>
    </row>
    <row r="75" spans="1:7" ht="15.75" thickBot="1">
      <c r="A75" s="174" t="s">
        <v>76</v>
      </c>
      <c r="B75" s="200"/>
      <c r="C75" s="173"/>
      <c r="D75" s="173"/>
      <c r="E75" s="173"/>
      <c r="F75" s="165"/>
      <c r="G75" s="165"/>
    </row>
    <row r="76" spans="1:7">
      <c r="A76" s="175" t="s">
        <v>19</v>
      </c>
      <c r="B76" s="200"/>
      <c r="C76" s="181"/>
      <c r="D76" s="183"/>
      <c r="E76" s="173"/>
      <c r="F76" s="165"/>
      <c r="G76" s="165"/>
    </row>
    <row r="77" spans="1:7">
      <c r="A77" s="175" t="s">
        <v>141</v>
      </c>
      <c r="B77" s="200">
        <v>3727</v>
      </c>
      <c r="C77" s="181">
        <v>0</v>
      </c>
      <c r="D77" s="183">
        <v>2077.13</v>
      </c>
      <c r="E77" s="173">
        <v>800</v>
      </c>
      <c r="F77" s="165">
        <v>850</v>
      </c>
      <c r="G77" s="165">
        <v>3727.13</v>
      </c>
    </row>
    <row r="78" spans="1:7">
      <c r="A78" s="175" t="s">
        <v>142</v>
      </c>
      <c r="B78" s="200">
        <v>16673</v>
      </c>
      <c r="C78" s="181"/>
      <c r="D78" s="183"/>
      <c r="E78" s="173">
        <v>8336.5</v>
      </c>
      <c r="F78" s="165">
        <v>8336</v>
      </c>
      <c r="G78" s="165">
        <v>16672.5</v>
      </c>
    </row>
    <row r="79" spans="1:7">
      <c r="A79" s="175"/>
      <c r="B79" s="200"/>
      <c r="C79" s="181"/>
      <c r="D79" s="183"/>
      <c r="E79" s="173"/>
      <c r="F79" s="165"/>
      <c r="G79" s="165">
        <v>0</v>
      </c>
    </row>
    <row r="80" spans="1:7">
      <c r="A80" s="175"/>
      <c r="B80" s="200"/>
      <c r="C80" s="181"/>
      <c r="D80" s="183"/>
      <c r="E80" s="173"/>
      <c r="F80" s="165"/>
      <c r="G80" s="165">
        <v>0</v>
      </c>
    </row>
    <row r="81" spans="1:7">
      <c r="A81" s="175"/>
      <c r="B81" s="200"/>
      <c r="C81" s="181"/>
      <c r="D81" s="183"/>
      <c r="E81" s="173"/>
      <c r="F81" s="165"/>
      <c r="G81" s="165">
        <v>0</v>
      </c>
    </row>
    <row r="82" spans="1:7">
      <c r="A82" s="166"/>
      <c r="B82" s="176"/>
      <c r="C82" s="181"/>
      <c r="D82" s="183"/>
      <c r="E82" s="173"/>
      <c r="F82" s="165"/>
      <c r="G82" s="165">
        <v>0</v>
      </c>
    </row>
    <row r="83" spans="1:7">
      <c r="A83" s="166" t="s">
        <v>125</v>
      </c>
      <c r="B83" s="176"/>
      <c r="C83" s="182"/>
      <c r="D83" s="183"/>
      <c r="E83" s="173"/>
      <c r="F83" s="165"/>
      <c r="G83" s="165">
        <v>0</v>
      </c>
    </row>
    <row r="84" spans="1:7">
      <c r="A84" s="166" t="s">
        <v>11</v>
      </c>
      <c r="B84" s="176">
        <v>20400</v>
      </c>
      <c r="C84" s="177">
        <v>0</v>
      </c>
      <c r="D84" s="177">
        <v>2077.13</v>
      </c>
      <c r="E84" s="177">
        <v>9136.5</v>
      </c>
      <c r="F84" s="177">
        <v>9186</v>
      </c>
      <c r="G84" s="177">
        <v>20399.63</v>
      </c>
    </row>
    <row r="85" spans="1:7">
      <c r="A85" s="169" t="s">
        <v>126</v>
      </c>
      <c r="B85" s="198"/>
      <c r="C85" s="182"/>
      <c r="D85" s="183"/>
      <c r="E85" s="173"/>
      <c r="F85" s="165"/>
      <c r="G85" s="165"/>
    </row>
    <row r="86" spans="1:7">
      <c r="A86" s="175" t="s">
        <v>19</v>
      </c>
      <c r="B86" s="200"/>
      <c r="C86" s="181"/>
      <c r="D86" s="173"/>
      <c r="E86" s="173"/>
      <c r="F86" s="165"/>
      <c r="G86" s="165"/>
    </row>
    <row r="87" spans="1:7">
      <c r="A87" s="166"/>
      <c r="B87" s="176"/>
      <c r="C87" s="181"/>
      <c r="D87" s="173"/>
      <c r="E87" s="173"/>
      <c r="F87" s="165"/>
      <c r="G87" s="165">
        <v>0</v>
      </c>
    </row>
    <row r="88" spans="1:7">
      <c r="A88" s="166"/>
      <c r="B88" s="176"/>
      <c r="C88" s="181"/>
      <c r="D88" s="173"/>
      <c r="E88" s="173"/>
      <c r="F88" s="165"/>
      <c r="G88" s="165">
        <v>0</v>
      </c>
    </row>
    <row r="89" spans="1:7">
      <c r="A89" s="166"/>
      <c r="B89" s="176"/>
      <c r="C89" s="181"/>
      <c r="D89" s="173"/>
      <c r="E89" s="173"/>
      <c r="F89" s="165"/>
      <c r="G89" s="165">
        <v>0</v>
      </c>
    </row>
    <row r="90" spans="1:7">
      <c r="A90" s="166"/>
      <c r="B90" s="176"/>
      <c r="C90" s="181"/>
      <c r="D90" s="173"/>
      <c r="E90" s="173"/>
      <c r="F90" s="165"/>
      <c r="G90" s="165">
        <v>0</v>
      </c>
    </row>
    <row r="91" spans="1:7">
      <c r="A91" s="166"/>
      <c r="B91" s="176"/>
      <c r="C91" s="184"/>
      <c r="D91" s="173"/>
      <c r="E91" s="173"/>
      <c r="F91" s="165"/>
      <c r="G91" s="165">
        <v>0</v>
      </c>
    </row>
    <row r="92" spans="1:7">
      <c r="A92" s="166" t="s">
        <v>11</v>
      </c>
      <c r="B92" s="176">
        <v>0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</row>
    <row r="93" spans="1:7">
      <c r="A93" s="185" t="s">
        <v>127</v>
      </c>
      <c r="B93" s="200"/>
      <c r="C93" s="163"/>
      <c r="D93" s="168"/>
      <c r="E93" s="176"/>
      <c r="F93" s="165"/>
      <c r="G93" s="165"/>
    </row>
    <row r="94" spans="1:7">
      <c r="A94" s="175" t="s">
        <v>19</v>
      </c>
      <c r="B94" s="200"/>
      <c r="C94" s="163"/>
      <c r="D94" s="183"/>
      <c r="E94" s="163"/>
      <c r="F94" s="165"/>
      <c r="G94" s="165"/>
    </row>
    <row r="95" spans="1:7">
      <c r="A95" s="159" t="s">
        <v>143</v>
      </c>
      <c r="B95" s="199">
        <v>24173</v>
      </c>
      <c r="C95" s="186">
        <v>0</v>
      </c>
      <c r="D95" s="164">
        <v>0</v>
      </c>
      <c r="E95" s="186">
        <v>15978.05</v>
      </c>
      <c r="F95" s="187">
        <v>8194.92</v>
      </c>
      <c r="G95" s="187">
        <v>24172.97</v>
      </c>
    </row>
    <row r="96" spans="1:7">
      <c r="A96" s="162" t="s">
        <v>138</v>
      </c>
      <c r="B96" s="199">
        <v>28000</v>
      </c>
      <c r="C96" s="186">
        <v>4608</v>
      </c>
      <c r="D96" s="164">
        <v>6912</v>
      </c>
      <c r="E96" s="186">
        <v>8240</v>
      </c>
      <c r="F96" s="187">
        <v>8240</v>
      </c>
      <c r="G96" s="187">
        <v>28000</v>
      </c>
    </row>
    <row r="97" spans="1:7">
      <c r="A97" s="162"/>
      <c r="B97" s="199"/>
      <c r="C97" s="186"/>
      <c r="D97" s="164"/>
      <c r="E97" s="186"/>
      <c r="F97" s="187"/>
      <c r="G97" s="187">
        <v>0</v>
      </c>
    </row>
    <row r="98" spans="1:7">
      <c r="A98" s="162"/>
      <c r="B98" s="199"/>
      <c r="C98" s="186"/>
      <c r="D98" s="164"/>
      <c r="E98" s="186"/>
      <c r="F98" s="187"/>
      <c r="G98" s="187">
        <v>0</v>
      </c>
    </row>
    <row r="99" spans="1:7">
      <c r="A99" s="162"/>
      <c r="B99" s="199"/>
      <c r="C99" s="186"/>
      <c r="D99" s="164"/>
      <c r="E99" s="186"/>
      <c r="F99" s="187"/>
      <c r="G99" s="187">
        <v>0</v>
      </c>
    </row>
    <row r="100" spans="1:7">
      <c r="A100" s="162"/>
      <c r="B100" s="199"/>
      <c r="C100" s="186"/>
      <c r="D100" s="164"/>
      <c r="E100" s="186"/>
      <c r="F100" s="187"/>
      <c r="G100" s="187">
        <v>0</v>
      </c>
    </row>
    <row r="101" spans="1:7">
      <c r="A101" s="162"/>
      <c r="B101" s="199"/>
      <c r="C101" s="186"/>
      <c r="D101" s="164"/>
      <c r="E101" s="186"/>
      <c r="F101" s="187"/>
      <c r="G101" s="187">
        <v>0</v>
      </c>
    </row>
    <row r="102" spans="1:7">
      <c r="A102" s="162"/>
      <c r="B102" s="199"/>
      <c r="C102" s="186"/>
      <c r="D102" s="164"/>
      <c r="E102" s="186"/>
      <c r="F102" s="187"/>
      <c r="G102" s="187">
        <v>0</v>
      </c>
    </row>
    <row r="103" spans="1:7">
      <c r="A103" s="162"/>
      <c r="B103" s="199"/>
      <c r="C103" s="186"/>
      <c r="D103" s="164"/>
      <c r="E103" s="186"/>
      <c r="F103" s="187"/>
      <c r="G103" s="187">
        <v>0</v>
      </c>
    </row>
    <row r="104" spans="1:7">
      <c r="A104" s="162"/>
      <c r="B104" s="199"/>
      <c r="C104" s="186"/>
      <c r="D104" s="164"/>
      <c r="E104" s="186"/>
      <c r="F104" s="187"/>
      <c r="G104" s="187">
        <v>0</v>
      </c>
    </row>
    <row r="105" spans="1:7">
      <c r="A105" s="167"/>
      <c r="B105" s="195"/>
      <c r="C105" s="179"/>
      <c r="D105" s="164"/>
      <c r="E105" s="188"/>
      <c r="F105" s="187"/>
      <c r="G105" s="187">
        <v>0</v>
      </c>
    </row>
    <row r="106" spans="1:7">
      <c r="A106" s="167"/>
      <c r="B106" s="195"/>
      <c r="C106" s="172"/>
      <c r="D106" s="164"/>
      <c r="E106" s="188"/>
      <c r="F106" s="187"/>
      <c r="G106" s="187">
        <v>0</v>
      </c>
    </row>
    <row r="107" spans="1:7">
      <c r="A107" s="167"/>
      <c r="B107" s="195"/>
      <c r="C107" s="172"/>
      <c r="D107" s="164"/>
      <c r="E107" s="188"/>
      <c r="F107" s="187"/>
      <c r="G107" s="187">
        <v>0</v>
      </c>
    </row>
    <row r="108" spans="1:7">
      <c r="A108" s="166" t="s">
        <v>11</v>
      </c>
      <c r="B108" s="176">
        <v>52173</v>
      </c>
      <c r="C108" s="177">
        <v>4608</v>
      </c>
      <c r="D108" s="177">
        <v>6912</v>
      </c>
      <c r="E108" s="177">
        <v>24218.05</v>
      </c>
      <c r="F108" s="177">
        <v>16434.919999999998</v>
      </c>
      <c r="G108" s="177">
        <v>52172.97</v>
      </c>
    </row>
    <row r="109" spans="1:7" ht="15.75" thickBot="1">
      <c r="A109" s="166"/>
      <c r="B109" s="176"/>
      <c r="C109" s="177"/>
      <c r="D109" s="177"/>
      <c r="E109" s="177"/>
      <c r="F109" s="177"/>
      <c r="G109" s="177"/>
    </row>
    <row r="110" spans="1:7" ht="16.5" thickBot="1">
      <c r="A110" s="153" t="s">
        <v>131</v>
      </c>
      <c r="B110" s="202"/>
      <c r="C110" s="172">
        <v>8268</v>
      </c>
      <c r="D110" s="172">
        <v>19469.13</v>
      </c>
      <c r="E110" s="172">
        <v>94504.55</v>
      </c>
      <c r="F110" s="172">
        <v>37686.33</v>
      </c>
      <c r="G110" s="172">
        <v>159928.01</v>
      </c>
    </row>
    <row r="111" spans="1:7">
      <c r="A111" s="166"/>
      <c r="B111" s="166"/>
      <c r="C111" s="177"/>
      <c r="D111" s="177"/>
      <c r="E111" s="177"/>
      <c r="F111" s="177"/>
      <c r="G111" s="177"/>
    </row>
    <row r="112" spans="1:7" ht="18">
      <c r="A112" s="189" t="s">
        <v>144</v>
      </c>
      <c r="B112" s="190"/>
      <c r="C112" s="191">
        <v>407231</v>
      </c>
      <c r="D112" s="191">
        <v>418432.13</v>
      </c>
      <c r="E112" s="191">
        <v>493467.55</v>
      </c>
      <c r="F112" s="191">
        <v>436649.33</v>
      </c>
      <c r="G112" s="192">
        <v>1755780.01</v>
      </c>
    </row>
    <row r="116" spans="1:4">
      <c r="A116" s="166"/>
      <c r="B116" s="166"/>
      <c r="C116" s="160"/>
      <c r="D116" s="160"/>
    </row>
  </sheetData>
  <pageMargins left="0.7" right="0.7" top="0.75" bottom="0.75" header="0.3" footer="0.3"/>
  <pageSetup scale="6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workbookViewId="0">
      <selection sqref="A1:XFD1048576"/>
    </sheetView>
  </sheetViews>
  <sheetFormatPr defaultRowHeight="15"/>
  <cols>
    <col min="1" max="1" width="94.140625" bestFit="1" customWidth="1"/>
    <col min="2" max="2" width="13.5703125" bestFit="1" customWidth="1"/>
    <col min="3" max="6" width="14" bestFit="1" customWidth="1"/>
    <col min="7" max="7" width="16.28515625" bestFit="1" customWidth="1"/>
  </cols>
  <sheetData>
    <row r="1" spans="1:7">
      <c r="A1" s="205" t="s">
        <v>0</v>
      </c>
      <c r="B1" s="205"/>
      <c r="C1" s="204"/>
      <c r="D1" s="204"/>
      <c r="E1" s="204"/>
      <c r="F1" s="204"/>
      <c r="G1" s="204"/>
    </row>
    <row r="2" spans="1:7">
      <c r="A2" s="205"/>
      <c r="B2" s="205"/>
      <c r="C2" s="204"/>
      <c r="D2" s="204"/>
      <c r="E2" s="204"/>
      <c r="F2" s="204"/>
      <c r="G2" s="204"/>
    </row>
    <row r="3" spans="1:7" ht="19.5" thickBot="1">
      <c r="A3" s="208" t="s">
        <v>1</v>
      </c>
      <c r="B3" s="208"/>
      <c r="C3" s="209"/>
      <c r="D3" s="209"/>
      <c r="E3" s="210"/>
      <c r="F3" s="211"/>
      <c r="G3" s="211"/>
    </row>
    <row r="4" spans="1:7" ht="39.75" thickBot="1">
      <c r="A4" s="212" t="s">
        <v>145</v>
      </c>
      <c r="B4" s="261" t="s">
        <v>3</v>
      </c>
      <c r="C4" s="213" t="s">
        <v>4</v>
      </c>
      <c r="D4" s="214" t="s">
        <v>5</v>
      </c>
      <c r="E4" s="215" t="s">
        <v>6</v>
      </c>
      <c r="F4" s="216" t="s">
        <v>7</v>
      </c>
      <c r="G4" s="216" t="s">
        <v>8</v>
      </c>
    </row>
    <row r="5" spans="1:7" ht="15.75" thickBot="1">
      <c r="A5" s="212"/>
      <c r="B5" s="217"/>
      <c r="C5" s="218"/>
      <c r="D5" s="218"/>
      <c r="E5" s="219"/>
      <c r="F5" s="219"/>
      <c r="G5" s="219"/>
    </row>
    <row r="6" spans="1:7" ht="16.5" thickBot="1">
      <c r="A6" s="220" t="s">
        <v>9</v>
      </c>
      <c r="B6" s="221"/>
      <c r="C6" s="222"/>
      <c r="D6" s="222"/>
      <c r="E6" s="223"/>
      <c r="F6" s="212"/>
      <c r="G6" s="212"/>
    </row>
    <row r="7" spans="1:7" ht="16.5" thickBot="1">
      <c r="A7" s="224"/>
      <c r="B7" s="212"/>
      <c r="C7" s="212"/>
      <c r="D7" s="212"/>
      <c r="E7" s="212"/>
      <c r="F7" s="212"/>
      <c r="G7" s="212"/>
    </row>
    <row r="8" spans="1:7" ht="15.75" thickBot="1">
      <c r="A8" s="225" t="s">
        <v>10</v>
      </c>
      <c r="B8" s="262"/>
      <c r="C8" s="227"/>
      <c r="D8" s="227"/>
      <c r="E8" s="206"/>
      <c r="F8" s="228"/>
      <c r="G8" s="228"/>
    </row>
    <row r="9" spans="1:7">
      <c r="A9" s="204"/>
      <c r="B9" s="254"/>
      <c r="C9" s="230"/>
      <c r="D9" s="231"/>
      <c r="E9" s="230"/>
      <c r="F9" s="232"/>
      <c r="G9" s="232">
        <v>0</v>
      </c>
    </row>
    <row r="10" spans="1:7">
      <c r="A10" s="204"/>
      <c r="B10" s="254"/>
      <c r="C10" s="230"/>
      <c r="D10" s="231"/>
      <c r="E10" s="230"/>
      <c r="F10" s="232"/>
      <c r="G10" s="232">
        <v>0</v>
      </c>
    </row>
    <row r="11" spans="1:7">
      <c r="A11" s="233"/>
      <c r="B11" s="263"/>
      <c r="C11" s="230">
        <v>337059</v>
      </c>
      <c r="D11" s="231">
        <v>337059</v>
      </c>
      <c r="E11" s="230">
        <v>337059</v>
      </c>
      <c r="F11" s="232">
        <v>336948</v>
      </c>
      <c r="G11" s="232">
        <v>1348125</v>
      </c>
    </row>
    <row r="12" spans="1:7">
      <c r="A12" s="233" t="s">
        <v>11</v>
      </c>
      <c r="B12" s="263">
        <v>1348237.58</v>
      </c>
      <c r="C12" s="232">
        <v>337059</v>
      </c>
      <c r="D12" s="232">
        <v>337059</v>
      </c>
      <c r="E12" s="232">
        <v>337059</v>
      </c>
      <c r="F12" s="232">
        <v>336948</v>
      </c>
      <c r="G12" s="232">
        <v>1348125</v>
      </c>
    </row>
    <row r="13" spans="1:7">
      <c r="A13" s="236" t="s">
        <v>12</v>
      </c>
      <c r="B13" s="262"/>
      <c r="C13" s="227"/>
      <c r="D13" s="237"/>
      <c r="E13" s="238"/>
      <c r="F13" s="204"/>
      <c r="G13" s="204"/>
    </row>
    <row r="14" spans="1:7">
      <c r="A14" s="204"/>
      <c r="B14" s="254"/>
      <c r="C14" s="230"/>
      <c r="D14" s="231"/>
      <c r="E14" s="230"/>
      <c r="F14" s="232"/>
      <c r="G14" s="232">
        <v>0</v>
      </c>
    </row>
    <row r="15" spans="1:7">
      <c r="A15" s="233"/>
      <c r="B15" s="263"/>
      <c r="C15" s="235"/>
      <c r="D15" s="231"/>
      <c r="E15" s="230"/>
      <c r="F15" s="232"/>
      <c r="G15" s="232">
        <v>0</v>
      </c>
    </row>
    <row r="16" spans="1:7">
      <c r="A16" s="204"/>
      <c r="B16" s="254"/>
      <c r="C16" s="230">
        <v>31802</v>
      </c>
      <c r="D16" s="231">
        <v>31802</v>
      </c>
      <c r="E16" s="230">
        <v>31802</v>
      </c>
      <c r="F16" s="232">
        <v>31801</v>
      </c>
      <c r="G16" s="232">
        <v>127207</v>
      </c>
    </row>
    <row r="17" spans="1:7">
      <c r="A17" s="206" t="s">
        <v>11</v>
      </c>
      <c r="B17" s="263">
        <v>127207</v>
      </c>
      <c r="C17" s="232">
        <v>31802</v>
      </c>
      <c r="D17" s="232">
        <v>31802</v>
      </c>
      <c r="E17" s="232">
        <v>31802</v>
      </c>
      <c r="F17" s="232">
        <v>31801</v>
      </c>
      <c r="G17" s="232">
        <v>127207</v>
      </c>
    </row>
    <row r="18" spans="1:7">
      <c r="A18" s="236" t="s">
        <v>13</v>
      </c>
      <c r="B18" s="265"/>
      <c r="C18" s="230"/>
      <c r="D18" s="231"/>
      <c r="E18" s="230"/>
      <c r="F18" s="232"/>
      <c r="G18" s="232"/>
    </row>
    <row r="19" spans="1:7">
      <c r="A19" s="204"/>
      <c r="B19" s="266"/>
      <c r="C19" s="230"/>
      <c r="D19" s="231"/>
      <c r="E19" s="230"/>
      <c r="F19" s="232"/>
      <c r="G19" s="232">
        <v>0</v>
      </c>
    </row>
    <row r="20" spans="1:7">
      <c r="A20" s="233"/>
      <c r="B20" s="263"/>
      <c r="C20" s="235"/>
      <c r="D20" s="231"/>
      <c r="E20" s="230"/>
      <c r="F20" s="232"/>
      <c r="G20" s="232">
        <v>0</v>
      </c>
    </row>
    <row r="21" spans="1:7">
      <c r="A21" s="204"/>
      <c r="B21" s="266"/>
      <c r="C21" s="230"/>
      <c r="D21" s="231"/>
      <c r="E21" s="230"/>
      <c r="F21" s="232"/>
      <c r="G21" s="232">
        <v>0</v>
      </c>
    </row>
    <row r="22" spans="1:7">
      <c r="A22" s="233"/>
      <c r="B22" s="263"/>
      <c r="C22" s="239"/>
      <c r="D22" s="231"/>
      <c r="E22" s="240"/>
      <c r="F22" s="232"/>
      <c r="G22" s="232">
        <v>0</v>
      </c>
    </row>
    <row r="23" spans="1:7" ht="15.75" thickBot="1">
      <c r="A23" s="233" t="s">
        <v>11</v>
      </c>
      <c r="B23" s="263"/>
      <c r="C23" s="232">
        <v>0</v>
      </c>
      <c r="D23" s="232">
        <v>0</v>
      </c>
      <c r="E23" s="232">
        <v>0</v>
      </c>
      <c r="F23" s="232">
        <v>0</v>
      </c>
      <c r="G23" s="232">
        <v>0</v>
      </c>
    </row>
    <row r="24" spans="1:7" ht="15.75" thickBot="1">
      <c r="A24" s="241" t="s">
        <v>14</v>
      </c>
      <c r="B24" s="267"/>
      <c r="C24" s="240"/>
      <c r="D24" s="230"/>
      <c r="E24" s="243"/>
      <c r="F24" s="244"/>
      <c r="G24" s="244"/>
    </row>
    <row r="25" spans="1:7">
      <c r="A25" s="207"/>
      <c r="B25" s="266"/>
      <c r="C25" s="232">
        <v>89918</v>
      </c>
      <c r="D25" s="230">
        <v>89918</v>
      </c>
      <c r="E25" s="240">
        <v>89918</v>
      </c>
      <c r="F25" s="232">
        <v>89919</v>
      </c>
      <c r="G25" s="232"/>
    </row>
    <row r="26" spans="1:7">
      <c r="A26" s="233" t="s">
        <v>11</v>
      </c>
      <c r="B26" s="263">
        <v>359673.44</v>
      </c>
      <c r="C26" s="232">
        <v>89918</v>
      </c>
      <c r="D26" s="232">
        <v>89918</v>
      </c>
      <c r="E26" s="232">
        <v>89918</v>
      </c>
      <c r="F26" s="232">
        <v>89919</v>
      </c>
      <c r="G26" s="232">
        <v>359673</v>
      </c>
    </row>
    <row r="27" spans="1:7">
      <c r="A27" s="236" t="s">
        <v>15</v>
      </c>
      <c r="B27" s="265"/>
      <c r="C27" s="245"/>
      <c r="D27" s="230"/>
      <c r="E27" s="243"/>
      <c r="F27" s="244"/>
      <c r="G27" s="244"/>
    </row>
    <row r="28" spans="1:7">
      <c r="A28" s="204"/>
      <c r="B28" s="266"/>
      <c r="C28" s="232">
        <v>113</v>
      </c>
      <c r="D28" s="232"/>
      <c r="E28" s="240"/>
      <c r="F28" s="232"/>
      <c r="G28" s="232"/>
    </row>
    <row r="29" spans="1:7">
      <c r="A29" s="233" t="s">
        <v>11</v>
      </c>
      <c r="B29" s="263">
        <v>0</v>
      </c>
      <c r="C29" s="232">
        <v>113</v>
      </c>
      <c r="D29" s="232">
        <v>0</v>
      </c>
      <c r="E29" s="232">
        <v>0</v>
      </c>
      <c r="F29" s="232">
        <v>0</v>
      </c>
      <c r="G29" s="232">
        <v>113</v>
      </c>
    </row>
    <row r="30" spans="1:7" ht="15.75" thickBot="1">
      <c r="A30" s="233"/>
      <c r="B30" s="263"/>
      <c r="C30" s="232"/>
      <c r="D30" s="232"/>
      <c r="E30" s="232"/>
      <c r="F30" s="232"/>
      <c r="G30" s="232"/>
    </row>
    <row r="31" spans="1:7" ht="16.5" thickBot="1">
      <c r="A31" s="220" t="s">
        <v>16</v>
      </c>
      <c r="B31" s="264">
        <v>1835118.02</v>
      </c>
      <c r="C31" s="246">
        <v>458892</v>
      </c>
      <c r="D31" s="246">
        <v>458779</v>
      </c>
      <c r="E31" s="246">
        <v>458779</v>
      </c>
      <c r="F31" s="246">
        <v>458668</v>
      </c>
      <c r="G31" s="246">
        <v>1835118</v>
      </c>
    </row>
    <row r="32" spans="1:7" ht="15.75" thickBot="1">
      <c r="A32" s="233"/>
      <c r="B32" s="234"/>
      <c r="C32" s="232"/>
      <c r="D32" s="232"/>
      <c r="E32" s="232"/>
      <c r="F32" s="232"/>
      <c r="G32" s="232"/>
    </row>
    <row r="33" spans="1:7" ht="16.5" thickBot="1">
      <c r="A33" s="220" t="s">
        <v>17</v>
      </c>
      <c r="B33" s="221"/>
      <c r="C33" s="207"/>
      <c r="D33" s="207"/>
      <c r="E33" s="207"/>
      <c r="F33" s="204"/>
      <c r="G33" s="204"/>
    </row>
    <row r="34" spans="1:7" ht="16.5" thickBot="1">
      <c r="A34" s="247"/>
      <c r="B34" s="221"/>
      <c r="C34" s="245"/>
      <c r="D34" s="230"/>
      <c r="E34" s="240"/>
      <c r="F34" s="232"/>
      <c r="G34" s="232"/>
    </row>
    <row r="35" spans="1:7" ht="15.75" thickBot="1">
      <c r="A35" s="241" t="s">
        <v>18</v>
      </c>
      <c r="B35" s="242"/>
      <c r="C35" s="230"/>
      <c r="D35" s="230"/>
      <c r="E35" s="240"/>
      <c r="F35" s="232"/>
      <c r="G35" s="232"/>
    </row>
    <row r="36" spans="1:7">
      <c r="A36" s="242" t="s">
        <v>19</v>
      </c>
      <c r="B36" s="242"/>
      <c r="C36" s="230"/>
      <c r="D36" s="240"/>
      <c r="E36" s="248"/>
      <c r="F36" s="232"/>
      <c r="G36" s="232"/>
    </row>
    <row r="37" spans="1:7">
      <c r="A37" s="204"/>
      <c r="B37" s="204"/>
      <c r="C37" s="230"/>
      <c r="D37" s="230"/>
      <c r="E37" s="240"/>
      <c r="F37" s="232"/>
      <c r="G37" s="232">
        <v>0</v>
      </c>
    </row>
    <row r="38" spans="1:7">
      <c r="A38" s="204"/>
      <c r="B38" s="204"/>
      <c r="C38" s="230"/>
      <c r="D38" s="230"/>
      <c r="E38" s="240"/>
      <c r="F38" s="232"/>
      <c r="G38" s="232">
        <v>0</v>
      </c>
    </row>
    <row r="39" spans="1:7">
      <c r="A39" s="204"/>
      <c r="B39" s="204"/>
      <c r="C39" s="230"/>
      <c r="D39" s="230"/>
      <c r="E39" s="240"/>
      <c r="F39" s="232"/>
      <c r="G39" s="232">
        <v>0</v>
      </c>
    </row>
    <row r="40" spans="1:7">
      <c r="A40" s="204"/>
      <c r="B40" s="204"/>
      <c r="C40" s="230"/>
      <c r="D40" s="230"/>
      <c r="E40" s="240"/>
      <c r="F40" s="232"/>
      <c r="G40" s="232">
        <v>0</v>
      </c>
    </row>
    <row r="41" spans="1:7">
      <c r="A41" s="233"/>
      <c r="B41" s="233"/>
      <c r="C41" s="245"/>
      <c r="D41" s="230"/>
      <c r="E41" s="240"/>
      <c r="F41" s="232"/>
      <c r="G41" s="232">
        <v>0</v>
      </c>
    </row>
    <row r="42" spans="1:7">
      <c r="A42" s="233"/>
      <c r="B42" s="233"/>
      <c r="C42" s="249"/>
      <c r="D42" s="230"/>
      <c r="E42" s="240"/>
      <c r="F42" s="232"/>
      <c r="G42" s="232">
        <v>0</v>
      </c>
    </row>
    <row r="43" spans="1:7" ht="15.75" thickBot="1">
      <c r="A43" s="233" t="s">
        <v>11</v>
      </c>
      <c r="B43" s="233"/>
      <c r="C43" s="232">
        <v>0</v>
      </c>
      <c r="D43" s="232">
        <v>0</v>
      </c>
      <c r="E43" s="232">
        <v>0</v>
      </c>
      <c r="F43" s="232">
        <v>0</v>
      </c>
      <c r="G43" s="232">
        <v>0</v>
      </c>
    </row>
    <row r="44" spans="1:7" ht="15.75" thickBot="1">
      <c r="A44" s="241" t="s">
        <v>44</v>
      </c>
      <c r="B44" s="242"/>
      <c r="C44" s="240"/>
      <c r="D44" s="240"/>
      <c r="E44" s="240"/>
      <c r="F44" s="232"/>
      <c r="G44" s="232"/>
    </row>
    <row r="45" spans="1:7">
      <c r="A45" s="242" t="s">
        <v>19</v>
      </c>
      <c r="B45" s="242"/>
      <c r="C45" s="240"/>
      <c r="D45" s="240"/>
      <c r="E45" s="240"/>
      <c r="F45" s="232"/>
      <c r="G45" s="232">
        <v>0</v>
      </c>
    </row>
    <row r="46" spans="1:7">
      <c r="A46" s="233"/>
      <c r="B46" s="233"/>
      <c r="C46" s="240"/>
      <c r="D46" s="240"/>
      <c r="E46" s="240"/>
      <c r="F46" s="232"/>
      <c r="G46" s="232">
        <v>0</v>
      </c>
    </row>
    <row r="47" spans="1:7">
      <c r="A47" s="233"/>
      <c r="B47" s="233"/>
      <c r="C47" s="243"/>
      <c r="D47" s="240"/>
      <c r="E47" s="240"/>
      <c r="F47" s="232"/>
      <c r="G47" s="232">
        <v>0</v>
      </c>
    </row>
    <row r="48" spans="1:7" ht="15.75" thickBot="1">
      <c r="A48" s="233" t="s">
        <v>11</v>
      </c>
      <c r="B48" s="233"/>
      <c r="C48" s="232">
        <v>0</v>
      </c>
      <c r="D48" s="232">
        <v>0</v>
      </c>
      <c r="E48" s="232">
        <v>0</v>
      </c>
      <c r="F48" s="232">
        <v>0</v>
      </c>
      <c r="G48" s="232">
        <v>0</v>
      </c>
    </row>
    <row r="49" spans="1:7" ht="15.75" thickBot="1">
      <c r="A49" s="241" t="s">
        <v>46</v>
      </c>
      <c r="B49" s="242"/>
      <c r="C49" s="240"/>
      <c r="D49" s="240"/>
      <c r="E49" s="240"/>
      <c r="F49" s="232"/>
      <c r="G49" s="232"/>
    </row>
    <row r="50" spans="1:7">
      <c r="A50" s="242" t="s">
        <v>19</v>
      </c>
      <c r="B50" s="242"/>
      <c r="C50" s="240"/>
      <c r="D50" s="240"/>
      <c r="E50" s="240"/>
      <c r="F50" s="232"/>
      <c r="G50" s="232">
        <v>0</v>
      </c>
    </row>
    <row r="51" spans="1:7">
      <c r="A51" s="233"/>
      <c r="B51" s="233"/>
      <c r="C51" s="240"/>
      <c r="D51" s="240"/>
      <c r="E51" s="240"/>
      <c r="F51" s="232"/>
      <c r="G51" s="232">
        <v>0</v>
      </c>
    </row>
    <row r="52" spans="1:7">
      <c r="A52" s="233"/>
      <c r="B52" s="233"/>
      <c r="C52" s="240"/>
      <c r="D52" s="240"/>
      <c r="E52" s="240"/>
      <c r="F52" s="232"/>
      <c r="G52" s="232">
        <v>0</v>
      </c>
    </row>
    <row r="53" spans="1:7">
      <c r="A53" s="233"/>
      <c r="B53" s="233"/>
      <c r="C53" s="240"/>
      <c r="D53" s="240"/>
      <c r="E53" s="240"/>
      <c r="F53" s="232"/>
      <c r="G53" s="232">
        <v>0</v>
      </c>
    </row>
    <row r="54" spans="1:7">
      <c r="A54" s="233"/>
      <c r="B54" s="233"/>
      <c r="C54" s="240"/>
      <c r="D54" s="240"/>
      <c r="E54" s="240"/>
      <c r="F54" s="232"/>
      <c r="G54" s="232">
        <v>0</v>
      </c>
    </row>
    <row r="55" spans="1:7">
      <c r="A55" s="233"/>
      <c r="B55" s="233"/>
      <c r="C55" s="240"/>
      <c r="D55" s="240"/>
      <c r="E55" s="240"/>
      <c r="F55" s="232"/>
      <c r="G55" s="232">
        <v>0</v>
      </c>
    </row>
    <row r="56" spans="1:7">
      <c r="A56" s="233"/>
      <c r="B56" s="233"/>
      <c r="C56" s="243"/>
      <c r="D56" s="240"/>
      <c r="E56" s="240"/>
      <c r="F56" s="232"/>
      <c r="G56" s="232">
        <v>0</v>
      </c>
    </row>
    <row r="57" spans="1:7" ht="15.75" thickBot="1">
      <c r="A57" s="233" t="s">
        <v>11</v>
      </c>
      <c r="B57" s="233"/>
      <c r="C57" s="232">
        <v>0</v>
      </c>
      <c r="D57" s="232">
        <v>0</v>
      </c>
      <c r="E57" s="232">
        <v>0</v>
      </c>
      <c r="F57" s="232">
        <v>0</v>
      </c>
      <c r="G57" s="232">
        <v>0</v>
      </c>
    </row>
    <row r="58" spans="1:7" ht="15.75" thickBot="1">
      <c r="A58" s="241" t="s">
        <v>47</v>
      </c>
      <c r="B58" s="242"/>
      <c r="C58" s="240"/>
      <c r="D58" s="240"/>
      <c r="E58" s="240"/>
      <c r="F58" s="232"/>
      <c r="G58" s="232"/>
    </row>
    <row r="59" spans="1:7">
      <c r="A59" s="242" t="s">
        <v>19</v>
      </c>
      <c r="B59" s="242"/>
      <c r="C59" s="248"/>
      <c r="D59" s="240"/>
      <c r="E59" s="240"/>
      <c r="F59" s="232"/>
      <c r="G59" s="232"/>
    </row>
    <row r="60" spans="1:7">
      <c r="A60" s="242"/>
      <c r="B60" s="242"/>
      <c r="C60" s="248"/>
      <c r="D60" s="240"/>
      <c r="E60" s="240"/>
      <c r="F60" s="232"/>
      <c r="G60" s="232">
        <v>0</v>
      </c>
    </row>
    <row r="61" spans="1:7">
      <c r="A61" s="242"/>
      <c r="B61" s="242"/>
      <c r="C61" s="248"/>
      <c r="D61" s="240"/>
      <c r="E61" s="240"/>
      <c r="F61" s="232"/>
      <c r="G61" s="232">
        <v>0</v>
      </c>
    </row>
    <row r="62" spans="1:7">
      <c r="A62" s="233"/>
      <c r="B62" s="233"/>
      <c r="C62" s="248"/>
      <c r="D62" s="240"/>
      <c r="E62" s="240"/>
      <c r="F62" s="232"/>
      <c r="G62" s="232">
        <v>0</v>
      </c>
    </row>
    <row r="63" spans="1:7">
      <c r="A63" s="204"/>
      <c r="B63" s="204"/>
      <c r="C63" s="240"/>
      <c r="D63" s="240"/>
      <c r="E63" s="240"/>
      <c r="F63" s="232"/>
      <c r="G63" s="232">
        <v>0</v>
      </c>
    </row>
    <row r="64" spans="1:7" ht="15.75" thickBot="1">
      <c r="A64" s="233" t="s">
        <v>11</v>
      </c>
      <c r="B64" s="233"/>
      <c r="C64" s="232">
        <v>0</v>
      </c>
      <c r="D64" s="232">
        <v>0</v>
      </c>
      <c r="E64" s="232">
        <v>0</v>
      </c>
      <c r="F64" s="232">
        <v>0</v>
      </c>
      <c r="G64" s="232">
        <v>0</v>
      </c>
    </row>
    <row r="65" spans="1:7" ht="15.75" thickBot="1">
      <c r="A65" s="241" t="s">
        <v>76</v>
      </c>
      <c r="B65" s="242"/>
      <c r="C65" s="240"/>
      <c r="D65" s="240"/>
      <c r="E65" s="240"/>
      <c r="F65" s="232"/>
      <c r="G65" s="232"/>
    </row>
    <row r="66" spans="1:7">
      <c r="A66" s="242" t="s">
        <v>19</v>
      </c>
      <c r="B66" s="242"/>
      <c r="C66" s="248"/>
      <c r="D66" s="250"/>
      <c r="E66" s="240"/>
      <c r="F66" s="232"/>
      <c r="G66" s="232"/>
    </row>
    <row r="67" spans="1:7">
      <c r="A67" s="242"/>
      <c r="B67" s="242"/>
      <c r="C67" s="248"/>
      <c r="D67" s="250"/>
      <c r="E67" s="240"/>
      <c r="F67" s="232"/>
      <c r="G67" s="232">
        <v>0</v>
      </c>
    </row>
    <row r="68" spans="1:7">
      <c r="A68" s="242"/>
      <c r="B68" s="242"/>
      <c r="C68" s="248"/>
      <c r="D68" s="250"/>
      <c r="E68" s="240"/>
      <c r="F68" s="232"/>
      <c r="G68" s="232">
        <v>0</v>
      </c>
    </row>
    <row r="69" spans="1:7">
      <c r="A69" s="242"/>
      <c r="B69" s="242"/>
      <c r="C69" s="248"/>
      <c r="D69" s="250"/>
      <c r="E69" s="240"/>
      <c r="F69" s="232"/>
      <c r="G69" s="232">
        <v>0</v>
      </c>
    </row>
    <row r="70" spans="1:7">
      <c r="A70" s="242"/>
      <c r="B70" s="242"/>
      <c r="C70" s="248"/>
      <c r="D70" s="250"/>
      <c r="E70" s="240"/>
      <c r="F70" s="232"/>
      <c r="G70" s="232">
        <v>0</v>
      </c>
    </row>
    <row r="71" spans="1:7">
      <c r="A71" s="242"/>
      <c r="B71" s="242"/>
      <c r="C71" s="248"/>
      <c r="D71" s="250"/>
      <c r="E71" s="240"/>
      <c r="F71" s="232"/>
      <c r="G71" s="232">
        <v>0</v>
      </c>
    </row>
    <row r="72" spans="1:7">
      <c r="A72" s="242"/>
      <c r="B72" s="242"/>
      <c r="C72" s="248"/>
      <c r="D72" s="250"/>
      <c r="E72" s="240"/>
      <c r="F72" s="232"/>
      <c r="G72" s="232">
        <v>0</v>
      </c>
    </row>
    <row r="73" spans="1:7">
      <c r="A73" s="242"/>
      <c r="B73" s="242"/>
      <c r="C73" s="248"/>
      <c r="D73" s="250"/>
      <c r="E73" s="240"/>
      <c r="F73" s="232"/>
      <c r="G73" s="232">
        <v>0</v>
      </c>
    </row>
    <row r="74" spans="1:7">
      <c r="A74" s="242"/>
      <c r="B74" s="242"/>
      <c r="C74" s="248"/>
      <c r="D74" s="250"/>
      <c r="E74" s="240"/>
      <c r="F74" s="232"/>
      <c r="G74" s="232">
        <v>0</v>
      </c>
    </row>
    <row r="75" spans="1:7">
      <c r="A75" s="242"/>
      <c r="B75" s="242"/>
      <c r="C75" s="248"/>
      <c r="D75" s="250"/>
      <c r="E75" s="240"/>
      <c r="F75" s="232"/>
      <c r="G75" s="232">
        <v>0</v>
      </c>
    </row>
    <row r="76" spans="1:7">
      <c r="A76" s="233"/>
      <c r="B76" s="233"/>
      <c r="C76" s="248"/>
      <c r="D76" s="250"/>
      <c r="E76" s="240"/>
      <c r="F76" s="232"/>
      <c r="G76" s="232">
        <v>0</v>
      </c>
    </row>
    <row r="77" spans="1:7">
      <c r="A77" s="233" t="s">
        <v>125</v>
      </c>
      <c r="B77" s="233"/>
      <c r="C77" s="249"/>
      <c r="D77" s="250"/>
      <c r="E77" s="240"/>
      <c r="F77" s="232"/>
      <c r="G77" s="232">
        <v>0</v>
      </c>
    </row>
    <row r="78" spans="1:7">
      <c r="A78" s="233" t="s">
        <v>11</v>
      </c>
      <c r="B78" s="233"/>
      <c r="C78" s="244">
        <v>0</v>
      </c>
      <c r="D78" s="244">
        <v>0</v>
      </c>
      <c r="E78" s="244">
        <v>0</v>
      </c>
      <c r="F78" s="244">
        <v>0</v>
      </c>
      <c r="G78" s="244">
        <v>0</v>
      </c>
    </row>
    <row r="79" spans="1:7">
      <c r="A79" s="236" t="s">
        <v>126</v>
      </c>
      <c r="B79" s="226"/>
      <c r="C79" s="249"/>
      <c r="D79" s="250"/>
      <c r="E79" s="240"/>
      <c r="F79" s="232"/>
      <c r="G79" s="232"/>
    </row>
    <row r="80" spans="1:7">
      <c r="A80" s="242" t="s">
        <v>19</v>
      </c>
      <c r="B80" s="242"/>
      <c r="C80" s="248"/>
      <c r="D80" s="240"/>
      <c r="E80" s="240"/>
      <c r="F80" s="232"/>
      <c r="G80" s="232"/>
    </row>
    <row r="81" spans="1:7">
      <c r="A81" s="233"/>
      <c r="B81" s="233"/>
      <c r="C81" s="248"/>
      <c r="D81" s="240"/>
      <c r="E81" s="240"/>
      <c r="F81" s="232"/>
      <c r="G81" s="232">
        <v>0</v>
      </c>
    </row>
    <row r="82" spans="1:7">
      <c r="A82" s="233"/>
      <c r="B82" s="233"/>
      <c r="C82" s="248"/>
      <c r="D82" s="240"/>
      <c r="E82" s="240"/>
      <c r="F82" s="232"/>
      <c r="G82" s="232">
        <v>0</v>
      </c>
    </row>
    <row r="83" spans="1:7">
      <c r="A83" s="233"/>
      <c r="B83" s="233"/>
      <c r="C83" s="248"/>
      <c r="D83" s="240"/>
      <c r="E83" s="240"/>
      <c r="F83" s="232"/>
      <c r="G83" s="232">
        <v>0</v>
      </c>
    </row>
    <row r="84" spans="1:7">
      <c r="A84" s="233"/>
      <c r="B84" s="233"/>
      <c r="C84" s="248"/>
      <c r="D84" s="240"/>
      <c r="E84" s="240"/>
      <c r="F84" s="232"/>
      <c r="G84" s="232">
        <v>0</v>
      </c>
    </row>
    <row r="85" spans="1:7">
      <c r="A85" s="233"/>
      <c r="B85" s="233"/>
      <c r="C85" s="251"/>
      <c r="D85" s="240"/>
      <c r="E85" s="240"/>
      <c r="F85" s="232"/>
      <c r="G85" s="232">
        <v>0</v>
      </c>
    </row>
    <row r="86" spans="1:7">
      <c r="A86" s="233" t="s">
        <v>11</v>
      </c>
      <c r="B86" s="233"/>
      <c r="C86" s="244">
        <v>0</v>
      </c>
      <c r="D86" s="244">
        <v>0</v>
      </c>
      <c r="E86" s="244">
        <v>0</v>
      </c>
      <c r="F86" s="244">
        <v>0</v>
      </c>
      <c r="G86" s="244">
        <v>0</v>
      </c>
    </row>
    <row r="87" spans="1:7">
      <c r="A87" s="252" t="s">
        <v>127</v>
      </c>
      <c r="B87" s="242"/>
      <c r="C87" s="230"/>
      <c r="D87" s="235"/>
      <c r="E87" s="243"/>
      <c r="F87" s="232"/>
      <c r="G87" s="232"/>
    </row>
    <row r="88" spans="1:7">
      <c r="A88" s="242" t="s">
        <v>19</v>
      </c>
      <c r="B88" s="242"/>
      <c r="C88" s="230"/>
      <c r="D88" s="250"/>
      <c r="E88" s="230"/>
      <c r="F88" s="232"/>
      <c r="G88" s="232"/>
    </row>
    <row r="89" spans="1:7">
      <c r="A89" s="229"/>
      <c r="B89" s="229"/>
      <c r="C89" s="253"/>
      <c r="D89" s="231"/>
      <c r="E89" s="253"/>
      <c r="F89" s="254"/>
      <c r="G89" s="254">
        <v>0</v>
      </c>
    </row>
    <row r="90" spans="1:7">
      <c r="A90" s="229"/>
      <c r="B90" s="229"/>
      <c r="C90" s="253"/>
      <c r="D90" s="231"/>
      <c r="E90" s="253"/>
      <c r="F90" s="254"/>
      <c r="G90" s="254">
        <v>0</v>
      </c>
    </row>
    <row r="91" spans="1:7">
      <c r="A91" s="234"/>
      <c r="B91" s="234"/>
      <c r="C91" s="239"/>
      <c r="D91" s="231"/>
      <c r="E91" s="255"/>
      <c r="F91" s="254"/>
      <c r="G91" s="254">
        <v>0</v>
      </c>
    </row>
    <row r="92" spans="1:7">
      <c r="A92" s="234"/>
      <c r="B92" s="234"/>
      <c r="C92" s="239"/>
      <c r="D92" s="231"/>
      <c r="E92" s="255"/>
      <c r="F92" s="254"/>
      <c r="G92" s="254">
        <v>0</v>
      </c>
    </row>
    <row r="93" spans="1:7">
      <c r="A93" s="233" t="s">
        <v>11</v>
      </c>
      <c r="B93" s="233"/>
      <c r="C93" s="244">
        <v>0</v>
      </c>
      <c r="D93" s="244">
        <v>0</v>
      </c>
      <c r="E93" s="244">
        <v>0</v>
      </c>
      <c r="F93" s="244">
        <v>0</v>
      </c>
      <c r="G93" s="244">
        <v>0</v>
      </c>
    </row>
    <row r="94" spans="1:7" ht="15.75" thickBot="1">
      <c r="A94" s="233"/>
      <c r="B94" s="233"/>
      <c r="C94" s="244"/>
      <c r="D94" s="244"/>
      <c r="E94" s="244"/>
      <c r="F94" s="244"/>
      <c r="G94" s="244"/>
    </row>
    <row r="95" spans="1:7" ht="16.5" thickBot="1">
      <c r="A95" s="220" t="s">
        <v>131</v>
      </c>
      <c r="B95" s="256"/>
      <c r="C95" s="239">
        <v>0</v>
      </c>
      <c r="D95" s="239">
        <v>0</v>
      </c>
      <c r="E95" s="239">
        <v>0</v>
      </c>
      <c r="F95" s="239">
        <v>0</v>
      </c>
      <c r="G95" s="239">
        <v>0</v>
      </c>
    </row>
    <row r="96" spans="1:7">
      <c r="A96" s="233"/>
      <c r="B96" s="233"/>
      <c r="C96" s="244"/>
      <c r="D96" s="244"/>
      <c r="E96" s="244"/>
      <c r="F96" s="244"/>
      <c r="G96" s="244"/>
    </row>
    <row r="97" spans="1:7" ht="18">
      <c r="A97" s="257" t="s">
        <v>144</v>
      </c>
      <c r="B97" s="258"/>
      <c r="C97" s="259">
        <v>458892</v>
      </c>
      <c r="D97" s="259">
        <v>458779</v>
      </c>
      <c r="E97" s="259">
        <v>458779</v>
      </c>
      <c r="F97" s="259">
        <v>458668</v>
      </c>
      <c r="G97" s="260">
        <v>1835118</v>
      </c>
    </row>
    <row r="101" spans="1:7">
      <c r="A101" s="233"/>
      <c r="B101" s="233"/>
      <c r="C101" s="227"/>
      <c r="D101" s="227"/>
      <c r="E101" s="204"/>
      <c r="F101" s="204"/>
      <c r="G101" s="204"/>
    </row>
  </sheetData>
  <pageMargins left="0.7" right="0.7" top="0.75" bottom="0.75" header="0.3" footer="0.3"/>
  <pageSetup scale="66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workbookViewId="0">
      <selection activeCell="A29" sqref="A29"/>
    </sheetView>
  </sheetViews>
  <sheetFormatPr defaultColWidth="9.140625" defaultRowHeight="12.75"/>
  <cols>
    <col min="1" max="1" width="62.85546875" style="269" bestFit="1" customWidth="1"/>
    <col min="2" max="2" width="20.42578125" style="334" bestFit="1" customWidth="1"/>
    <col min="3" max="5" width="19.7109375" style="335" bestFit="1" customWidth="1"/>
    <col min="6" max="7" width="19.7109375" style="334" bestFit="1" customWidth="1"/>
    <col min="8" max="8" width="13.140625" style="269" bestFit="1" customWidth="1"/>
    <col min="9" max="16384" width="9.140625" style="269"/>
  </cols>
  <sheetData>
    <row r="1" spans="1:8">
      <c r="A1" s="70" t="s">
        <v>0</v>
      </c>
      <c r="B1" s="203"/>
      <c r="C1" s="136"/>
      <c r="D1" s="136"/>
      <c r="E1" s="136"/>
      <c r="F1" s="268"/>
      <c r="G1" s="268"/>
      <c r="H1" s="268"/>
    </row>
    <row r="2" spans="1:8">
      <c r="A2" s="70"/>
      <c r="B2" s="203"/>
      <c r="C2" s="136"/>
      <c r="D2" s="136"/>
      <c r="E2" s="136"/>
      <c r="F2" s="268"/>
      <c r="G2" s="268"/>
      <c r="H2" s="268"/>
    </row>
    <row r="3" spans="1:8" s="275" customFormat="1" ht="20.25" customHeight="1" thickBot="1">
      <c r="A3" s="270" t="s">
        <v>146</v>
      </c>
      <c r="B3" s="271"/>
      <c r="C3" s="272"/>
      <c r="D3" s="272"/>
      <c r="E3" s="273"/>
      <c r="F3" s="274"/>
      <c r="G3" s="274"/>
      <c r="H3" s="274"/>
    </row>
    <row r="4" spans="1:8" s="276" customFormat="1" ht="26.25" thickBot="1">
      <c r="B4" s="277" t="s">
        <v>3</v>
      </c>
      <c r="C4" s="278" t="s">
        <v>4</v>
      </c>
      <c r="D4" s="279" t="s">
        <v>5</v>
      </c>
      <c r="E4" s="280" t="s">
        <v>6</v>
      </c>
      <c r="F4" s="281" t="s">
        <v>7</v>
      </c>
      <c r="G4" s="281" t="s">
        <v>8</v>
      </c>
      <c r="H4" s="282"/>
    </row>
    <row r="5" spans="1:8" s="276" customFormat="1" ht="13.5" thickBot="1">
      <c r="B5" s="283"/>
      <c r="C5" s="284"/>
      <c r="D5" s="284"/>
      <c r="E5" s="285"/>
      <c r="F5" s="285"/>
      <c r="G5" s="285"/>
      <c r="H5" s="282"/>
    </row>
    <row r="6" spans="1:8" s="276" customFormat="1" ht="16.5" thickBot="1">
      <c r="A6" s="286" t="s">
        <v>9</v>
      </c>
      <c r="B6" s="287"/>
      <c r="C6" s="288"/>
      <c r="D6" s="288"/>
      <c r="E6" s="289"/>
      <c r="F6" s="282"/>
      <c r="G6" s="282"/>
      <c r="H6" s="282"/>
    </row>
    <row r="7" spans="1:8" s="276" customFormat="1" ht="16.5" thickBot="1">
      <c r="A7" s="290"/>
      <c r="B7" s="282"/>
      <c r="C7" s="282"/>
      <c r="D7" s="282"/>
      <c r="E7" s="282"/>
      <c r="F7" s="282"/>
      <c r="G7" s="282"/>
      <c r="H7" s="282"/>
    </row>
    <row r="8" spans="1:8" s="295" customFormat="1" ht="13.5" thickBot="1">
      <c r="A8" s="291" t="s">
        <v>10</v>
      </c>
      <c r="B8" s="292"/>
      <c r="C8" s="293"/>
      <c r="D8" s="293"/>
      <c r="E8" s="136"/>
      <c r="F8" s="294"/>
      <c r="G8" s="294"/>
      <c r="H8" s="294"/>
    </row>
    <row r="9" spans="1:8">
      <c r="B9" s="296"/>
      <c r="C9" s="293"/>
      <c r="D9" s="297"/>
      <c r="E9" s="293"/>
      <c r="F9" s="268"/>
      <c r="G9" s="268">
        <f>SUM(C9:F9)</f>
        <v>0</v>
      </c>
      <c r="H9" s="268"/>
    </row>
    <row r="10" spans="1:8">
      <c r="B10" s="296"/>
      <c r="C10" s="293"/>
      <c r="D10" s="297"/>
      <c r="E10" s="293"/>
      <c r="F10" s="268"/>
      <c r="G10" s="268">
        <f>SUM(C10:F10)</f>
        <v>0</v>
      </c>
      <c r="H10" s="268"/>
    </row>
    <row r="11" spans="1:8" ht="15">
      <c r="A11" s="298" t="s">
        <v>147</v>
      </c>
      <c r="B11" s="299">
        <v>0</v>
      </c>
      <c r="C11" s="300">
        <f>+B11/4</f>
        <v>0</v>
      </c>
      <c r="D11" s="301">
        <f>+B11/4</f>
        <v>0</v>
      </c>
      <c r="E11" s="300">
        <f>+B11/4</f>
        <v>0</v>
      </c>
      <c r="F11" s="302">
        <f>+B11/4</f>
        <v>0</v>
      </c>
      <c r="G11" s="302">
        <f>SUM(C11:F11)</f>
        <v>0</v>
      </c>
      <c r="H11" s="268"/>
    </row>
    <row r="12" spans="1:8">
      <c r="A12" s="303" t="s">
        <v>11</v>
      </c>
      <c r="B12" s="304">
        <f>SUM(B8:B11)</f>
        <v>0</v>
      </c>
      <c r="C12" s="203">
        <f t="shared" ref="C12:G12" si="0">SUM(C8:C11)</f>
        <v>0</v>
      </c>
      <c r="D12" s="203">
        <f t="shared" si="0"/>
        <v>0</v>
      </c>
      <c r="E12" s="203">
        <f t="shared" si="0"/>
        <v>0</v>
      </c>
      <c r="F12" s="203">
        <f t="shared" si="0"/>
        <v>0</v>
      </c>
      <c r="G12" s="203">
        <f t="shared" si="0"/>
        <v>0</v>
      </c>
      <c r="H12" s="268">
        <f>SUM(C12:F12)</f>
        <v>0</v>
      </c>
    </row>
    <row r="13" spans="1:8">
      <c r="A13" s="303"/>
      <c r="B13" s="304"/>
      <c r="C13" s="268"/>
      <c r="D13" s="268"/>
      <c r="E13" s="268"/>
      <c r="F13" s="268"/>
      <c r="G13" s="268"/>
      <c r="H13" s="268"/>
    </row>
    <row r="14" spans="1:8">
      <c r="A14" s="305" t="s">
        <v>12</v>
      </c>
      <c r="B14" s="292"/>
      <c r="C14" s="293"/>
      <c r="D14" s="297"/>
      <c r="E14" s="293"/>
      <c r="F14" s="268"/>
      <c r="G14" s="268"/>
      <c r="H14" s="268"/>
    </row>
    <row r="15" spans="1:8">
      <c r="B15" s="296"/>
      <c r="C15" s="293"/>
      <c r="D15" s="297"/>
      <c r="E15" s="293"/>
      <c r="F15" s="268"/>
      <c r="G15" s="268">
        <f>SUM(C15:F15)</f>
        <v>0</v>
      </c>
      <c r="H15" s="268"/>
    </row>
    <row r="16" spans="1:8">
      <c r="B16" s="296"/>
      <c r="C16" s="293"/>
      <c r="D16" s="297"/>
      <c r="E16" s="293"/>
      <c r="F16" s="268"/>
      <c r="G16" s="268"/>
      <c r="H16" s="268"/>
    </row>
    <row r="17" spans="1:8" ht="15">
      <c r="A17" s="298" t="s">
        <v>147</v>
      </c>
      <c r="B17" s="306">
        <v>0</v>
      </c>
      <c r="C17" s="300">
        <f t="shared" ref="C17" si="1">+B17/4</f>
        <v>0</v>
      </c>
      <c r="D17" s="301">
        <f t="shared" ref="D17" si="2">+B17/4</f>
        <v>0</v>
      </c>
      <c r="E17" s="300">
        <f t="shared" ref="E17" si="3">+B17/4</f>
        <v>0</v>
      </c>
      <c r="F17" s="302">
        <f t="shared" ref="F17" si="4">+B17/4</f>
        <v>0</v>
      </c>
      <c r="G17" s="302">
        <f>SUM(C17:F17)</f>
        <v>0</v>
      </c>
      <c r="H17" s="268"/>
    </row>
    <row r="18" spans="1:8" s="70" customFormat="1">
      <c r="A18" s="303" t="s">
        <v>11</v>
      </c>
      <c r="B18" s="304">
        <f t="shared" ref="B18:G18" si="5">SUM(B14:B17)</f>
        <v>0</v>
      </c>
      <c r="C18" s="203">
        <f t="shared" si="5"/>
        <v>0</v>
      </c>
      <c r="D18" s="203">
        <f t="shared" si="5"/>
        <v>0</v>
      </c>
      <c r="E18" s="203">
        <f t="shared" si="5"/>
        <v>0</v>
      </c>
      <c r="F18" s="203">
        <f t="shared" si="5"/>
        <v>0</v>
      </c>
      <c r="G18" s="203">
        <f t="shared" si="5"/>
        <v>0</v>
      </c>
      <c r="H18" s="268">
        <f>SUM(C18:F18)</f>
        <v>0</v>
      </c>
    </row>
    <row r="19" spans="1:8">
      <c r="A19" s="307"/>
      <c r="B19" s="308"/>
      <c r="C19" s="268"/>
      <c r="D19" s="268"/>
      <c r="E19" s="268"/>
      <c r="F19" s="268"/>
      <c r="G19" s="268"/>
      <c r="H19" s="268"/>
    </row>
    <row r="20" spans="1:8">
      <c r="A20" s="305" t="s">
        <v>13</v>
      </c>
      <c r="B20" s="292"/>
      <c r="C20" s="293"/>
      <c r="D20" s="297"/>
      <c r="E20" s="293"/>
      <c r="F20" s="268"/>
      <c r="G20" s="268"/>
      <c r="H20" s="268"/>
    </row>
    <row r="21" spans="1:8">
      <c r="B21" s="296"/>
      <c r="C21" s="293"/>
      <c r="D21" s="297"/>
      <c r="E21" s="293"/>
      <c r="F21" s="268"/>
      <c r="G21" s="268">
        <f>SUM(C21:F21)</f>
        <v>0</v>
      </c>
      <c r="H21" s="268"/>
    </row>
    <row r="22" spans="1:8">
      <c r="B22" s="296"/>
      <c r="C22" s="293"/>
      <c r="D22" s="297"/>
      <c r="E22" s="293"/>
      <c r="F22" s="268"/>
      <c r="G22" s="268">
        <f>SUM(C22:F22)</f>
        <v>0</v>
      </c>
      <c r="H22" s="268"/>
    </row>
    <row r="23" spans="1:8" ht="15">
      <c r="A23" s="298" t="s">
        <v>147</v>
      </c>
      <c r="B23" s="299">
        <v>0</v>
      </c>
      <c r="C23" s="309">
        <f>+B23/4</f>
        <v>0</v>
      </c>
      <c r="D23" s="301">
        <f>+B23/4</f>
        <v>0</v>
      </c>
      <c r="E23" s="310">
        <f>+B23/4</f>
        <v>0</v>
      </c>
      <c r="F23" s="302">
        <f>+B23/4</f>
        <v>0</v>
      </c>
      <c r="G23" s="302">
        <f>SUM(C23:F23)</f>
        <v>0</v>
      </c>
      <c r="H23" s="268"/>
    </row>
    <row r="24" spans="1:8">
      <c r="A24" s="303" t="s">
        <v>11</v>
      </c>
      <c r="B24" s="304">
        <f>SUM(B20:B23)</f>
        <v>0</v>
      </c>
      <c r="C24" s="268">
        <f t="shared" ref="C24:G24" si="6">SUM(C20:C23)</f>
        <v>0</v>
      </c>
      <c r="D24" s="268">
        <f t="shared" si="6"/>
        <v>0</v>
      </c>
      <c r="E24" s="268">
        <f t="shared" si="6"/>
        <v>0</v>
      </c>
      <c r="F24" s="268">
        <f t="shared" si="6"/>
        <v>0</v>
      </c>
      <c r="G24" s="268">
        <f t="shared" si="6"/>
        <v>0</v>
      </c>
      <c r="H24" s="268">
        <f>SUM(C24:F24)</f>
        <v>0</v>
      </c>
    </row>
    <row r="25" spans="1:8" ht="13.5" thickBot="1">
      <c r="A25" s="303"/>
      <c r="B25" s="304"/>
      <c r="C25" s="268"/>
      <c r="D25" s="268"/>
      <c r="E25" s="268"/>
      <c r="F25" s="268"/>
      <c r="G25" s="268"/>
      <c r="H25" s="268"/>
    </row>
    <row r="26" spans="1:8" s="70" customFormat="1" ht="13.5" thickBot="1">
      <c r="A26" s="311" t="s">
        <v>14</v>
      </c>
      <c r="B26" s="312"/>
      <c r="C26" s="136"/>
      <c r="D26" s="293"/>
      <c r="E26" s="313"/>
      <c r="F26" s="203"/>
      <c r="G26" s="203"/>
      <c r="H26" s="203"/>
    </row>
    <row r="27" spans="1:8" s="70" customFormat="1">
      <c r="A27" s="269"/>
      <c r="B27" s="296"/>
      <c r="C27" s="203"/>
      <c r="D27" s="314"/>
      <c r="E27" s="313"/>
      <c r="F27" s="203"/>
      <c r="G27" s="268"/>
      <c r="H27" s="203"/>
    </row>
    <row r="28" spans="1:8" s="70" customFormat="1">
      <c r="A28" s="269"/>
      <c r="B28" s="296"/>
      <c r="C28" s="203"/>
      <c r="D28" s="314"/>
      <c r="E28" s="313"/>
      <c r="F28" s="203"/>
      <c r="G28" s="268"/>
      <c r="H28" s="203"/>
    </row>
    <row r="29" spans="1:8" s="70" customFormat="1" ht="15">
      <c r="A29" s="298" t="s">
        <v>147</v>
      </c>
      <c r="B29" s="306">
        <v>0</v>
      </c>
      <c r="C29" s="302">
        <f>+B29/4</f>
        <v>0</v>
      </c>
      <c r="D29" s="300">
        <f>+B29/4</f>
        <v>0</v>
      </c>
      <c r="E29" s="310">
        <f>+B29/4</f>
        <v>0</v>
      </c>
      <c r="F29" s="302">
        <f>+B29/4</f>
        <v>0</v>
      </c>
      <c r="G29" s="302">
        <f t="shared" ref="G29" si="7">SUM(C29:F29)</f>
        <v>0</v>
      </c>
      <c r="H29" s="203"/>
    </row>
    <row r="30" spans="1:8" s="70" customFormat="1">
      <c r="A30" s="303" t="s">
        <v>11</v>
      </c>
      <c r="B30" s="304">
        <f>SUM(B26:B29)</f>
        <v>0</v>
      </c>
      <c r="C30" s="203">
        <f t="shared" ref="C30:G30" si="8">SUM(C26:C29)</f>
        <v>0</v>
      </c>
      <c r="D30" s="203">
        <f t="shared" si="8"/>
        <v>0</v>
      </c>
      <c r="E30" s="203">
        <f t="shared" si="8"/>
        <v>0</v>
      </c>
      <c r="F30" s="203">
        <f t="shared" si="8"/>
        <v>0</v>
      </c>
      <c r="G30" s="203">
        <f t="shared" si="8"/>
        <v>0</v>
      </c>
      <c r="H30" s="268">
        <f>SUM(C30:F30)</f>
        <v>0</v>
      </c>
    </row>
    <row r="31" spans="1:8" s="70" customFormat="1">
      <c r="A31" s="303"/>
      <c r="B31" s="304"/>
      <c r="C31" s="268"/>
      <c r="D31" s="268"/>
      <c r="E31" s="268"/>
      <c r="F31" s="268"/>
      <c r="G31" s="268"/>
      <c r="H31" s="203"/>
    </row>
    <row r="32" spans="1:8" s="70" customFormat="1">
      <c r="A32" s="305" t="s">
        <v>15</v>
      </c>
      <c r="B32" s="292"/>
      <c r="C32" s="315"/>
      <c r="D32" s="293"/>
      <c r="E32" s="313"/>
      <c r="F32" s="203"/>
      <c r="G32" s="203"/>
      <c r="H32" s="203"/>
    </row>
    <row r="33" spans="1:8">
      <c r="B33" s="296"/>
      <c r="C33" s="268"/>
      <c r="D33" s="268"/>
      <c r="E33" s="136"/>
      <c r="F33" s="268"/>
      <c r="G33" s="268"/>
      <c r="H33" s="268"/>
    </row>
    <row r="34" spans="1:8">
      <c r="B34" s="296"/>
      <c r="C34" s="268"/>
      <c r="D34" s="268"/>
      <c r="E34" s="136"/>
      <c r="F34" s="268"/>
      <c r="G34" s="268"/>
      <c r="H34" s="268"/>
    </row>
    <row r="35" spans="1:8" ht="15">
      <c r="A35" s="298" t="s">
        <v>147</v>
      </c>
      <c r="B35" s="306">
        <v>0</v>
      </c>
      <c r="C35" s="302">
        <f>+B35/4</f>
        <v>0</v>
      </c>
      <c r="D35" s="302">
        <f>+B35/4</f>
        <v>0</v>
      </c>
      <c r="E35" s="310">
        <f>+B35/4</f>
        <v>0</v>
      </c>
      <c r="F35" s="302">
        <f>+B35/4</f>
        <v>0</v>
      </c>
      <c r="G35" s="302">
        <f t="shared" ref="G35" si="9">SUM(C35:F35)</f>
        <v>0</v>
      </c>
      <c r="H35" s="268"/>
    </row>
    <row r="36" spans="1:8" s="70" customFormat="1">
      <c r="A36" s="303" t="s">
        <v>11</v>
      </c>
      <c r="B36" s="304">
        <f>SUM(B32:B35)</f>
        <v>0</v>
      </c>
      <c r="C36" s="203">
        <f t="shared" ref="C36:G36" si="10">SUM(C32:C35)</f>
        <v>0</v>
      </c>
      <c r="D36" s="203">
        <f t="shared" si="10"/>
        <v>0</v>
      </c>
      <c r="E36" s="203">
        <f t="shared" si="10"/>
        <v>0</v>
      </c>
      <c r="F36" s="203">
        <f t="shared" si="10"/>
        <v>0</v>
      </c>
      <c r="G36" s="203">
        <f t="shared" si="10"/>
        <v>0</v>
      </c>
      <c r="H36" s="268">
        <f>SUM(C36:F36)</f>
        <v>0</v>
      </c>
    </row>
    <row r="37" spans="1:8" ht="13.5" thickBot="1">
      <c r="A37" s="303"/>
      <c r="B37" s="304"/>
      <c r="C37" s="268"/>
      <c r="D37" s="268"/>
      <c r="E37" s="268"/>
      <c r="F37" s="268"/>
      <c r="G37" s="268"/>
      <c r="H37" s="268"/>
    </row>
    <row r="38" spans="1:8" s="70" customFormat="1" ht="16.5" thickBot="1">
      <c r="A38" s="286" t="s">
        <v>16</v>
      </c>
      <c r="B38" s="316">
        <f>+B12+B18+B24+B30+B35</f>
        <v>0</v>
      </c>
      <c r="C38" s="317">
        <f>C36+C30+C24+C18+C12</f>
        <v>0</v>
      </c>
      <c r="D38" s="317">
        <f>D36+D30+D24+D18+D12</f>
        <v>0</v>
      </c>
      <c r="E38" s="317">
        <f>E36+E30+E24+E18+E12</f>
        <v>0</v>
      </c>
      <c r="F38" s="317">
        <f>F36+F30+F24+F18+F12</f>
        <v>0</v>
      </c>
      <c r="G38" s="317">
        <f>G36+G30+G24+G18+G12</f>
        <v>0</v>
      </c>
      <c r="H38" s="268">
        <f>SUM(C38:F38)</f>
        <v>0</v>
      </c>
    </row>
    <row r="39" spans="1:8" ht="13.5" thickBot="1">
      <c r="A39" s="303"/>
      <c r="B39" s="304"/>
      <c r="C39" s="268"/>
      <c r="D39" s="268"/>
      <c r="E39" s="268"/>
      <c r="F39" s="268"/>
      <c r="G39" s="268"/>
      <c r="H39" s="268"/>
    </row>
    <row r="40" spans="1:8" ht="16.5" thickBot="1">
      <c r="A40" s="286" t="s">
        <v>17</v>
      </c>
      <c r="B40" s="287"/>
      <c r="C40" s="268"/>
      <c r="D40" s="268"/>
      <c r="E40" s="268"/>
      <c r="F40" s="268"/>
      <c r="G40" s="268"/>
      <c r="H40" s="268"/>
    </row>
    <row r="41" spans="1:8" ht="16.5" thickBot="1">
      <c r="A41" s="318"/>
      <c r="B41" s="287"/>
      <c r="C41" s="315"/>
      <c r="D41" s="293"/>
      <c r="E41" s="136"/>
      <c r="F41" s="268"/>
      <c r="G41" s="268"/>
      <c r="H41" s="268"/>
    </row>
    <row r="42" spans="1:8" ht="13.5" thickBot="1">
      <c r="A42" s="311" t="s">
        <v>18</v>
      </c>
      <c r="B42" s="312"/>
      <c r="C42" s="293"/>
      <c r="D42" s="293"/>
      <c r="E42" s="136"/>
      <c r="F42" s="268"/>
      <c r="G42" s="268"/>
      <c r="H42" s="268"/>
    </row>
    <row r="43" spans="1:8">
      <c r="B43" s="268"/>
      <c r="C43" s="293"/>
      <c r="D43" s="293"/>
      <c r="E43" s="136"/>
      <c r="F43" s="268"/>
      <c r="G43" s="268">
        <f t="shared" ref="G43:G44" si="11">SUM(C43:F43)</f>
        <v>0</v>
      </c>
      <c r="H43" s="268"/>
    </row>
    <row r="44" spans="1:8" ht="15">
      <c r="A44" s="298" t="s">
        <v>148</v>
      </c>
      <c r="B44" s="302">
        <v>400000</v>
      </c>
      <c r="C44" s="300">
        <f t="shared" ref="C44" si="12">+B44/4</f>
        <v>100000</v>
      </c>
      <c r="D44" s="300">
        <f t="shared" ref="D44" si="13">+B44/4</f>
        <v>100000</v>
      </c>
      <c r="E44" s="310">
        <f t="shared" ref="E44" si="14">+B44/4</f>
        <v>100000</v>
      </c>
      <c r="F44" s="302">
        <f t="shared" ref="F44" si="15">+B44/4</f>
        <v>100000</v>
      </c>
      <c r="G44" s="302">
        <f t="shared" si="11"/>
        <v>400000</v>
      </c>
      <c r="H44" s="268"/>
    </row>
    <row r="45" spans="1:8" s="70" customFormat="1">
      <c r="A45" s="303" t="s">
        <v>11</v>
      </c>
      <c r="B45" s="313">
        <f>SUM(B42:B44)</f>
        <v>400000</v>
      </c>
      <c r="C45" s="203">
        <f>SUM(C43:C44)</f>
        <v>100000</v>
      </c>
      <c r="D45" s="203">
        <f>SUM(D43:D44)</f>
        <v>100000</v>
      </c>
      <c r="E45" s="203">
        <f>SUM(E43:E44)</f>
        <v>100000</v>
      </c>
      <c r="F45" s="203">
        <f>SUM(F43:F44)</f>
        <v>100000</v>
      </c>
      <c r="G45" s="203">
        <f>SUM(G43:G44)</f>
        <v>400000</v>
      </c>
      <c r="H45" s="203">
        <f>SUM(C45:F45)</f>
        <v>400000</v>
      </c>
    </row>
    <row r="46" spans="1:8" ht="13.5" thickBot="1">
      <c r="A46" s="303"/>
      <c r="B46" s="313"/>
      <c r="C46" s="268"/>
      <c r="D46" s="268"/>
      <c r="E46" s="268"/>
      <c r="F46" s="268"/>
      <c r="G46" s="268"/>
      <c r="H46" s="268"/>
    </row>
    <row r="47" spans="1:8" ht="13.5" thickBot="1">
      <c r="A47" s="311" t="s">
        <v>44</v>
      </c>
      <c r="B47" s="312"/>
      <c r="C47" s="136"/>
      <c r="D47" s="136"/>
      <c r="E47" s="136"/>
      <c r="F47" s="268"/>
      <c r="G47" s="268"/>
      <c r="H47" s="268"/>
    </row>
    <row r="48" spans="1:8">
      <c r="A48" s="303"/>
      <c r="B48" s="313"/>
      <c r="C48" s="136"/>
      <c r="D48" s="136"/>
      <c r="E48" s="136"/>
      <c r="F48" s="268"/>
      <c r="G48" s="268">
        <f>SUM(C48:F48)</f>
        <v>0</v>
      </c>
      <c r="H48" s="268"/>
    </row>
    <row r="49" spans="1:8" ht="15">
      <c r="A49" s="298" t="s">
        <v>147</v>
      </c>
      <c r="B49" s="310">
        <v>0</v>
      </c>
      <c r="C49" s="310">
        <f>+B49/4</f>
        <v>0</v>
      </c>
      <c r="D49" s="310">
        <f>+B49/4</f>
        <v>0</v>
      </c>
      <c r="E49" s="310">
        <f>+B49/4</f>
        <v>0</v>
      </c>
      <c r="F49" s="302">
        <f>+B49/4</f>
        <v>0</v>
      </c>
      <c r="G49" s="302">
        <f>SUM(C49:F49)</f>
        <v>0</v>
      </c>
      <c r="H49" s="268"/>
    </row>
    <row r="50" spans="1:8" s="70" customFormat="1">
      <c r="A50" s="303" t="s">
        <v>11</v>
      </c>
      <c r="B50" s="203">
        <f t="shared" ref="B50:G50" si="16">SUM(B47:B49)</f>
        <v>0</v>
      </c>
      <c r="C50" s="203">
        <f t="shared" si="16"/>
        <v>0</v>
      </c>
      <c r="D50" s="203">
        <f t="shared" si="16"/>
        <v>0</v>
      </c>
      <c r="E50" s="203">
        <f t="shared" si="16"/>
        <v>0</v>
      </c>
      <c r="F50" s="203">
        <f t="shared" si="16"/>
        <v>0</v>
      </c>
      <c r="G50" s="203">
        <f t="shared" si="16"/>
        <v>0</v>
      </c>
      <c r="H50" s="268">
        <f>SUM(C50:F50)</f>
        <v>0</v>
      </c>
    </row>
    <row r="51" spans="1:8" ht="13.5" thickBot="1">
      <c r="A51" s="303"/>
      <c r="B51" s="313"/>
      <c r="C51" s="268"/>
      <c r="D51" s="268"/>
      <c r="E51" s="268"/>
      <c r="F51" s="268"/>
      <c r="G51" s="268"/>
      <c r="H51" s="268"/>
    </row>
    <row r="52" spans="1:8" ht="13.5" thickBot="1">
      <c r="A52" s="311" t="s">
        <v>46</v>
      </c>
      <c r="B52" s="312"/>
      <c r="C52" s="136"/>
      <c r="D52" s="136"/>
      <c r="E52" s="136"/>
      <c r="F52" s="268"/>
      <c r="G52" s="268"/>
      <c r="H52" s="268"/>
    </row>
    <row r="53" spans="1:8">
      <c r="A53" s="303"/>
      <c r="B53" s="313"/>
      <c r="C53" s="136"/>
      <c r="D53" s="136"/>
      <c r="E53" s="136"/>
      <c r="F53" s="268"/>
      <c r="G53" s="268">
        <f t="shared" ref="G53" si="17">SUM(C53:F53)</f>
        <v>0</v>
      </c>
      <c r="H53" s="268"/>
    </row>
    <row r="54" spans="1:8" ht="15">
      <c r="A54" s="298" t="s">
        <v>147</v>
      </c>
      <c r="B54" s="310">
        <v>0</v>
      </c>
      <c r="C54" s="319">
        <v>0</v>
      </c>
      <c r="D54" s="310">
        <v>0</v>
      </c>
      <c r="E54" s="310">
        <v>0</v>
      </c>
      <c r="F54" s="302">
        <v>0</v>
      </c>
      <c r="G54" s="302">
        <f>SUM(C54:F54)</f>
        <v>0</v>
      </c>
      <c r="H54" s="268"/>
    </row>
    <row r="55" spans="1:8">
      <c r="A55" s="303" t="s">
        <v>11</v>
      </c>
      <c r="B55" s="313">
        <f t="shared" ref="B55:G55" si="18">SUM(B52:B54)</f>
        <v>0</v>
      </c>
      <c r="C55" s="268">
        <f t="shared" si="18"/>
        <v>0</v>
      </c>
      <c r="D55" s="268">
        <f t="shared" si="18"/>
        <v>0</v>
      </c>
      <c r="E55" s="268">
        <f t="shared" si="18"/>
        <v>0</v>
      </c>
      <c r="F55" s="268">
        <f t="shared" si="18"/>
        <v>0</v>
      </c>
      <c r="G55" s="268">
        <f t="shared" si="18"/>
        <v>0</v>
      </c>
      <c r="H55" s="268">
        <f>SUM(C55:F55)</f>
        <v>0</v>
      </c>
    </row>
    <row r="56" spans="1:8" ht="13.5" thickBot="1">
      <c r="A56" s="303"/>
      <c r="B56" s="313"/>
      <c r="C56" s="268"/>
      <c r="D56" s="268"/>
      <c r="E56" s="268"/>
      <c r="F56" s="268"/>
      <c r="G56" s="268"/>
      <c r="H56" s="268"/>
    </row>
    <row r="57" spans="1:8" ht="13.5" thickBot="1">
      <c r="A57" s="311" t="s">
        <v>47</v>
      </c>
      <c r="B57" s="312"/>
      <c r="C57" s="136"/>
      <c r="D57" s="136"/>
      <c r="E57" s="136"/>
      <c r="F57" s="268"/>
      <c r="G57" s="268"/>
      <c r="H57" s="268"/>
    </row>
    <row r="58" spans="1:8">
      <c r="A58" s="320"/>
      <c r="B58" s="312"/>
      <c r="C58" s="321"/>
      <c r="D58" s="136"/>
      <c r="E58" s="136"/>
      <c r="F58" s="268"/>
      <c r="G58" s="268">
        <f t="shared" ref="G58:G59" si="19">SUM(C58:F58)</f>
        <v>0</v>
      </c>
      <c r="H58" s="268"/>
    </row>
    <row r="59" spans="1:8" ht="15">
      <c r="A59" s="298" t="s">
        <v>147</v>
      </c>
      <c r="B59" s="310">
        <v>0</v>
      </c>
      <c r="C59" s="319">
        <f>+B59/4</f>
        <v>0</v>
      </c>
      <c r="D59" s="310">
        <f>+B59/4</f>
        <v>0</v>
      </c>
      <c r="E59" s="310">
        <f>+B59/4</f>
        <v>0</v>
      </c>
      <c r="F59" s="302">
        <f>+B59/4</f>
        <v>0</v>
      </c>
      <c r="G59" s="302">
        <f t="shared" si="19"/>
        <v>0</v>
      </c>
      <c r="H59" s="268"/>
    </row>
    <row r="60" spans="1:8" s="70" customFormat="1">
      <c r="A60" s="303" t="s">
        <v>11</v>
      </c>
      <c r="B60" s="313">
        <f t="shared" ref="B60:G60" si="20">SUM(B57:B59)</f>
        <v>0</v>
      </c>
      <c r="C60" s="203">
        <f t="shared" si="20"/>
        <v>0</v>
      </c>
      <c r="D60" s="203">
        <f t="shared" si="20"/>
        <v>0</v>
      </c>
      <c r="E60" s="203">
        <f t="shared" si="20"/>
        <v>0</v>
      </c>
      <c r="F60" s="203">
        <f t="shared" si="20"/>
        <v>0</v>
      </c>
      <c r="G60" s="203">
        <f t="shared" si="20"/>
        <v>0</v>
      </c>
      <c r="H60" s="268">
        <f>SUM(C60:F60)</f>
        <v>0</v>
      </c>
    </row>
    <row r="61" spans="1:8" ht="13.5" thickBot="1">
      <c r="A61" s="303"/>
      <c r="B61" s="313"/>
      <c r="C61" s="268"/>
      <c r="D61" s="268"/>
      <c r="E61" s="268"/>
      <c r="F61" s="268"/>
      <c r="G61" s="268"/>
      <c r="H61" s="268"/>
    </row>
    <row r="62" spans="1:8" ht="13.5" thickBot="1">
      <c r="A62" s="311" t="s">
        <v>76</v>
      </c>
      <c r="B62" s="312"/>
      <c r="C62" s="136"/>
      <c r="D62" s="136"/>
      <c r="E62" s="136"/>
      <c r="F62" s="268"/>
      <c r="G62" s="268"/>
      <c r="H62" s="268"/>
    </row>
    <row r="63" spans="1:8">
      <c r="A63" s="303"/>
      <c r="B63" s="313"/>
      <c r="C63" s="321"/>
      <c r="D63" s="322"/>
      <c r="E63" s="136"/>
      <c r="F63" s="268"/>
      <c r="G63" s="268">
        <f t="shared" ref="G63:G64" si="21">SUM(C63:F63)</f>
        <v>0</v>
      </c>
      <c r="H63" s="268"/>
    </row>
    <row r="64" spans="1:8" ht="15">
      <c r="A64" s="298" t="s">
        <v>147</v>
      </c>
      <c r="B64" s="310">
        <v>0</v>
      </c>
      <c r="C64" s="323">
        <f>+B64/4</f>
        <v>0</v>
      </c>
      <c r="D64" s="324">
        <f>+B64/4</f>
        <v>0</v>
      </c>
      <c r="E64" s="310">
        <f>+B64/4</f>
        <v>0</v>
      </c>
      <c r="F64" s="302">
        <f>+B64/4</f>
        <v>0</v>
      </c>
      <c r="G64" s="302">
        <f t="shared" si="21"/>
        <v>0</v>
      </c>
      <c r="H64" s="268"/>
    </row>
    <row r="65" spans="1:8">
      <c r="A65" s="303" t="s">
        <v>11</v>
      </c>
      <c r="B65" s="313">
        <f t="shared" ref="B65:G65" si="22">SUM(B62:B64)</f>
        <v>0</v>
      </c>
      <c r="C65" s="203">
        <f t="shared" si="22"/>
        <v>0</v>
      </c>
      <c r="D65" s="203">
        <f t="shared" si="22"/>
        <v>0</v>
      </c>
      <c r="E65" s="203">
        <f t="shared" si="22"/>
        <v>0</v>
      </c>
      <c r="F65" s="203">
        <f t="shared" si="22"/>
        <v>0</v>
      </c>
      <c r="G65" s="203">
        <f t="shared" si="22"/>
        <v>0</v>
      </c>
      <c r="H65" s="268">
        <f>SUM(C65:F65)</f>
        <v>0</v>
      </c>
    </row>
    <row r="66" spans="1:8">
      <c r="A66" s="303"/>
      <c r="B66" s="313"/>
      <c r="C66" s="203"/>
      <c r="D66" s="203"/>
      <c r="E66" s="203"/>
      <c r="F66" s="203"/>
      <c r="G66" s="203"/>
      <c r="H66" s="268"/>
    </row>
    <row r="67" spans="1:8">
      <c r="A67" s="305" t="s">
        <v>126</v>
      </c>
      <c r="B67" s="292"/>
      <c r="C67" s="325"/>
      <c r="D67" s="322"/>
      <c r="E67" s="136"/>
      <c r="F67" s="268"/>
      <c r="G67" s="268"/>
      <c r="H67" s="268"/>
    </row>
    <row r="68" spans="1:8">
      <c r="A68" s="303"/>
      <c r="B68" s="313"/>
      <c r="C68" s="321"/>
      <c r="D68" s="136"/>
      <c r="E68" s="136"/>
      <c r="F68" s="268"/>
      <c r="G68" s="268"/>
      <c r="H68" s="268"/>
    </row>
    <row r="69" spans="1:8" ht="15">
      <c r="A69" s="298" t="s">
        <v>147</v>
      </c>
      <c r="B69" s="310">
        <v>0</v>
      </c>
      <c r="C69" s="319">
        <v>0</v>
      </c>
      <c r="D69" s="310">
        <v>0</v>
      </c>
      <c r="E69" s="310">
        <v>0</v>
      </c>
      <c r="F69" s="302">
        <v>0</v>
      </c>
      <c r="G69" s="302">
        <f>SUM(C69:F69)</f>
        <v>0</v>
      </c>
      <c r="H69" s="268"/>
    </row>
    <row r="70" spans="1:8">
      <c r="A70" s="303" t="s">
        <v>11</v>
      </c>
      <c r="B70" s="313">
        <f>SUM(B67:B69)</f>
        <v>0</v>
      </c>
      <c r="C70" s="203">
        <f>SUM(C68:C69)</f>
        <v>0</v>
      </c>
      <c r="D70" s="203">
        <f>SUM(D68:D69)</f>
        <v>0</v>
      </c>
      <c r="E70" s="203">
        <f>SUM(E68:E69)</f>
        <v>0</v>
      </c>
      <c r="F70" s="203">
        <f>SUM(F68:F69)</f>
        <v>0</v>
      </c>
      <c r="G70" s="203">
        <f>SUM(G68:G69)</f>
        <v>0</v>
      </c>
      <c r="H70" s="268">
        <f>SUM(C70:F70)</f>
        <v>0</v>
      </c>
    </row>
    <row r="71" spans="1:8">
      <c r="A71" s="303"/>
      <c r="B71" s="313"/>
      <c r="C71" s="203"/>
      <c r="D71" s="203"/>
      <c r="E71" s="203"/>
      <c r="F71" s="203"/>
      <c r="G71" s="203"/>
      <c r="H71" s="268"/>
    </row>
    <row r="72" spans="1:8">
      <c r="A72" s="326" t="s">
        <v>127</v>
      </c>
      <c r="B72" s="312"/>
      <c r="C72" s="293"/>
      <c r="D72" s="314"/>
      <c r="E72" s="313"/>
      <c r="F72" s="268"/>
      <c r="G72" s="268"/>
      <c r="H72" s="268"/>
    </row>
    <row r="73" spans="1:8" s="327" customFormat="1">
      <c r="B73" s="296"/>
      <c r="C73" s="328"/>
      <c r="D73" s="297"/>
      <c r="E73" s="328"/>
      <c r="F73" s="296"/>
      <c r="G73" s="296"/>
      <c r="H73" s="296"/>
    </row>
    <row r="74" spans="1:8" s="327" customFormat="1" ht="15">
      <c r="A74" s="298" t="s">
        <v>147</v>
      </c>
      <c r="B74" s="299">
        <v>0</v>
      </c>
      <c r="C74" s="309">
        <f>+B74/4</f>
        <v>0</v>
      </c>
      <c r="D74" s="301">
        <f>+B74/4</f>
        <v>0</v>
      </c>
      <c r="E74" s="299">
        <f>+B74/4</f>
        <v>0</v>
      </c>
      <c r="F74" s="306">
        <f>+B74/4</f>
        <v>0</v>
      </c>
      <c r="G74" s="306">
        <f t="shared" ref="G74" si="23">SUM(C74:F74)</f>
        <v>0</v>
      </c>
      <c r="H74" s="296"/>
    </row>
    <row r="75" spans="1:8" s="70" customFormat="1">
      <c r="A75" s="303" t="s">
        <v>11</v>
      </c>
      <c r="B75" s="314">
        <f>SUM(B72:B74)</f>
        <v>0</v>
      </c>
      <c r="C75" s="203">
        <f>SUM(C73:C74)</f>
        <v>0</v>
      </c>
      <c r="D75" s="203">
        <f>SUM(D73:D74)</f>
        <v>0</v>
      </c>
      <c r="E75" s="203">
        <f>SUM(E73:E74)</f>
        <v>0</v>
      </c>
      <c r="F75" s="203">
        <f>SUM(F73:F74)</f>
        <v>0</v>
      </c>
      <c r="G75" s="203">
        <f>SUM(G73:G74)</f>
        <v>0</v>
      </c>
      <c r="H75" s="268">
        <f>SUM(C75:F75)</f>
        <v>0</v>
      </c>
    </row>
    <row r="76" spans="1:8" s="70" customFormat="1" ht="13.5" thickBot="1">
      <c r="A76" s="303"/>
      <c r="B76" s="313"/>
      <c r="C76" s="203"/>
      <c r="D76" s="203"/>
      <c r="E76" s="203"/>
      <c r="F76" s="203"/>
      <c r="G76" s="203"/>
      <c r="H76" s="203"/>
    </row>
    <row r="77" spans="1:8" ht="16.5" thickBot="1">
      <c r="A77" s="286" t="s">
        <v>131</v>
      </c>
      <c r="B77" s="329">
        <f>+B45+B50+B55+B60+B65+B70+B75</f>
        <v>400000</v>
      </c>
      <c r="C77" s="317">
        <f>C75+C70+C65+C60+C55+C50+C45</f>
        <v>100000</v>
      </c>
      <c r="D77" s="317">
        <f>D75+D70+D65+D60+D55+D50+D45</f>
        <v>100000</v>
      </c>
      <c r="E77" s="317">
        <f>E75+E70+E65+E60+E55+E50+E45</f>
        <v>100000</v>
      </c>
      <c r="F77" s="317">
        <f>F75+F70+F65+F60+F55+F50+F45</f>
        <v>100000</v>
      </c>
      <c r="G77" s="317">
        <f>G75+G70+G65+G60+G55+G50+G45</f>
        <v>400000</v>
      </c>
      <c r="H77" s="268"/>
    </row>
    <row r="78" spans="1:8" s="70" customFormat="1">
      <c r="A78" s="303"/>
      <c r="B78" s="313"/>
      <c r="C78" s="203"/>
      <c r="D78" s="203"/>
      <c r="E78" s="203"/>
      <c r="F78" s="203"/>
      <c r="G78" s="203"/>
      <c r="H78" s="203"/>
    </row>
    <row r="79" spans="1:8" ht="18">
      <c r="A79" s="330" t="s">
        <v>149</v>
      </c>
      <c r="B79" s="331">
        <f>+B38+B77</f>
        <v>400000</v>
      </c>
      <c r="C79" s="332">
        <f>C77+C38</f>
        <v>100000</v>
      </c>
      <c r="D79" s="332">
        <f>D77+D38</f>
        <v>100000</v>
      </c>
      <c r="E79" s="332">
        <f>E77+E38</f>
        <v>100000</v>
      </c>
      <c r="F79" s="332">
        <f>F77+F38</f>
        <v>100000</v>
      </c>
      <c r="G79" s="333">
        <f>G77+G38</f>
        <v>400000</v>
      </c>
      <c r="H79" s="268"/>
    </row>
    <row r="83" spans="1:7">
      <c r="A83" s="303"/>
      <c r="B83" s="336"/>
      <c r="C83" s="337"/>
      <c r="D83" s="337"/>
    </row>
    <row r="89" spans="1:7">
      <c r="B89" s="269"/>
      <c r="C89" s="269"/>
      <c r="D89" s="269"/>
      <c r="E89" s="269"/>
      <c r="F89" s="269"/>
      <c r="G89" s="269"/>
    </row>
    <row r="90" spans="1:7">
      <c r="B90" s="269"/>
      <c r="C90" s="269"/>
      <c r="D90" s="269"/>
      <c r="E90" s="269"/>
      <c r="F90" s="269"/>
      <c r="G90" s="269"/>
    </row>
    <row r="91" spans="1:7">
      <c r="B91" s="269"/>
      <c r="C91" s="269"/>
      <c r="D91" s="269"/>
      <c r="E91" s="269"/>
      <c r="F91" s="269"/>
      <c r="G91" s="269"/>
    </row>
    <row r="92" spans="1:7">
      <c r="B92" s="269"/>
      <c r="C92" s="269"/>
      <c r="D92" s="269"/>
      <c r="E92" s="269"/>
      <c r="F92" s="269"/>
      <c r="G92" s="269"/>
    </row>
    <row r="93" spans="1:7">
      <c r="B93" s="269"/>
      <c r="C93" s="269"/>
      <c r="D93" s="269"/>
      <c r="E93" s="269"/>
      <c r="F93" s="269"/>
      <c r="G93" s="269"/>
    </row>
    <row r="94" spans="1:7">
      <c r="B94" s="269"/>
      <c r="C94" s="269"/>
      <c r="D94" s="269"/>
      <c r="E94" s="269"/>
      <c r="F94" s="269"/>
      <c r="G94" s="269"/>
    </row>
    <row r="95" spans="1:7">
      <c r="B95" s="269"/>
      <c r="C95" s="269"/>
      <c r="D95" s="269"/>
      <c r="E95" s="269"/>
      <c r="F95" s="269"/>
      <c r="G95" s="269"/>
    </row>
    <row r="96" spans="1:7">
      <c r="B96" s="269"/>
      <c r="C96" s="269"/>
      <c r="D96" s="269"/>
      <c r="E96" s="269"/>
      <c r="F96" s="269"/>
      <c r="G96" s="269"/>
    </row>
    <row r="97" spans="2:7">
      <c r="B97" s="269"/>
      <c r="C97" s="269"/>
      <c r="D97" s="269"/>
      <c r="E97" s="269"/>
      <c r="F97" s="269"/>
      <c r="G97" s="269"/>
    </row>
    <row r="98" spans="2:7">
      <c r="B98" s="269"/>
      <c r="C98" s="269"/>
      <c r="D98" s="269"/>
      <c r="E98" s="269"/>
      <c r="F98" s="269"/>
      <c r="G98" s="269"/>
    </row>
    <row r="99" spans="2:7">
      <c r="B99" s="269"/>
      <c r="C99" s="269"/>
      <c r="D99" s="269"/>
      <c r="E99" s="269"/>
      <c r="F99" s="269"/>
      <c r="G99" s="269"/>
    </row>
    <row r="100" spans="2:7">
      <c r="B100" s="269"/>
      <c r="C100" s="269"/>
      <c r="D100" s="269"/>
      <c r="E100" s="269"/>
      <c r="F100" s="269"/>
      <c r="G100" s="269"/>
    </row>
    <row r="101" spans="2:7">
      <c r="B101" s="269"/>
      <c r="C101" s="269"/>
      <c r="D101" s="269"/>
      <c r="E101" s="269"/>
      <c r="F101" s="269"/>
      <c r="G101" s="269"/>
    </row>
    <row r="102" spans="2:7">
      <c r="B102" s="269"/>
      <c r="C102" s="269"/>
      <c r="D102" s="269"/>
      <c r="E102" s="269"/>
      <c r="F102" s="269"/>
      <c r="G102" s="269"/>
    </row>
    <row r="103" spans="2:7">
      <c r="B103" s="269"/>
      <c r="C103" s="269"/>
      <c r="D103" s="269"/>
      <c r="E103" s="269"/>
      <c r="F103" s="269"/>
      <c r="G103" s="269"/>
    </row>
    <row r="104" spans="2:7">
      <c r="B104" s="269"/>
      <c r="C104" s="269"/>
      <c r="D104" s="269"/>
      <c r="E104" s="269"/>
      <c r="F104" s="269"/>
      <c r="G104" s="269"/>
    </row>
    <row r="105" spans="2:7">
      <c r="B105" s="269"/>
      <c r="C105" s="269"/>
      <c r="D105" s="269"/>
      <c r="E105" s="269"/>
      <c r="F105" s="269"/>
      <c r="G105" s="269"/>
    </row>
    <row r="106" spans="2:7">
      <c r="B106" s="269"/>
      <c r="C106" s="269"/>
      <c r="D106" s="269"/>
      <c r="E106" s="269"/>
      <c r="F106" s="269"/>
      <c r="G106" s="269"/>
    </row>
    <row r="107" spans="2:7">
      <c r="B107" s="269"/>
      <c r="C107" s="269"/>
      <c r="D107" s="269"/>
      <c r="E107" s="269"/>
      <c r="F107" s="269"/>
      <c r="G107" s="269"/>
    </row>
    <row r="108" spans="2:7">
      <c r="B108" s="269"/>
      <c r="C108" s="269"/>
      <c r="D108" s="269"/>
      <c r="E108" s="269"/>
      <c r="F108" s="269"/>
      <c r="G108" s="269"/>
    </row>
    <row r="109" spans="2:7">
      <c r="B109" s="269"/>
      <c r="C109" s="269"/>
      <c r="D109" s="269"/>
      <c r="E109" s="269"/>
      <c r="F109" s="269"/>
      <c r="G109" s="269"/>
    </row>
    <row r="110" spans="2:7">
      <c r="B110" s="269"/>
      <c r="C110" s="269"/>
      <c r="D110" s="269"/>
      <c r="E110" s="269"/>
      <c r="F110" s="269"/>
      <c r="G110" s="269"/>
    </row>
    <row r="111" spans="2:7">
      <c r="B111" s="269"/>
      <c r="C111" s="269"/>
      <c r="D111" s="269"/>
      <c r="E111" s="269"/>
      <c r="F111" s="269"/>
      <c r="G111" s="269"/>
    </row>
    <row r="112" spans="2:7">
      <c r="B112" s="269"/>
      <c r="C112" s="269"/>
      <c r="D112" s="269"/>
      <c r="E112" s="269"/>
      <c r="F112" s="269"/>
      <c r="G112" s="269"/>
    </row>
    <row r="113" spans="2:7">
      <c r="B113" s="269"/>
      <c r="C113" s="269"/>
      <c r="D113" s="269"/>
      <c r="E113" s="269"/>
      <c r="F113" s="269"/>
      <c r="G113" s="269"/>
    </row>
    <row r="114" spans="2:7">
      <c r="B114" s="269"/>
      <c r="C114" s="269"/>
      <c r="D114" s="269"/>
      <c r="E114" s="269"/>
      <c r="F114" s="269"/>
      <c r="G114" s="269"/>
    </row>
    <row r="115" spans="2:7">
      <c r="B115" s="269"/>
      <c r="C115" s="269"/>
      <c r="D115" s="269"/>
      <c r="E115" s="269"/>
      <c r="F115" s="269"/>
      <c r="G115" s="269"/>
    </row>
    <row r="116" spans="2:7">
      <c r="B116" s="269"/>
      <c r="C116" s="269"/>
      <c r="D116" s="269"/>
      <c r="E116" s="269"/>
      <c r="F116" s="269"/>
      <c r="G116" s="269"/>
    </row>
    <row r="117" spans="2:7">
      <c r="B117" s="269"/>
      <c r="C117" s="269"/>
      <c r="D117" s="269"/>
      <c r="E117" s="269"/>
      <c r="F117" s="269"/>
      <c r="G117" s="269"/>
    </row>
    <row r="118" spans="2:7">
      <c r="B118" s="269"/>
      <c r="C118" s="269"/>
      <c r="D118" s="269"/>
      <c r="E118" s="269"/>
      <c r="F118" s="269"/>
      <c r="G118" s="269"/>
    </row>
    <row r="119" spans="2:7">
      <c r="B119" s="269"/>
      <c r="C119" s="269"/>
      <c r="D119" s="269"/>
      <c r="E119" s="269"/>
      <c r="F119" s="269"/>
      <c r="G119" s="269"/>
    </row>
    <row r="120" spans="2:7">
      <c r="B120" s="269"/>
      <c r="C120" s="269"/>
      <c r="D120" s="269"/>
      <c r="E120" s="269"/>
      <c r="F120" s="269"/>
      <c r="G120" s="269"/>
    </row>
    <row r="121" spans="2:7">
      <c r="B121" s="269"/>
      <c r="C121" s="269"/>
      <c r="D121" s="269"/>
      <c r="E121" s="269"/>
      <c r="F121" s="269"/>
      <c r="G121" s="269"/>
    </row>
    <row r="122" spans="2:7">
      <c r="B122" s="269"/>
      <c r="C122" s="269"/>
      <c r="D122" s="269"/>
      <c r="E122" s="269"/>
      <c r="F122" s="269"/>
      <c r="G122" s="269"/>
    </row>
    <row r="123" spans="2:7">
      <c r="B123" s="269"/>
      <c r="C123" s="269"/>
      <c r="D123" s="269"/>
      <c r="E123" s="269"/>
      <c r="F123" s="269"/>
      <c r="G123" s="269"/>
    </row>
    <row r="124" spans="2:7">
      <c r="B124" s="269"/>
      <c r="C124" s="269"/>
      <c r="D124" s="269"/>
      <c r="E124" s="269"/>
      <c r="F124" s="269"/>
      <c r="G124" s="269"/>
    </row>
    <row r="125" spans="2:7">
      <c r="B125" s="269"/>
      <c r="C125" s="269"/>
      <c r="D125" s="269"/>
      <c r="E125" s="269"/>
      <c r="F125" s="269"/>
      <c r="G125" s="269"/>
    </row>
    <row r="126" spans="2:7">
      <c r="B126" s="269"/>
      <c r="C126" s="269"/>
      <c r="D126" s="269"/>
      <c r="E126" s="269"/>
      <c r="F126" s="269"/>
      <c r="G126" s="269"/>
    </row>
    <row r="127" spans="2:7">
      <c r="B127" s="269"/>
      <c r="C127" s="269"/>
      <c r="D127" s="269"/>
      <c r="E127" s="269"/>
      <c r="F127" s="269"/>
      <c r="G127" s="269"/>
    </row>
    <row r="128" spans="2:7">
      <c r="B128" s="269"/>
      <c r="C128" s="269"/>
      <c r="D128" s="269"/>
      <c r="E128" s="269"/>
      <c r="F128" s="269"/>
      <c r="G128" s="269"/>
    </row>
    <row r="129" spans="2:7">
      <c r="B129" s="269"/>
      <c r="C129" s="269"/>
      <c r="D129" s="269"/>
      <c r="E129" s="269"/>
      <c r="F129" s="269"/>
      <c r="G129" s="269"/>
    </row>
    <row r="133" spans="2:7">
      <c r="B133" s="269"/>
      <c r="C133" s="269"/>
      <c r="D133" s="269"/>
      <c r="E133" s="269"/>
      <c r="F133" s="269"/>
      <c r="G133" s="269"/>
    </row>
  </sheetData>
  <pageMargins left="0.7" right="0.7" top="0.75" bottom="0.75" header="0.3" footer="0.3"/>
  <pageSetup scale="6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topLeftCell="A106" workbookViewId="0">
      <selection activeCell="B121" sqref="B121"/>
    </sheetView>
  </sheetViews>
  <sheetFormatPr defaultColWidth="9.140625" defaultRowHeight="12.75"/>
  <cols>
    <col min="1" max="1" width="62.85546875" style="269" bestFit="1" customWidth="1"/>
    <col min="2" max="2" width="20.42578125" style="334" bestFit="1" customWidth="1"/>
    <col min="3" max="5" width="19.7109375" style="335" bestFit="1" customWidth="1"/>
    <col min="6" max="7" width="19.7109375" style="334" bestFit="1" customWidth="1"/>
    <col min="8" max="8" width="14.140625" style="70" bestFit="1" customWidth="1"/>
    <col min="9" max="9" width="13.28515625" style="269" bestFit="1" customWidth="1"/>
    <col min="10" max="16384" width="9.140625" style="269"/>
  </cols>
  <sheetData>
    <row r="1" spans="1:8">
      <c r="A1" s="70" t="s">
        <v>0</v>
      </c>
      <c r="B1" s="203"/>
      <c r="C1" s="136"/>
      <c r="D1" s="136"/>
      <c r="E1" s="136"/>
      <c r="F1" s="268"/>
      <c r="G1" s="268"/>
      <c r="H1" s="203"/>
    </row>
    <row r="2" spans="1:8">
      <c r="A2" s="70"/>
      <c r="B2" s="203"/>
      <c r="C2" s="136"/>
      <c r="D2" s="136"/>
      <c r="E2" s="136"/>
      <c r="F2" s="268"/>
      <c r="G2" s="268"/>
      <c r="H2" s="203"/>
    </row>
    <row r="3" spans="1:8" s="275" customFormat="1" ht="19.5" thickBot="1">
      <c r="A3" s="270" t="s">
        <v>150</v>
      </c>
      <c r="B3" s="271"/>
      <c r="C3" s="272"/>
      <c r="D3" s="272"/>
      <c r="E3" s="273"/>
      <c r="F3" s="274"/>
      <c r="G3" s="274"/>
      <c r="H3" s="274"/>
    </row>
    <row r="4" spans="1:8" s="276" customFormat="1" ht="26.25" thickBot="1">
      <c r="B4" s="277" t="s">
        <v>3</v>
      </c>
      <c r="C4" s="278" t="s">
        <v>151</v>
      </c>
      <c r="D4" s="279" t="s">
        <v>152</v>
      </c>
      <c r="E4" s="280" t="s">
        <v>153</v>
      </c>
      <c r="F4" s="281" t="s">
        <v>154</v>
      </c>
      <c r="G4" s="281" t="s">
        <v>8</v>
      </c>
      <c r="H4" s="282"/>
    </row>
    <row r="5" spans="1:8" s="276" customFormat="1" ht="13.5" thickBot="1">
      <c r="B5" s="283"/>
      <c r="C5" s="284"/>
      <c r="D5" s="284"/>
      <c r="E5" s="285"/>
      <c r="F5" s="285"/>
      <c r="G5" s="285"/>
      <c r="H5" s="282"/>
    </row>
    <row r="6" spans="1:8" s="276" customFormat="1" ht="16.5" thickBot="1">
      <c r="A6" s="286" t="s">
        <v>9</v>
      </c>
      <c r="B6" s="287"/>
      <c r="C6" s="288"/>
      <c r="D6" s="288"/>
      <c r="E6" s="289"/>
      <c r="F6" s="282"/>
      <c r="G6" s="282"/>
      <c r="H6" s="282"/>
    </row>
    <row r="7" spans="1:8" s="276" customFormat="1" ht="16.5" thickBot="1">
      <c r="A7" s="290"/>
      <c r="B7" s="282"/>
      <c r="C7" s="282"/>
      <c r="D7" s="282"/>
      <c r="E7" s="282"/>
      <c r="F7" s="282"/>
      <c r="G7" s="282"/>
      <c r="H7" s="282"/>
    </row>
    <row r="8" spans="1:8" s="295" customFormat="1" ht="13.5" thickBot="1">
      <c r="A8" s="291" t="s">
        <v>10</v>
      </c>
      <c r="B8" s="292"/>
      <c r="C8" s="293"/>
      <c r="D8" s="293"/>
      <c r="E8" s="136"/>
      <c r="F8" s="294"/>
      <c r="G8" s="294"/>
      <c r="H8" s="282"/>
    </row>
    <row r="9" spans="1:8">
      <c r="B9" s="296"/>
      <c r="C9" s="293"/>
      <c r="D9" s="297"/>
      <c r="E9" s="293"/>
      <c r="F9" s="268"/>
      <c r="G9" s="268"/>
      <c r="H9" s="203"/>
    </row>
    <row r="10" spans="1:8">
      <c r="B10" s="296"/>
      <c r="C10" s="293"/>
      <c r="D10" s="297"/>
      <c r="E10" s="293"/>
      <c r="F10" s="268"/>
      <c r="G10" s="268"/>
      <c r="H10" s="203"/>
    </row>
    <row r="11" spans="1:8" ht="15">
      <c r="A11" s="338" t="s">
        <v>155</v>
      </c>
      <c r="B11" s="299">
        <v>6410300.6200000001</v>
      </c>
      <c r="C11" s="300">
        <v>1496573.92</v>
      </c>
      <c r="D11" s="301">
        <v>1500000</v>
      </c>
      <c r="E11" s="300">
        <f>(+B11-C11-D11)*0.475</f>
        <v>1621520.1825000001</v>
      </c>
      <c r="F11" s="302">
        <f>(+B11-C11-D11)*0.525</f>
        <v>1792206.5175000001</v>
      </c>
      <c r="G11" s="302">
        <f>SUM(C11:F11)</f>
        <v>6410300.6200000001</v>
      </c>
      <c r="H11" s="203"/>
    </row>
    <row r="12" spans="1:8">
      <c r="A12" s="303" t="s">
        <v>11</v>
      </c>
      <c r="B12" s="304">
        <f>SUM(B8:B11)</f>
        <v>6410300.6200000001</v>
      </c>
      <c r="C12" s="203">
        <f t="shared" ref="C12:G12" si="0">SUM(C8:C11)</f>
        <v>1496573.92</v>
      </c>
      <c r="D12" s="203">
        <f t="shared" si="0"/>
        <v>1500000</v>
      </c>
      <c r="E12" s="203">
        <f t="shared" si="0"/>
        <v>1621520.1825000001</v>
      </c>
      <c r="F12" s="203">
        <f t="shared" si="0"/>
        <v>1792206.5175000001</v>
      </c>
      <c r="G12" s="203">
        <f t="shared" si="0"/>
        <v>6410300.6200000001</v>
      </c>
      <c r="H12" s="203">
        <f>SUM(C12:F12)</f>
        <v>6410300.6200000001</v>
      </c>
    </row>
    <row r="13" spans="1:8">
      <c r="A13" s="303"/>
      <c r="B13" s="304"/>
      <c r="C13" s="268"/>
      <c r="D13" s="268"/>
      <c r="E13" s="268"/>
      <c r="F13" s="268"/>
      <c r="G13" s="268"/>
      <c r="H13" s="203"/>
    </row>
    <row r="14" spans="1:8">
      <c r="A14" s="305" t="s">
        <v>12</v>
      </c>
      <c r="B14" s="292"/>
      <c r="C14" s="293"/>
      <c r="D14" s="297"/>
      <c r="E14" s="293"/>
      <c r="F14" s="268"/>
      <c r="G14" s="268"/>
      <c r="H14" s="203"/>
    </row>
    <row r="15" spans="1:8">
      <c r="B15" s="296"/>
      <c r="C15" s="293"/>
      <c r="D15" s="297"/>
      <c r="E15" s="293"/>
      <c r="F15" s="268"/>
      <c r="G15" s="268"/>
      <c r="H15" s="203"/>
    </row>
    <row r="16" spans="1:8">
      <c r="A16" s="338" t="s">
        <v>156</v>
      </c>
      <c r="B16" s="296">
        <v>267025</v>
      </c>
      <c r="C16" s="293">
        <v>0</v>
      </c>
      <c r="D16" s="297">
        <v>0</v>
      </c>
      <c r="E16" s="293">
        <v>0</v>
      </c>
      <c r="F16" s="268">
        <v>0</v>
      </c>
      <c r="G16" s="268">
        <f>SUM(C16:F16)</f>
        <v>0</v>
      </c>
      <c r="H16" s="203"/>
    </row>
    <row r="17" spans="1:8">
      <c r="A17" s="338" t="s">
        <v>157</v>
      </c>
      <c r="B17" s="308">
        <v>1011596.29</v>
      </c>
      <c r="C17" s="293">
        <v>189518.02</v>
      </c>
      <c r="D17" s="297">
        <v>230000</v>
      </c>
      <c r="E17" s="293">
        <f>(+D17/123)*132</f>
        <v>246829.26829268294</v>
      </c>
      <c r="F17" s="293">
        <f>((+E17/123)*132)+1274.93</f>
        <v>266164.87646044022</v>
      </c>
      <c r="G17" s="268">
        <f>SUM(C17:F17)</f>
        <v>932512.16475312319</v>
      </c>
      <c r="H17" s="203"/>
    </row>
    <row r="18" spans="1:8" ht="15">
      <c r="A18" s="338" t="s">
        <v>158</v>
      </c>
      <c r="B18" s="306">
        <v>62499</v>
      </c>
      <c r="C18" s="300">
        <v>0</v>
      </c>
      <c r="D18" s="301">
        <v>0</v>
      </c>
      <c r="E18" s="300">
        <v>0</v>
      </c>
      <c r="F18" s="302">
        <v>0</v>
      </c>
      <c r="G18" s="302">
        <f>SUM(C18:F18)</f>
        <v>0</v>
      </c>
      <c r="H18" s="203"/>
    </row>
    <row r="19" spans="1:8" s="70" customFormat="1">
      <c r="A19" s="303" t="s">
        <v>11</v>
      </c>
      <c r="B19" s="304">
        <f t="shared" ref="B19:G19" si="1">SUM(B14:B18)</f>
        <v>1341120.29</v>
      </c>
      <c r="C19" s="203">
        <f t="shared" si="1"/>
        <v>189518.02</v>
      </c>
      <c r="D19" s="203">
        <f t="shared" si="1"/>
        <v>230000</v>
      </c>
      <c r="E19" s="203">
        <f t="shared" si="1"/>
        <v>246829.26829268294</v>
      </c>
      <c r="F19" s="203">
        <f t="shared" si="1"/>
        <v>266164.87646044022</v>
      </c>
      <c r="G19" s="203">
        <f t="shared" si="1"/>
        <v>932512.16475312319</v>
      </c>
      <c r="H19" s="203">
        <f>SUM(C19:F19)</f>
        <v>932512.16475312319</v>
      </c>
    </row>
    <row r="20" spans="1:8">
      <c r="A20" s="307"/>
      <c r="B20" s="308"/>
      <c r="C20" s="268"/>
      <c r="D20" s="268"/>
      <c r="E20" s="268"/>
      <c r="F20" s="268"/>
      <c r="G20" s="268"/>
      <c r="H20" s="203"/>
    </row>
    <row r="21" spans="1:8">
      <c r="A21" s="305" t="s">
        <v>13</v>
      </c>
      <c r="B21" s="292"/>
      <c r="C21" s="293"/>
      <c r="D21" s="297"/>
      <c r="E21" s="293"/>
      <c r="F21" s="268"/>
      <c r="G21" s="268"/>
      <c r="H21" s="203"/>
    </row>
    <row r="22" spans="1:8">
      <c r="B22" s="296"/>
      <c r="C22" s="293"/>
      <c r="D22" s="297"/>
      <c r="E22" s="293"/>
      <c r="F22" s="268"/>
      <c r="G22" s="268"/>
      <c r="H22" s="203"/>
    </row>
    <row r="23" spans="1:8">
      <c r="A23" s="338" t="s">
        <v>159</v>
      </c>
      <c r="B23" s="296">
        <v>0</v>
      </c>
      <c r="C23" s="293">
        <v>13213.83</v>
      </c>
      <c r="D23" s="297">
        <v>15000</v>
      </c>
      <c r="E23" s="293">
        <f>(+D23/123)*132</f>
        <v>16097.560975609756</v>
      </c>
      <c r="F23" s="268">
        <f>(+E23/132)*142</f>
        <v>17317.073170731706</v>
      </c>
      <c r="G23" s="268">
        <f>SUM(C23:F23)</f>
        <v>61628.464146341459</v>
      </c>
      <c r="H23" s="203"/>
    </row>
    <row r="24" spans="1:8">
      <c r="A24" s="338" t="s">
        <v>160</v>
      </c>
      <c r="B24" s="296">
        <v>0</v>
      </c>
      <c r="C24" s="293">
        <v>12992.86</v>
      </c>
      <c r="D24" s="297">
        <v>15000</v>
      </c>
      <c r="E24" s="293">
        <f t="shared" ref="E24:E27" si="2">(+D24/123)*132</f>
        <v>16097.560975609756</v>
      </c>
      <c r="F24" s="268">
        <f t="shared" ref="F24:F27" si="3">(+E24/132)*142</f>
        <v>17317.073170731706</v>
      </c>
      <c r="G24" s="268">
        <f t="shared" ref="G24:G26" si="4">SUM(C24:F24)</f>
        <v>61407.494146341458</v>
      </c>
      <c r="H24" s="203"/>
    </row>
    <row r="25" spans="1:8">
      <c r="A25" s="338" t="s">
        <v>161</v>
      </c>
      <c r="B25" s="296">
        <v>0</v>
      </c>
      <c r="C25" s="293">
        <v>3748.69</v>
      </c>
      <c r="D25" s="297">
        <v>5000</v>
      </c>
      <c r="E25" s="293">
        <f t="shared" si="2"/>
        <v>5365.8536585365855</v>
      </c>
      <c r="F25" s="268">
        <f t="shared" si="3"/>
        <v>5772.3577235772354</v>
      </c>
      <c r="G25" s="268">
        <f t="shared" si="4"/>
        <v>19886.901382113821</v>
      </c>
      <c r="H25" s="203"/>
    </row>
    <row r="26" spans="1:8">
      <c r="A26" s="338" t="s">
        <v>162</v>
      </c>
      <c r="B26" s="296">
        <v>0</v>
      </c>
      <c r="C26" s="293">
        <v>41290.339999999997</v>
      </c>
      <c r="D26" s="297">
        <v>45000</v>
      </c>
      <c r="E26" s="293">
        <f t="shared" si="2"/>
        <v>48292.682926829271</v>
      </c>
      <c r="F26" s="268">
        <f t="shared" si="3"/>
        <v>51951.219512195123</v>
      </c>
      <c r="G26" s="268">
        <f t="shared" si="4"/>
        <v>186534.24243902438</v>
      </c>
      <c r="H26" s="203"/>
    </row>
    <row r="27" spans="1:8" ht="15">
      <c r="A27" s="338" t="s">
        <v>163</v>
      </c>
      <c r="B27" s="299">
        <v>0</v>
      </c>
      <c r="C27" s="309">
        <v>14598.18</v>
      </c>
      <c r="D27" s="301">
        <v>20000</v>
      </c>
      <c r="E27" s="300">
        <f t="shared" si="2"/>
        <v>21463.414634146342</v>
      </c>
      <c r="F27" s="302">
        <f t="shared" si="3"/>
        <v>23089.430894308942</v>
      </c>
      <c r="G27" s="302">
        <f>SUM(C27:F27)</f>
        <v>79151.025528455284</v>
      </c>
      <c r="H27" s="203"/>
    </row>
    <row r="28" spans="1:8" s="70" customFormat="1">
      <c r="A28" s="303" t="s">
        <v>11</v>
      </c>
      <c r="B28" s="304">
        <f t="shared" ref="B28:G28" si="5">SUM(B21:B27)</f>
        <v>0</v>
      </c>
      <c r="C28" s="203">
        <f t="shared" si="5"/>
        <v>85843.9</v>
      </c>
      <c r="D28" s="203">
        <f t="shared" si="5"/>
        <v>100000</v>
      </c>
      <c r="E28" s="203">
        <f t="shared" si="5"/>
        <v>107317.07317073172</v>
      </c>
      <c r="F28" s="203">
        <f t="shared" si="5"/>
        <v>115447.15447154471</v>
      </c>
      <c r="G28" s="203">
        <f t="shared" si="5"/>
        <v>408608.12764227641</v>
      </c>
      <c r="H28" s="203">
        <f>SUM(C28:F28)</f>
        <v>408608.12764227641</v>
      </c>
    </row>
    <row r="29" spans="1:8" ht="13.5" thickBot="1">
      <c r="A29" s="303"/>
      <c r="B29" s="304"/>
      <c r="C29" s="268"/>
      <c r="D29" s="268"/>
      <c r="E29" s="268"/>
      <c r="F29" s="268"/>
      <c r="G29" s="268"/>
      <c r="H29" s="203"/>
    </row>
    <row r="30" spans="1:8" s="70" customFormat="1" ht="13.5" thickBot="1">
      <c r="A30" s="311" t="s">
        <v>14</v>
      </c>
      <c r="B30" s="312"/>
      <c r="C30" s="136"/>
      <c r="D30" s="293"/>
      <c r="E30" s="313"/>
      <c r="F30" s="203"/>
      <c r="G30" s="203"/>
      <c r="H30" s="203"/>
    </row>
    <row r="31" spans="1:8" s="70" customFormat="1">
      <c r="A31" s="269"/>
      <c r="B31" s="296"/>
      <c r="C31" s="203"/>
      <c r="D31" s="314"/>
      <c r="E31" s="313"/>
      <c r="F31" s="203"/>
      <c r="G31" s="268"/>
      <c r="H31" s="203"/>
    </row>
    <row r="32" spans="1:8" s="70" customFormat="1">
      <c r="A32" s="338" t="s">
        <v>164</v>
      </c>
      <c r="B32" s="296">
        <v>0</v>
      </c>
      <c r="C32" s="268">
        <v>1604.13</v>
      </c>
      <c r="D32" s="293">
        <v>2000</v>
      </c>
      <c r="E32" s="136">
        <f t="shared" ref="E32:E43" si="6">(+D32/123)*132</f>
        <v>2146.3414634146343</v>
      </c>
      <c r="F32" s="268">
        <f t="shared" ref="F32:F43" si="7">(+E32/132)*142</f>
        <v>2308.9430894308944</v>
      </c>
      <c r="G32" s="268">
        <f t="shared" ref="G32:G43" si="8">SUM(C32:F32)</f>
        <v>8059.4145528455292</v>
      </c>
      <c r="H32" s="203"/>
    </row>
    <row r="33" spans="1:8" s="70" customFormat="1">
      <c r="A33" s="338" t="s">
        <v>165</v>
      </c>
      <c r="B33" s="296">
        <v>0</v>
      </c>
      <c r="C33" s="268">
        <v>192697.54</v>
      </c>
      <c r="D33" s="293">
        <v>205600</v>
      </c>
      <c r="E33" s="136">
        <f t="shared" si="6"/>
        <v>220643.90243902439</v>
      </c>
      <c r="F33" s="268">
        <f>((+E33/132)*142)-82.33</f>
        <v>237277.01959349593</v>
      </c>
      <c r="G33" s="268">
        <f t="shared" si="8"/>
        <v>856218.46203252045</v>
      </c>
      <c r="H33" s="203"/>
    </row>
    <row r="34" spans="1:8" s="70" customFormat="1">
      <c r="A34" s="338" t="s">
        <v>166</v>
      </c>
      <c r="B34" s="296">
        <v>1889586.46</v>
      </c>
      <c r="C34" s="268">
        <v>0</v>
      </c>
      <c r="D34" s="293">
        <v>0</v>
      </c>
      <c r="E34" s="136">
        <f t="shared" si="6"/>
        <v>0</v>
      </c>
      <c r="F34" s="268">
        <f t="shared" si="7"/>
        <v>0</v>
      </c>
      <c r="G34" s="268">
        <f t="shared" si="8"/>
        <v>0</v>
      </c>
      <c r="H34" s="203"/>
    </row>
    <row r="35" spans="1:8" s="70" customFormat="1">
      <c r="A35" s="338" t="s">
        <v>167</v>
      </c>
      <c r="B35" s="296">
        <v>0</v>
      </c>
      <c r="C35" s="268">
        <v>91520.06</v>
      </c>
      <c r="D35" s="293">
        <v>105600</v>
      </c>
      <c r="E35" s="136">
        <f t="shared" si="6"/>
        <v>113326.82926829268</v>
      </c>
      <c r="F35" s="268">
        <f t="shared" si="7"/>
        <v>121912.19512195121</v>
      </c>
      <c r="G35" s="268">
        <f t="shared" si="8"/>
        <v>432359.08439024392</v>
      </c>
      <c r="H35" s="203"/>
    </row>
    <row r="36" spans="1:8" s="70" customFormat="1">
      <c r="A36" s="338" t="s">
        <v>168</v>
      </c>
      <c r="B36" s="296">
        <v>0</v>
      </c>
      <c r="C36" s="268">
        <v>24065.05</v>
      </c>
      <c r="D36" s="293">
        <v>30000</v>
      </c>
      <c r="E36" s="136">
        <f t="shared" si="6"/>
        <v>32195.121951219513</v>
      </c>
      <c r="F36" s="268">
        <f t="shared" si="7"/>
        <v>34634.146341463413</v>
      </c>
      <c r="G36" s="268">
        <f t="shared" si="8"/>
        <v>120894.31829268293</v>
      </c>
      <c r="H36" s="203"/>
    </row>
    <row r="37" spans="1:8" s="70" customFormat="1">
      <c r="A37" s="338" t="s">
        <v>169</v>
      </c>
      <c r="B37" s="296">
        <v>0</v>
      </c>
      <c r="C37" s="268">
        <v>2356.2800000000002</v>
      </c>
      <c r="D37" s="293">
        <v>3000</v>
      </c>
      <c r="E37" s="136">
        <f t="shared" si="6"/>
        <v>3219.5121951219512</v>
      </c>
      <c r="F37" s="268">
        <f t="shared" si="7"/>
        <v>3463.4146341463415</v>
      </c>
      <c r="G37" s="268">
        <f t="shared" si="8"/>
        <v>12039.206829268294</v>
      </c>
      <c r="H37" s="203"/>
    </row>
    <row r="38" spans="1:8" s="70" customFormat="1">
      <c r="A38" s="338" t="s">
        <v>170</v>
      </c>
      <c r="B38" s="296">
        <v>0</v>
      </c>
      <c r="C38" s="268">
        <v>6779.19</v>
      </c>
      <c r="D38" s="293">
        <v>8000</v>
      </c>
      <c r="E38" s="136">
        <f t="shared" si="6"/>
        <v>8585.3658536585372</v>
      </c>
      <c r="F38" s="268">
        <f t="shared" si="7"/>
        <v>9235.7723577235774</v>
      </c>
      <c r="G38" s="268">
        <f t="shared" si="8"/>
        <v>32600.328211382115</v>
      </c>
      <c r="H38" s="203"/>
    </row>
    <row r="39" spans="1:8" s="70" customFormat="1">
      <c r="A39" s="338" t="s">
        <v>171</v>
      </c>
      <c r="B39" s="296">
        <v>0</v>
      </c>
      <c r="C39" s="268">
        <v>1435.5</v>
      </c>
      <c r="D39" s="293">
        <v>2000</v>
      </c>
      <c r="E39" s="136">
        <f t="shared" si="6"/>
        <v>2146.3414634146343</v>
      </c>
      <c r="F39" s="268">
        <f t="shared" si="7"/>
        <v>2308.9430894308944</v>
      </c>
      <c r="G39" s="268">
        <f t="shared" si="8"/>
        <v>7890.7845528455282</v>
      </c>
      <c r="H39" s="203"/>
    </row>
    <row r="40" spans="1:8" s="70" customFormat="1">
      <c r="A40" s="338" t="s">
        <v>172</v>
      </c>
      <c r="B40" s="296">
        <v>0</v>
      </c>
      <c r="C40" s="268">
        <v>24297.72</v>
      </c>
      <c r="D40" s="293">
        <v>25000</v>
      </c>
      <c r="E40" s="136">
        <f t="shared" si="6"/>
        <v>26829.268292682926</v>
      </c>
      <c r="F40" s="268">
        <f t="shared" si="7"/>
        <v>28861.788617886177</v>
      </c>
      <c r="G40" s="268">
        <f t="shared" si="8"/>
        <v>104988.77691056911</v>
      </c>
      <c r="H40" s="203"/>
    </row>
    <row r="41" spans="1:8" s="70" customFormat="1">
      <c r="A41" s="338" t="s">
        <v>173</v>
      </c>
      <c r="B41" s="296">
        <v>0</v>
      </c>
      <c r="C41" s="268">
        <v>60809.73</v>
      </c>
      <c r="D41" s="293">
        <v>65000</v>
      </c>
      <c r="E41" s="136">
        <f t="shared" si="6"/>
        <v>69756.097560975613</v>
      </c>
      <c r="F41" s="268">
        <f t="shared" si="7"/>
        <v>75040.650406504064</v>
      </c>
      <c r="G41" s="268">
        <f t="shared" si="8"/>
        <v>270606.47796747967</v>
      </c>
      <c r="H41" s="203"/>
    </row>
    <row r="42" spans="1:8" s="70" customFormat="1">
      <c r="A42" s="338" t="s">
        <v>174</v>
      </c>
      <c r="B42" s="296">
        <v>0</v>
      </c>
      <c r="C42" s="268">
        <v>446.87</v>
      </c>
      <c r="D42" s="293">
        <v>1000</v>
      </c>
      <c r="E42" s="136">
        <f t="shared" si="6"/>
        <v>1073.1707317073171</v>
      </c>
      <c r="F42" s="268">
        <f t="shared" si="7"/>
        <v>1154.4715447154472</v>
      </c>
      <c r="G42" s="268">
        <f t="shared" si="8"/>
        <v>3674.512276422764</v>
      </c>
      <c r="H42" s="203"/>
    </row>
    <row r="43" spans="1:8" s="70" customFormat="1" ht="15">
      <c r="A43" s="338" t="s">
        <v>175</v>
      </c>
      <c r="B43" s="306">
        <v>0</v>
      </c>
      <c r="C43" s="302">
        <v>7978.67</v>
      </c>
      <c r="D43" s="300">
        <v>10000</v>
      </c>
      <c r="E43" s="310">
        <f t="shared" si="6"/>
        <v>10731.707317073171</v>
      </c>
      <c r="F43" s="339">
        <f t="shared" si="7"/>
        <v>11544.715447154471</v>
      </c>
      <c r="G43" s="302">
        <f t="shared" si="8"/>
        <v>40255.092764227637</v>
      </c>
      <c r="H43" s="203"/>
    </row>
    <row r="44" spans="1:8" s="70" customFormat="1">
      <c r="A44" s="303" t="s">
        <v>11</v>
      </c>
      <c r="B44" s="304">
        <f>SUM(B30:B43)</f>
        <v>1889586.46</v>
      </c>
      <c r="C44" s="203">
        <f t="shared" ref="C44:G44" si="9">SUM(C30:C43)</f>
        <v>413990.73999999993</v>
      </c>
      <c r="D44" s="203">
        <f t="shared" si="9"/>
        <v>457200</v>
      </c>
      <c r="E44" s="203">
        <f t="shared" si="9"/>
        <v>490653.6585365854</v>
      </c>
      <c r="F44" s="203">
        <f t="shared" si="9"/>
        <v>527742.06024390238</v>
      </c>
      <c r="G44" s="203">
        <f t="shared" si="9"/>
        <v>1889586.458780488</v>
      </c>
      <c r="H44" s="203">
        <f>SUM(C44:F44)</f>
        <v>1889586.4587804875</v>
      </c>
    </row>
    <row r="45" spans="1:8" s="70" customFormat="1">
      <c r="A45" s="303"/>
      <c r="B45" s="304"/>
      <c r="C45" s="268"/>
      <c r="D45" s="268"/>
      <c r="E45" s="268"/>
      <c r="F45" s="268"/>
      <c r="G45" s="268"/>
      <c r="H45" s="340"/>
    </row>
    <row r="46" spans="1:8" s="70" customFormat="1">
      <c r="A46" s="305" t="s">
        <v>15</v>
      </c>
      <c r="B46" s="292"/>
      <c r="C46" s="315"/>
      <c r="D46" s="293"/>
      <c r="E46" s="313"/>
      <c r="F46" s="203"/>
      <c r="G46" s="203"/>
      <c r="H46" s="203"/>
    </row>
    <row r="47" spans="1:8">
      <c r="B47" s="296"/>
      <c r="C47" s="268"/>
      <c r="D47" s="268"/>
      <c r="E47" s="136"/>
      <c r="F47" s="268"/>
      <c r="G47" s="268"/>
      <c r="H47" s="203"/>
    </row>
    <row r="48" spans="1:8">
      <c r="B48" s="296"/>
      <c r="C48" s="268"/>
      <c r="D48" s="268"/>
      <c r="E48" s="136"/>
      <c r="F48" s="268"/>
      <c r="G48" s="268"/>
      <c r="H48" s="203"/>
    </row>
    <row r="49" spans="1:9" ht="15">
      <c r="A49" s="338" t="s">
        <v>176</v>
      </c>
      <c r="B49" s="306">
        <v>901612.76</v>
      </c>
      <c r="C49" s="302">
        <v>191888.88</v>
      </c>
      <c r="D49" s="302">
        <v>245000</v>
      </c>
      <c r="E49" s="310">
        <f>(+B49-C49-D49)*0.6</f>
        <v>278834.32799999998</v>
      </c>
      <c r="F49" s="302">
        <f>(+B49-C49-D49)*0.4</f>
        <v>185889.55200000003</v>
      </c>
      <c r="G49" s="302">
        <f t="shared" ref="G49" si="10">SUM(C49:F49)</f>
        <v>901612.76</v>
      </c>
      <c r="H49" s="203"/>
    </row>
    <row r="50" spans="1:9" s="70" customFormat="1">
      <c r="A50" s="303" t="s">
        <v>11</v>
      </c>
      <c r="B50" s="304">
        <f>SUM(B46:B49)</f>
        <v>901612.76</v>
      </c>
      <c r="C50" s="203">
        <f t="shared" ref="C50:G50" si="11">SUM(C46:C49)</f>
        <v>191888.88</v>
      </c>
      <c r="D50" s="203">
        <f t="shared" si="11"/>
        <v>245000</v>
      </c>
      <c r="E50" s="203">
        <f t="shared" si="11"/>
        <v>278834.32799999998</v>
      </c>
      <c r="F50" s="203">
        <f t="shared" si="11"/>
        <v>185889.55200000003</v>
      </c>
      <c r="G50" s="203">
        <f t="shared" si="11"/>
        <v>901612.76</v>
      </c>
      <c r="H50" s="203">
        <f>SUM(C50:F50)</f>
        <v>901612.76</v>
      </c>
    </row>
    <row r="51" spans="1:9" ht="13.5" thickBot="1">
      <c r="A51" s="303"/>
      <c r="B51" s="304"/>
      <c r="C51" s="268"/>
      <c r="D51" s="268"/>
      <c r="E51" s="268"/>
      <c r="F51" s="268"/>
      <c r="G51" s="268"/>
      <c r="H51" s="203"/>
    </row>
    <row r="52" spans="1:9" s="70" customFormat="1" ht="16.5" thickBot="1">
      <c r="A52" s="286" t="s">
        <v>16</v>
      </c>
      <c r="B52" s="316">
        <f>+B12+B19+B28+B44+B49</f>
        <v>10542620.130000001</v>
      </c>
      <c r="C52" s="317">
        <f>C50+C44+C28+C19+C12</f>
        <v>2377815.46</v>
      </c>
      <c r="D52" s="317">
        <f>D50+D44+D28+D19+D12</f>
        <v>2532200</v>
      </c>
      <c r="E52" s="317">
        <f>E50+E44+E28+E19+E12</f>
        <v>2745154.5104999999</v>
      </c>
      <c r="F52" s="317">
        <f>F50+F44+F28+F19+F12</f>
        <v>2887450.1606758875</v>
      </c>
      <c r="G52" s="317">
        <f>G50+G44+G28+G19+G12</f>
        <v>10542620.131175887</v>
      </c>
      <c r="H52" s="203">
        <f>SUM(C52:F52)</f>
        <v>10542620.131175887</v>
      </c>
      <c r="I52" s="341"/>
    </row>
    <row r="53" spans="1:9" ht="13.5" thickBot="1">
      <c r="A53" s="303"/>
      <c r="B53" s="304"/>
      <c r="C53" s="268"/>
      <c r="D53" s="268"/>
      <c r="E53" s="268"/>
      <c r="F53" s="268"/>
      <c r="G53" s="268"/>
      <c r="H53" s="203"/>
      <c r="I53" s="342"/>
    </row>
    <row r="54" spans="1:9" ht="16.5" thickBot="1">
      <c r="A54" s="286" t="s">
        <v>17</v>
      </c>
      <c r="B54" s="287"/>
      <c r="C54" s="268"/>
      <c r="D54" s="268"/>
      <c r="E54" s="268"/>
      <c r="F54" s="268"/>
      <c r="G54" s="268"/>
      <c r="H54" s="203"/>
    </row>
    <row r="55" spans="1:9" ht="16.5" thickBot="1">
      <c r="A55" s="318"/>
      <c r="B55" s="287"/>
      <c r="C55" s="315"/>
      <c r="D55" s="293"/>
      <c r="E55" s="136"/>
      <c r="F55" s="268"/>
      <c r="G55" s="268"/>
      <c r="H55" s="203"/>
    </row>
    <row r="56" spans="1:9" ht="13.5" thickBot="1">
      <c r="A56" s="311" t="s">
        <v>18</v>
      </c>
      <c r="B56" s="312"/>
      <c r="C56" s="293"/>
      <c r="D56" s="293"/>
      <c r="E56" s="136"/>
      <c r="F56" s="268"/>
      <c r="G56" s="268"/>
      <c r="H56" s="203"/>
    </row>
    <row r="57" spans="1:9">
      <c r="B57" s="268"/>
      <c r="C57" s="293"/>
      <c r="D57" s="293"/>
      <c r="E57" s="136"/>
      <c r="F57" s="268"/>
      <c r="G57" s="268"/>
      <c r="H57" s="203"/>
    </row>
    <row r="58" spans="1:9">
      <c r="A58" s="338" t="s">
        <v>177</v>
      </c>
      <c r="B58" s="268"/>
      <c r="C58" s="293"/>
      <c r="D58" s="293"/>
      <c r="E58" s="136"/>
      <c r="F58" s="268"/>
      <c r="G58" s="268"/>
      <c r="H58" s="203"/>
    </row>
    <row r="59" spans="1:9">
      <c r="A59" s="343" t="s">
        <v>178</v>
      </c>
      <c r="B59" s="268">
        <v>31000</v>
      </c>
      <c r="C59" s="293">
        <v>0</v>
      </c>
      <c r="D59" s="293">
        <v>4902.51</v>
      </c>
      <c r="E59" s="136">
        <f>(+B59-C59-D59)/2</f>
        <v>13048.744999999999</v>
      </c>
      <c r="F59" s="268">
        <f>(+B59-C59-D59)/2</f>
        <v>13048.744999999999</v>
      </c>
      <c r="G59" s="268">
        <f t="shared" ref="G59:G62" si="12">SUM(C59:F59)</f>
        <v>30999.999999999996</v>
      </c>
      <c r="H59" s="203"/>
      <c r="I59" s="269" t="s">
        <v>179</v>
      </c>
    </row>
    <row r="60" spans="1:9">
      <c r="A60" s="343" t="s">
        <v>180</v>
      </c>
      <c r="B60" s="268">
        <v>25000</v>
      </c>
      <c r="C60" s="293">
        <v>6356.5</v>
      </c>
      <c r="D60" s="293">
        <f>12500-C60</f>
        <v>6143.5</v>
      </c>
      <c r="E60" s="136">
        <f t="shared" ref="E60" si="13">+B60/4</f>
        <v>6250</v>
      </c>
      <c r="F60" s="268">
        <f t="shared" ref="F60" si="14">+B60/4</f>
        <v>6250</v>
      </c>
      <c r="G60" s="268">
        <f t="shared" si="12"/>
        <v>25000</v>
      </c>
      <c r="H60" s="203"/>
      <c r="I60" s="269" t="s">
        <v>179</v>
      </c>
    </row>
    <row r="61" spans="1:9">
      <c r="A61" s="343" t="s">
        <v>181</v>
      </c>
      <c r="B61" s="268">
        <v>5000</v>
      </c>
      <c r="C61" s="293">
        <v>0</v>
      </c>
      <c r="D61" s="293">
        <v>500</v>
      </c>
      <c r="E61" s="136">
        <f>(+B61-C61-D61)/2</f>
        <v>2250</v>
      </c>
      <c r="F61" s="268">
        <f>(+B61-C61-D61)/2</f>
        <v>2250</v>
      </c>
      <c r="G61" s="268">
        <f t="shared" si="12"/>
        <v>5000</v>
      </c>
      <c r="H61" s="203"/>
      <c r="I61" s="269" t="s">
        <v>179</v>
      </c>
    </row>
    <row r="62" spans="1:9" ht="15">
      <c r="A62" s="343" t="s">
        <v>182</v>
      </c>
      <c r="B62" s="302">
        <v>14000</v>
      </c>
      <c r="C62" s="300">
        <v>14000</v>
      </c>
      <c r="D62" s="300">
        <v>0</v>
      </c>
      <c r="E62" s="310">
        <v>0</v>
      </c>
      <c r="F62" s="302">
        <v>0</v>
      </c>
      <c r="G62" s="302">
        <f t="shared" si="12"/>
        <v>14000</v>
      </c>
      <c r="H62" s="203"/>
      <c r="I62" s="269" t="s">
        <v>179</v>
      </c>
    </row>
    <row r="63" spans="1:9">
      <c r="A63" s="338"/>
      <c r="B63" s="268">
        <f>SUM(B59:B62)</f>
        <v>75000</v>
      </c>
      <c r="C63" s="268">
        <f t="shared" ref="C63:G63" si="15">SUM(C59:C62)</f>
        <v>20356.5</v>
      </c>
      <c r="D63" s="268">
        <f t="shared" si="15"/>
        <v>11546.01</v>
      </c>
      <c r="E63" s="268">
        <f t="shared" si="15"/>
        <v>21548.744999999999</v>
      </c>
      <c r="F63" s="268">
        <f t="shared" si="15"/>
        <v>21548.744999999999</v>
      </c>
      <c r="G63" s="268">
        <f t="shared" si="15"/>
        <v>75000</v>
      </c>
      <c r="H63" s="203"/>
    </row>
    <row r="64" spans="1:9">
      <c r="A64" s="338" t="s">
        <v>183</v>
      </c>
      <c r="B64" s="268"/>
      <c r="C64" s="293"/>
      <c r="D64" s="293"/>
      <c r="E64" s="136"/>
      <c r="F64" s="268"/>
      <c r="G64" s="268"/>
      <c r="H64" s="203"/>
    </row>
    <row r="65" spans="1:9">
      <c r="A65" s="343" t="s">
        <v>184</v>
      </c>
      <c r="B65" s="268">
        <v>50000</v>
      </c>
      <c r="C65" s="293">
        <v>25448.23</v>
      </c>
      <c r="D65" s="293">
        <f>40000-C65</f>
        <v>14551.77</v>
      </c>
      <c r="E65" s="136">
        <f>(+B65-C65-D65)/2</f>
        <v>5000</v>
      </c>
      <c r="F65" s="268">
        <f>(+B65-C65-D65)/2</f>
        <v>5000</v>
      </c>
      <c r="G65" s="268">
        <f t="shared" ref="G65:G82" si="16">SUM(C65:F65)</f>
        <v>50000</v>
      </c>
      <c r="H65" s="203"/>
      <c r="I65" s="269" t="s">
        <v>179</v>
      </c>
    </row>
    <row r="66" spans="1:9">
      <c r="A66" s="343" t="s">
        <v>185</v>
      </c>
      <c r="B66" s="268">
        <v>100000</v>
      </c>
      <c r="C66" s="293">
        <v>15258.36</v>
      </c>
      <c r="D66" s="293">
        <v>20000</v>
      </c>
      <c r="E66" s="136">
        <f>(+B66-C66-D66)/2</f>
        <v>32370.82</v>
      </c>
      <c r="F66" s="268">
        <f>(+B66-C66-D66)/2</f>
        <v>32370.82</v>
      </c>
      <c r="G66" s="268">
        <f t="shared" si="16"/>
        <v>100000</v>
      </c>
      <c r="H66" s="203"/>
      <c r="I66" s="269" t="s">
        <v>179</v>
      </c>
    </row>
    <row r="67" spans="1:9">
      <c r="A67" s="343" t="s">
        <v>186</v>
      </c>
      <c r="B67" s="268">
        <v>80000</v>
      </c>
      <c r="C67" s="293">
        <v>28707.19</v>
      </c>
      <c r="D67" s="293">
        <v>21000</v>
      </c>
      <c r="E67" s="136">
        <f>(+B67-C67-D67)/2</f>
        <v>15146.404999999999</v>
      </c>
      <c r="F67" s="268">
        <f>(+B67-C67-D67)/2</f>
        <v>15146.404999999999</v>
      </c>
      <c r="G67" s="268">
        <f t="shared" si="16"/>
        <v>80000</v>
      </c>
      <c r="H67" s="203"/>
      <c r="I67" s="269" t="s">
        <v>179</v>
      </c>
    </row>
    <row r="68" spans="1:9">
      <c r="A68" s="343" t="s">
        <v>187</v>
      </c>
      <c r="B68" s="268">
        <v>180000</v>
      </c>
      <c r="C68" s="293">
        <v>0</v>
      </c>
      <c r="D68" s="293">
        <v>0</v>
      </c>
      <c r="E68" s="136">
        <f>+B68/2</f>
        <v>90000</v>
      </c>
      <c r="F68" s="268">
        <f>+B68/2</f>
        <v>90000</v>
      </c>
      <c r="G68" s="268">
        <f t="shared" si="16"/>
        <v>180000</v>
      </c>
      <c r="H68" s="203"/>
      <c r="I68" s="269" t="s">
        <v>179</v>
      </c>
    </row>
    <row r="69" spans="1:9">
      <c r="A69" s="343" t="s">
        <v>188</v>
      </c>
      <c r="B69" s="268">
        <v>50000</v>
      </c>
      <c r="C69" s="293">
        <v>5134.87</v>
      </c>
      <c r="D69" s="293">
        <v>15000</v>
      </c>
      <c r="E69" s="136">
        <f t="shared" ref="E69:E82" si="17">(+B69-C69-D69)/2</f>
        <v>14932.564999999999</v>
      </c>
      <c r="F69" s="268">
        <f t="shared" ref="F69:F82" si="18">(+B69-C69-D69)/2</f>
        <v>14932.564999999999</v>
      </c>
      <c r="G69" s="268">
        <f t="shared" si="16"/>
        <v>50000</v>
      </c>
      <c r="H69" s="203"/>
      <c r="I69" s="269" t="s">
        <v>179</v>
      </c>
    </row>
    <row r="70" spans="1:9">
      <c r="A70" s="343" t="s">
        <v>189</v>
      </c>
      <c r="B70" s="268">
        <v>100000</v>
      </c>
      <c r="C70" s="293">
        <v>29228.73</v>
      </c>
      <c r="D70" s="293">
        <v>35000</v>
      </c>
      <c r="E70" s="136">
        <f t="shared" si="17"/>
        <v>17885.635000000002</v>
      </c>
      <c r="F70" s="268">
        <f t="shared" si="18"/>
        <v>17885.635000000002</v>
      </c>
      <c r="G70" s="268">
        <f t="shared" si="16"/>
        <v>100000</v>
      </c>
      <c r="H70" s="203"/>
      <c r="I70" s="269" t="s">
        <v>179</v>
      </c>
    </row>
    <row r="71" spans="1:9">
      <c r="A71" s="343" t="s">
        <v>190</v>
      </c>
      <c r="B71" s="268">
        <v>55000</v>
      </c>
      <c r="C71" s="293">
        <v>9250.5</v>
      </c>
      <c r="D71" s="293">
        <v>13000</v>
      </c>
      <c r="E71" s="136">
        <f t="shared" si="17"/>
        <v>16374.75</v>
      </c>
      <c r="F71" s="268">
        <f t="shared" si="18"/>
        <v>16374.75</v>
      </c>
      <c r="G71" s="268">
        <f t="shared" si="16"/>
        <v>55000</v>
      </c>
      <c r="H71" s="203"/>
      <c r="I71" s="269" t="s">
        <v>179</v>
      </c>
    </row>
    <row r="72" spans="1:9">
      <c r="A72" s="343" t="s">
        <v>191</v>
      </c>
      <c r="B72" s="268">
        <v>100000</v>
      </c>
      <c r="C72" s="293">
        <v>3921.55</v>
      </c>
      <c r="D72" s="293">
        <v>30000</v>
      </c>
      <c r="E72" s="136">
        <f t="shared" si="17"/>
        <v>33039.224999999999</v>
      </c>
      <c r="F72" s="268">
        <f t="shared" si="18"/>
        <v>33039.224999999999</v>
      </c>
      <c r="G72" s="268">
        <f t="shared" si="16"/>
        <v>100000</v>
      </c>
      <c r="H72" s="203"/>
      <c r="I72" s="269" t="s">
        <v>179</v>
      </c>
    </row>
    <row r="73" spans="1:9">
      <c r="A73" s="343" t="s">
        <v>192</v>
      </c>
      <c r="B73" s="268">
        <v>200000</v>
      </c>
      <c r="C73" s="293">
        <v>78503.259999999995</v>
      </c>
      <c r="D73" s="293">
        <v>65000</v>
      </c>
      <c r="E73" s="136">
        <f t="shared" si="17"/>
        <v>28248.370000000003</v>
      </c>
      <c r="F73" s="268">
        <f t="shared" si="18"/>
        <v>28248.370000000003</v>
      </c>
      <c r="G73" s="268">
        <f t="shared" si="16"/>
        <v>200000</v>
      </c>
      <c r="H73" s="203"/>
      <c r="I73" s="269" t="s">
        <v>179</v>
      </c>
    </row>
    <row r="74" spans="1:9">
      <c r="A74" s="343" t="s">
        <v>193</v>
      </c>
      <c r="B74" s="268">
        <v>100000</v>
      </c>
      <c r="C74" s="293">
        <v>0</v>
      </c>
      <c r="D74" s="293">
        <v>30000</v>
      </c>
      <c r="E74" s="136">
        <f t="shared" si="17"/>
        <v>35000</v>
      </c>
      <c r="F74" s="268">
        <f t="shared" si="18"/>
        <v>35000</v>
      </c>
      <c r="G74" s="268">
        <f t="shared" si="16"/>
        <v>100000</v>
      </c>
      <c r="H74" s="203"/>
      <c r="I74" s="269" t="s">
        <v>179</v>
      </c>
    </row>
    <row r="75" spans="1:9">
      <c r="A75" s="343" t="s">
        <v>194</v>
      </c>
      <c r="B75" s="268">
        <v>100000</v>
      </c>
      <c r="C75" s="293">
        <v>16414.060000000001</v>
      </c>
      <c r="D75" s="293">
        <v>30000</v>
      </c>
      <c r="E75" s="136">
        <f t="shared" si="17"/>
        <v>26792.97</v>
      </c>
      <c r="F75" s="268">
        <f t="shared" si="18"/>
        <v>26792.97</v>
      </c>
      <c r="G75" s="268">
        <f t="shared" si="16"/>
        <v>100000</v>
      </c>
      <c r="H75" s="203"/>
      <c r="I75" s="269" t="s">
        <v>179</v>
      </c>
    </row>
    <row r="76" spans="1:9">
      <c r="A76" s="343" t="s">
        <v>195</v>
      </c>
      <c r="B76" s="268">
        <v>300000</v>
      </c>
      <c r="C76" s="293">
        <v>71626.990000000005</v>
      </c>
      <c r="D76" s="293">
        <v>70000</v>
      </c>
      <c r="E76" s="136">
        <f t="shared" si="17"/>
        <v>79186.505000000005</v>
      </c>
      <c r="F76" s="268">
        <f t="shared" si="18"/>
        <v>79186.505000000005</v>
      </c>
      <c r="G76" s="268">
        <f t="shared" si="16"/>
        <v>300000</v>
      </c>
      <c r="H76" s="203"/>
      <c r="I76" s="269" t="s">
        <v>179</v>
      </c>
    </row>
    <row r="77" spans="1:9">
      <c r="A77" s="343" t="s">
        <v>196</v>
      </c>
      <c r="B77" s="268">
        <v>40000</v>
      </c>
      <c r="C77" s="293">
        <v>17192.36</v>
      </c>
      <c r="D77" s="293">
        <f>+B77/4</f>
        <v>10000</v>
      </c>
      <c r="E77" s="136">
        <f t="shared" si="17"/>
        <v>6403.82</v>
      </c>
      <c r="F77" s="268">
        <f t="shared" si="18"/>
        <v>6403.82</v>
      </c>
      <c r="G77" s="268">
        <f t="shared" si="16"/>
        <v>40000</v>
      </c>
      <c r="H77" s="203"/>
      <c r="I77" s="269" t="s">
        <v>179</v>
      </c>
    </row>
    <row r="78" spans="1:9">
      <c r="A78" s="343" t="s">
        <v>197</v>
      </c>
      <c r="B78" s="268">
        <v>281000</v>
      </c>
      <c r="C78" s="293">
        <f>15016.02+20493.32+19321.51</f>
        <v>54830.849999999991</v>
      </c>
      <c r="D78" s="293">
        <v>55000</v>
      </c>
      <c r="E78" s="136">
        <f t="shared" si="17"/>
        <v>85584.575000000012</v>
      </c>
      <c r="F78" s="268">
        <f t="shared" si="18"/>
        <v>85584.575000000012</v>
      </c>
      <c r="G78" s="268">
        <f t="shared" si="16"/>
        <v>281000</v>
      </c>
      <c r="H78" s="203"/>
      <c r="I78" s="269" t="s">
        <v>179</v>
      </c>
    </row>
    <row r="79" spans="1:9">
      <c r="A79" s="343" t="s">
        <v>198</v>
      </c>
      <c r="B79" s="268">
        <v>50000</v>
      </c>
      <c r="C79" s="293">
        <v>7177</v>
      </c>
      <c r="D79" s="293">
        <v>13000</v>
      </c>
      <c r="E79" s="136">
        <f t="shared" si="17"/>
        <v>14911.5</v>
      </c>
      <c r="F79" s="268">
        <f t="shared" si="18"/>
        <v>14911.5</v>
      </c>
      <c r="G79" s="268">
        <f t="shared" si="16"/>
        <v>50000</v>
      </c>
      <c r="H79" s="203"/>
      <c r="I79" s="269" t="s">
        <v>179</v>
      </c>
    </row>
    <row r="80" spans="1:9">
      <c r="A80" s="343" t="s">
        <v>199</v>
      </c>
      <c r="B80" s="268">
        <v>10000</v>
      </c>
      <c r="C80" s="293">
        <v>0</v>
      </c>
      <c r="D80" s="293">
        <v>0</v>
      </c>
      <c r="E80" s="136">
        <f t="shared" si="17"/>
        <v>5000</v>
      </c>
      <c r="F80" s="268">
        <f t="shared" si="18"/>
        <v>5000</v>
      </c>
      <c r="G80" s="268">
        <f t="shared" si="16"/>
        <v>10000</v>
      </c>
      <c r="H80" s="203"/>
      <c r="I80" s="269" t="s">
        <v>179</v>
      </c>
    </row>
    <row r="81" spans="1:9">
      <c r="A81" s="343" t="s">
        <v>200</v>
      </c>
      <c r="B81" s="268">
        <v>100000</v>
      </c>
      <c r="C81" s="293">
        <v>35335.32</v>
      </c>
      <c r="D81" s="293">
        <v>25000</v>
      </c>
      <c r="E81" s="136">
        <f t="shared" si="17"/>
        <v>19832.34</v>
      </c>
      <c r="F81" s="268">
        <f t="shared" si="18"/>
        <v>19832.34</v>
      </c>
      <c r="G81" s="268">
        <f t="shared" si="16"/>
        <v>100000</v>
      </c>
      <c r="H81" s="203"/>
      <c r="I81" s="269" t="s">
        <v>179</v>
      </c>
    </row>
    <row r="82" spans="1:9" ht="15">
      <c r="A82" s="343" t="s">
        <v>201</v>
      </c>
      <c r="B82" s="302">
        <v>355000</v>
      </c>
      <c r="C82" s="300">
        <v>172436.52</v>
      </c>
      <c r="D82" s="300">
        <v>70000</v>
      </c>
      <c r="E82" s="310">
        <f t="shared" si="17"/>
        <v>56281.740000000005</v>
      </c>
      <c r="F82" s="302">
        <f t="shared" si="18"/>
        <v>56281.740000000005</v>
      </c>
      <c r="G82" s="302">
        <f t="shared" si="16"/>
        <v>355000</v>
      </c>
      <c r="H82" s="203"/>
      <c r="I82" s="269" t="s">
        <v>179</v>
      </c>
    </row>
    <row r="83" spans="1:9">
      <c r="A83" s="338"/>
      <c r="B83" s="268">
        <f>SUM(B65:B82)</f>
        <v>2251000</v>
      </c>
      <c r="C83" s="268">
        <f t="shared" ref="C83:G83" si="19">SUM(C65:C82)</f>
        <v>570465.78999999992</v>
      </c>
      <c r="D83" s="268">
        <f t="shared" si="19"/>
        <v>516551.77</v>
      </c>
      <c r="E83" s="268">
        <f t="shared" si="19"/>
        <v>581991.22</v>
      </c>
      <c r="F83" s="268">
        <f t="shared" si="19"/>
        <v>581991.22</v>
      </c>
      <c r="G83" s="268">
        <f t="shared" si="19"/>
        <v>2251000</v>
      </c>
      <c r="H83" s="203"/>
    </row>
    <row r="84" spans="1:9">
      <c r="A84" s="338" t="s">
        <v>202</v>
      </c>
      <c r="B84" s="268"/>
      <c r="C84" s="293"/>
      <c r="D84" s="293"/>
      <c r="E84" s="136"/>
      <c r="F84" s="268"/>
      <c r="G84" s="268"/>
      <c r="H84" s="203"/>
    </row>
    <row r="85" spans="1:9">
      <c r="A85" s="343" t="s">
        <v>203</v>
      </c>
      <c r="B85" s="268">
        <v>0</v>
      </c>
      <c r="C85" s="293">
        <v>30.77</v>
      </c>
      <c r="D85" s="293">
        <v>59.37</v>
      </c>
      <c r="E85" s="136">
        <v>0</v>
      </c>
      <c r="F85" s="268">
        <v>0</v>
      </c>
      <c r="G85" s="268">
        <f t="shared" ref="G85:G87" si="20">SUM(C85:F85)</f>
        <v>90.14</v>
      </c>
      <c r="H85" s="341"/>
      <c r="I85" s="269" t="s">
        <v>179</v>
      </c>
    </row>
    <row r="86" spans="1:9">
      <c r="A86" s="343" t="s">
        <v>204</v>
      </c>
      <c r="B86" s="268">
        <v>15000</v>
      </c>
      <c r="C86" s="293">
        <v>0</v>
      </c>
      <c r="D86" s="293">
        <v>0</v>
      </c>
      <c r="E86" s="136">
        <f>(+B86-90.14)/2</f>
        <v>7454.93</v>
      </c>
      <c r="F86" s="268">
        <f>(+B86-90.14)/2</f>
        <v>7454.93</v>
      </c>
      <c r="G86" s="268">
        <f t="shared" si="20"/>
        <v>14909.86</v>
      </c>
      <c r="H86" s="203"/>
      <c r="I86" s="269" t="s">
        <v>179</v>
      </c>
    </row>
    <row r="87" spans="1:9" ht="15">
      <c r="A87" s="343" t="s">
        <v>205</v>
      </c>
      <c r="B87" s="302">
        <v>110000</v>
      </c>
      <c r="C87" s="300">
        <v>9221.5400000000009</v>
      </c>
      <c r="D87" s="300">
        <v>10000</v>
      </c>
      <c r="E87" s="310">
        <f>(+B87-C87-D87)/2</f>
        <v>45389.229999999996</v>
      </c>
      <c r="F87" s="302">
        <f>(+B87-C87-D87)/2</f>
        <v>45389.229999999996</v>
      </c>
      <c r="G87" s="302">
        <f t="shared" si="20"/>
        <v>110000</v>
      </c>
      <c r="H87" s="203"/>
      <c r="I87" s="269" t="s">
        <v>179</v>
      </c>
    </row>
    <row r="88" spans="1:9">
      <c r="A88" s="338"/>
      <c r="B88" s="268">
        <f>SUM(B85:B87)</f>
        <v>125000</v>
      </c>
      <c r="C88" s="268">
        <f t="shared" ref="C88:F88" si="21">SUM(C85:C87)</f>
        <v>9252.3100000000013</v>
      </c>
      <c r="D88" s="268">
        <f t="shared" si="21"/>
        <v>10059.370000000001</v>
      </c>
      <c r="E88" s="268">
        <f t="shared" si="21"/>
        <v>52844.159999999996</v>
      </c>
      <c r="F88" s="268">
        <f t="shared" si="21"/>
        <v>52844.159999999996</v>
      </c>
      <c r="G88" s="268">
        <f>SUM(G85:G87)</f>
        <v>125000</v>
      </c>
      <c r="H88" s="203"/>
    </row>
    <row r="89" spans="1:9" ht="15">
      <c r="A89" s="338"/>
      <c r="B89" s="302"/>
      <c r="C89" s="300"/>
      <c r="D89" s="300"/>
      <c r="E89" s="310"/>
      <c r="F89" s="302"/>
      <c r="G89" s="302"/>
      <c r="H89" s="203"/>
    </row>
    <row r="90" spans="1:9" s="70" customFormat="1">
      <c r="A90" s="303" t="s">
        <v>11</v>
      </c>
      <c r="B90" s="313">
        <f>+B88+B83+B63</f>
        <v>2451000</v>
      </c>
      <c r="C90" s="313">
        <f t="shared" ref="C90:G90" si="22">+C88+C83+C63</f>
        <v>600074.6</v>
      </c>
      <c r="D90" s="313">
        <f t="shared" si="22"/>
        <v>538157.15</v>
      </c>
      <c r="E90" s="313">
        <f t="shared" si="22"/>
        <v>656384.125</v>
      </c>
      <c r="F90" s="313">
        <f t="shared" si="22"/>
        <v>656384.125</v>
      </c>
      <c r="G90" s="313">
        <f t="shared" si="22"/>
        <v>2451000</v>
      </c>
      <c r="H90" s="203">
        <f>SUM(C90:F90)</f>
        <v>2451000</v>
      </c>
    </row>
    <row r="91" spans="1:9" ht="13.5" thickBot="1">
      <c r="A91" s="303"/>
      <c r="B91" s="313"/>
      <c r="C91" s="268"/>
      <c r="D91" s="268"/>
      <c r="E91" s="268"/>
      <c r="F91" s="268"/>
      <c r="G91" s="268"/>
      <c r="H91" s="203"/>
    </row>
    <row r="92" spans="1:9" ht="13.5" thickBot="1">
      <c r="A92" s="311" t="s">
        <v>44</v>
      </c>
      <c r="B92" s="312"/>
      <c r="C92" s="136"/>
      <c r="D92" s="136"/>
      <c r="E92" s="136"/>
      <c r="F92" s="268"/>
      <c r="G92" s="268"/>
      <c r="H92" s="203"/>
    </row>
    <row r="93" spans="1:9">
      <c r="A93" s="303"/>
      <c r="B93" s="313"/>
      <c r="C93" s="136"/>
      <c r="D93" s="136"/>
      <c r="E93" s="136"/>
      <c r="F93" s="268"/>
      <c r="G93" s="268"/>
      <c r="H93" s="203"/>
    </row>
    <row r="94" spans="1:9" ht="15">
      <c r="A94" s="338" t="s">
        <v>206</v>
      </c>
      <c r="B94" s="310"/>
      <c r="C94" s="310"/>
      <c r="D94" s="310"/>
      <c r="E94" s="310"/>
      <c r="F94" s="302"/>
      <c r="G94" s="302"/>
      <c r="H94" s="203"/>
    </row>
    <row r="95" spans="1:9" ht="15">
      <c r="A95" s="343" t="s">
        <v>207</v>
      </c>
      <c r="B95" s="310">
        <v>7660</v>
      </c>
      <c r="C95" s="310">
        <v>4940</v>
      </c>
      <c r="D95" s="310">
        <v>0</v>
      </c>
      <c r="E95" s="310">
        <f>(+B95-C95)/2</f>
        <v>1360</v>
      </c>
      <c r="F95" s="302">
        <f>(+B95-C95)/2</f>
        <v>1360</v>
      </c>
      <c r="G95" s="302">
        <f>SUM(C95:F95)</f>
        <v>7660</v>
      </c>
      <c r="H95" s="203"/>
      <c r="I95" s="269" t="s">
        <v>179</v>
      </c>
    </row>
    <row r="96" spans="1:9">
      <c r="A96" s="343"/>
      <c r="B96" s="136">
        <f>SUM(B95)</f>
        <v>7660</v>
      </c>
      <c r="C96" s="136">
        <f t="shared" ref="C96:G96" si="23">SUM(C95)</f>
        <v>4940</v>
      </c>
      <c r="D96" s="136">
        <f t="shared" si="23"/>
        <v>0</v>
      </c>
      <c r="E96" s="136">
        <f t="shared" si="23"/>
        <v>1360</v>
      </c>
      <c r="F96" s="136">
        <f t="shared" si="23"/>
        <v>1360</v>
      </c>
      <c r="G96" s="136">
        <f t="shared" si="23"/>
        <v>7660</v>
      </c>
      <c r="H96" s="203"/>
    </row>
    <row r="97" spans="1:9" ht="15">
      <c r="A97" s="343"/>
      <c r="B97" s="310"/>
      <c r="C97" s="310"/>
      <c r="D97" s="310"/>
      <c r="E97" s="310"/>
      <c r="F97" s="302"/>
      <c r="G97" s="302"/>
      <c r="H97" s="203"/>
    </row>
    <row r="98" spans="1:9" s="70" customFormat="1">
      <c r="A98" s="303" t="s">
        <v>11</v>
      </c>
      <c r="B98" s="203">
        <f>+B96</f>
        <v>7660</v>
      </c>
      <c r="C98" s="203">
        <f t="shared" ref="C98:G98" si="24">+C96</f>
        <v>4940</v>
      </c>
      <c r="D98" s="203">
        <f t="shared" si="24"/>
        <v>0</v>
      </c>
      <c r="E98" s="203">
        <f t="shared" si="24"/>
        <v>1360</v>
      </c>
      <c r="F98" s="203">
        <f t="shared" si="24"/>
        <v>1360</v>
      </c>
      <c r="G98" s="203">
        <f t="shared" si="24"/>
        <v>7660</v>
      </c>
      <c r="H98" s="203">
        <f>SUM(C98:F98)</f>
        <v>7660</v>
      </c>
    </row>
    <row r="99" spans="1:9" ht="13.5" thickBot="1">
      <c r="A99" s="303"/>
      <c r="B99" s="313"/>
      <c r="C99" s="268"/>
      <c r="D99" s="268"/>
      <c r="E99" s="268"/>
      <c r="F99" s="268"/>
      <c r="G99" s="268"/>
      <c r="H99" s="203"/>
    </row>
    <row r="100" spans="1:9" ht="13.5" thickBot="1">
      <c r="A100" s="311" t="s">
        <v>46</v>
      </c>
      <c r="B100" s="312"/>
      <c r="C100" s="136"/>
      <c r="D100" s="136"/>
      <c r="E100" s="136"/>
      <c r="F100" s="268"/>
      <c r="G100" s="268"/>
      <c r="H100" s="203"/>
    </row>
    <row r="101" spans="1:9">
      <c r="A101" s="303"/>
      <c r="B101" s="313"/>
      <c r="C101" s="136"/>
      <c r="D101" s="136"/>
      <c r="E101" s="136"/>
      <c r="F101" s="268"/>
      <c r="G101" s="268"/>
      <c r="H101" s="203"/>
    </row>
    <row r="102" spans="1:9" ht="15">
      <c r="A102" s="338" t="s">
        <v>147</v>
      </c>
      <c r="B102" s="310">
        <v>0</v>
      </c>
      <c r="C102" s="319">
        <v>0</v>
      </c>
      <c r="D102" s="310">
        <v>0</v>
      </c>
      <c r="E102" s="310">
        <v>0</v>
      </c>
      <c r="F102" s="302">
        <v>0</v>
      </c>
      <c r="G102" s="302">
        <f>SUM(C102:F102)</f>
        <v>0</v>
      </c>
      <c r="H102" s="203"/>
    </row>
    <row r="103" spans="1:9">
      <c r="A103" s="303" t="s">
        <v>11</v>
      </c>
      <c r="B103" s="313">
        <f t="shared" ref="B103:G103" si="25">SUM(B100:B102)</f>
        <v>0</v>
      </c>
      <c r="C103" s="268">
        <f t="shared" si="25"/>
        <v>0</v>
      </c>
      <c r="D103" s="268">
        <f t="shared" si="25"/>
        <v>0</v>
      </c>
      <c r="E103" s="268">
        <f t="shared" si="25"/>
        <v>0</v>
      </c>
      <c r="F103" s="268">
        <f t="shared" si="25"/>
        <v>0</v>
      </c>
      <c r="G103" s="268">
        <f t="shared" si="25"/>
        <v>0</v>
      </c>
      <c r="H103" s="203">
        <f>SUM(C103:F103)</f>
        <v>0</v>
      </c>
    </row>
    <row r="104" spans="1:9" ht="13.5" thickBot="1">
      <c r="A104" s="303"/>
      <c r="B104" s="313"/>
      <c r="C104" s="268"/>
      <c r="D104" s="268"/>
      <c r="E104" s="268"/>
      <c r="F104" s="268"/>
      <c r="G104" s="268"/>
      <c r="H104" s="203"/>
    </row>
    <row r="105" spans="1:9" ht="13.5" thickBot="1">
      <c r="A105" s="311" t="s">
        <v>47</v>
      </c>
      <c r="B105" s="312"/>
      <c r="C105" s="136"/>
      <c r="D105" s="136"/>
      <c r="E105" s="136"/>
      <c r="F105" s="268"/>
      <c r="G105" s="268"/>
      <c r="H105" s="203"/>
    </row>
    <row r="106" spans="1:9">
      <c r="A106" s="320"/>
      <c r="B106" s="312"/>
      <c r="C106" s="321"/>
      <c r="D106" s="136"/>
      <c r="E106" s="136"/>
      <c r="F106" s="268"/>
      <c r="G106" s="268"/>
      <c r="H106" s="203"/>
    </row>
    <row r="107" spans="1:9">
      <c r="A107" s="338" t="s">
        <v>208</v>
      </c>
      <c r="B107" s="136"/>
      <c r="C107" s="321"/>
      <c r="D107" s="136"/>
      <c r="E107" s="136"/>
      <c r="F107" s="268"/>
      <c r="G107" s="268"/>
      <c r="H107" s="203"/>
    </row>
    <row r="108" spans="1:9">
      <c r="A108" s="338"/>
      <c r="B108" s="136"/>
      <c r="C108" s="321"/>
      <c r="D108" s="136"/>
      <c r="E108" s="136"/>
      <c r="F108" s="268"/>
      <c r="G108" s="268"/>
      <c r="H108" s="203"/>
    </row>
    <row r="109" spans="1:9">
      <c r="A109" s="343" t="s">
        <v>209</v>
      </c>
      <c r="B109" s="136">
        <v>10000</v>
      </c>
      <c r="C109" s="321">
        <v>0</v>
      </c>
      <c r="D109" s="136">
        <f>+B109/3</f>
        <v>3333.3333333333335</v>
      </c>
      <c r="E109" s="136">
        <f>+B109/3</f>
        <v>3333.3333333333335</v>
      </c>
      <c r="F109" s="268">
        <f>+B109/3</f>
        <v>3333.3333333333335</v>
      </c>
      <c r="G109" s="268">
        <f t="shared" ref="G109:G121" si="26">SUM(C109:F109)</f>
        <v>10000</v>
      </c>
      <c r="H109" s="203"/>
      <c r="I109" s="269" t="s">
        <v>179</v>
      </c>
    </row>
    <row r="110" spans="1:9">
      <c r="A110" s="343" t="s">
        <v>210</v>
      </c>
      <c r="B110" s="136">
        <v>15000</v>
      </c>
      <c r="C110" s="321">
        <v>0</v>
      </c>
      <c r="D110" s="136">
        <f>+B110/3</f>
        <v>5000</v>
      </c>
      <c r="E110" s="136">
        <f>+B110/3</f>
        <v>5000</v>
      </c>
      <c r="F110" s="268">
        <f>+B110/3</f>
        <v>5000</v>
      </c>
      <c r="G110" s="268">
        <f t="shared" si="26"/>
        <v>15000</v>
      </c>
      <c r="H110" s="203"/>
      <c r="I110" s="269" t="s">
        <v>179</v>
      </c>
    </row>
    <row r="111" spans="1:9">
      <c r="A111" s="343" t="s">
        <v>211</v>
      </c>
      <c r="B111" s="136">
        <v>25000</v>
      </c>
      <c r="C111" s="321">
        <v>5766.2</v>
      </c>
      <c r="D111" s="136">
        <v>6000</v>
      </c>
      <c r="E111" s="136">
        <f>(+B111-C111-D111)/2</f>
        <v>6616.9</v>
      </c>
      <c r="F111" s="268">
        <f>(+B111-C111-D111)/2</f>
        <v>6616.9</v>
      </c>
      <c r="G111" s="268">
        <f t="shared" si="26"/>
        <v>25000</v>
      </c>
      <c r="H111" s="203"/>
      <c r="I111" s="269" t="s">
        <v>179</v>
      </c>
    </row>
    <row r="112" spans="1:9">
      <c r="A112" s="343" t="s">
        <v>212</v>
      </c>
      <c r="B112" s="136">
        <v>10000</v>
      </c>
      <c r="C112" s="321">
        <v>3375</v>
      </c>
      <c r="D112" s="136">
        <f>(+B112-C112)/3</f>
        <v>2208.3333333333335</v>
      </c>
      <c r="E112" s="136">
        <f>(+B112-C112)/3</f>
        <v>2208.3333333333335</v>
      </c>
      <c r="F112" s="268">
        <f>(+B112-C112)/3</f>
        <v>2208.3333333333335</v>
      </c>
      <c r="G112" s="268">
        <f t="shared" si="26"/>
        <v>10000.000000000002</v>
      </c>
      <c r="H112" s="203"/>
      <c r="I112" s="269" t="s">
        <v>179</v>
      </c>
    </row>
    <row r="113" spans="1:9">
      <c r="A113" s="343" t="s">
        <v>213</v>
      </c>
      <c r="B113" s="136">
        <v>30000</v>
      </c>
      <c r="C113" s="321">
        <v>5211.5600000000004</v>
      </c>
      <c r="D113" s="136">
        <f>(+B113-C113)/3</f>
        <v>8262.8133333333335</v>
      </c>
      <c r="E113" s="136">
        <f>(+B113-C113)/3</f>
        <v>8262.8133333333335</v>
      </c>
      <c r="F113" s="268">
        <f>(+B113-C113)/3</f>
        <v>8262.8133333333335</v>
      </c>
      <c r="G113" s="268">
        <f t="shared" si="26"/>
        <v>30000</v>
      </c>
      <c r="H113" s="203"/>
      <c r="I113" s="269" t="s">
        <v>179</v>
      </c>
    </row>
    <row r="114" spans="1:9">
      <c r="A114" s="343" t="s">
        <v>214</v>
      </c>
      <c r="B114" s="136">
        <v>30000</v>
      </c>
      <c r="C114" s="321">
        <v>13365.25</v>
      </c>
      <c r="D114" s="136">
        <f>(+B114-C114)/3</f>
        <v>5544.916666666667</v>
      </c>
      <c r="E114" s="136">
        <f>(+B114-C114)/3</f>
        <v>5544.916666666667</v>
      </c>
      <c r="F114" s="268">
        <f>(+B114-C114)/3</f>
        <v>5544.916666666667</v>
      </c>
      <c r="G114" s="268">
        <f t="shared" si="26"/>
        <v>30000.000000000004</v>
      </c>
      <c r="H114" s="203"/>
      <c r="I114" s="269" t="s">
        <v>179</v>
      </c>
    </row>
    <row r="115" spans="1:9">
      <c r="A115" s="343" t="s">
        <v>215</v>
      </c>
      <c r="B115" s="136">
        <v>10000</v>
      </c>
      <c r="C115" s="321">
        <v>0</v>
      </c>
      <c r="D115" s="136">
        <v>10000</v>
      </c>
      <c r="E115" s="136">
        <v>0</v>
      </c>
      <c r="F115" s="268">
        <v>0</v>
      </c>
      <c r="G115" s="268">
        <f t="shared" si="26"/>
        <v>10000</v>
      </c>
      <c r="H115" s="203"/>
      <c r="I115" s="269" t="s">
        <v>179</v>
      </c>
    </row>
    <row r="116" spans="1:9">
      <c r="A116" s="343" t="s">
        <v>216</v>
      </c>
      <c r="B116" s="136">
        <v>40000</v>
      </c>
      <c r="C116" s="321">
        <v>7752.3</v>
      </c>
      <c r="D116" s="136">
        <f>10000-C116+10000</f>
        <v>12247.7</v>
      </c>
      <c r="E116" s="136">
        <f t="shared" ref="E116" si="27">+B116/4</f>
        <v>10000</v>
      </c>
      <c r="F116" s="268">
        <f t="shared" ref="F116" si="28">+B116/4</f>
        <v>10000</v>
      </c>
      <c r="G116" s="268">
        <f t="shared" si="26"/>
        <v>40000</v>
      </c>
      <c r="H116" s="203"/>
      <c r="I116" s="269" t="s">
        <v>179</v>
      </c>
    </row>
    <row r="117" spans="1:9">
      <c r="A117" s="343" t="s">
        <v>217</v>
      </c>
      <c r="B117" s="136">
        <v>6171</v>
      </c>
      <c r="C117" s="321">
        <v>3315</v>
      </c>
      <c r="D117" s="136">
        <v>2856</v>
      </c>
      <c r="E117" s="136">
        <v>0</v>
      </c>
      <c r="F117" s="268">
        <v>0</v>
      </c>
      <c r="G117" s="268">
        <f t="shared" si="26"/>
        <v>6171</v>
      </c>
      <c r="H117" s="203"/>
      <c r="I117" s="269" t="s">
        <v>179</v>
      </c>
    </row>
    <row r="118" spans="1:9">
      <c r="A118" s="343" t="s">
        <v>218</v>
      </c>
      <c r="B118" s="136">
        <v>25000</v>
      </c>
      <c r="C118" s="321">
        <v>0</v>
      </c>
      <c r="D118" s="136">
        <v>0</v>
      </c>
      <c r="E118" s="136">
        <f>+B118/2</f>
        <v>12500</v>
      </c>
      <c r="F118" s="268">
        <f>+B118/2</f>
        <v>12500</v>
      </c>
      <c r="G118" s="268">
        <f t="shared" si="26"/>
        <v>25000</v>
      </c>
      <c r="H118" s="203"/>
      <c r="I118" s="269" t="s">
        <v>179</v>
      </c>
    </row>
    <row r="119" spans="1:9">
      <c r="A119" s="343" t="s">
        <v>219</v>
      </c>
      <c r="B119" s="136">
        <v>7000</v>
      </c>
      <c r="C119" s="321">
        <v>1121.58</v>
      </c>
      <c r="D119" s="136">
        <f>(+B119-C119)/3</f>
        <v>1959.4733333333334</v>
      </c>
      <c r="E119" s="136">
        <f>(+B119-C119)/3</f>
        <v>1959.4733333333334</v>
      </c>
      <c r="F119" s="268">
        <f>(+B119-C119)/3</f>
        <v>1959.4733333333334</v>
      </c>
      <c r="G119" s="268">
        <f t="shared" si="26"/>
        <v>7000</v>
      </c>
      <c r="H119" s="203"/>
      <c r="I119" s="269" t="s">
        <v>179</v>
      </c>
    </row>
    <row r="120" spans="1:9">
      <c r="A120" s="343" t="s">
        <v>220</v>
      </c>
      <c r="B120" s="136">
        <v>48000</v>
      </c>
      <c r="C120" s="321">
        <v>0</v>
      </c>
      <c r="D120" s="136">
        <v>0</v>
      </c>
      <c r="E120" s="136">
        <v>0</v>
      </c>
      <c r="F120" s="268">
        <v>48000</v>
      </c>
      <c r="G120" s="268">
        <f t="shared" si="26"/>
        <v>48000</v>
      </c>
      <c r="H120" s="203"/>
      <c r="I120" s="269" t="s">
        <v>179</v>
      </c>
    </row>
    <row r="121" spans="1:9" ht="15">
      <c r="A121" s="343" t="s">
        <v>221</v>
      </c>
      <c r="B121" s="310">
        <v>10500</v>
      </c>
      <c r="C121" s="319">
        <v>0</v>
      </c>
      <c r="D121" s="310">
        <v>10399.32</v>
      </c>
      <c r="E121" s="310">
        <f>+B121-D121</f>
        <v>100.68000000000029</v>
      </c>
      <c r="F121" s="302">
        <v>0</v>
      </c>
      <c r="G121" s="302">
        <f t="shared" si="26"/>
        <v>10500</v>
      </c>
      <c r="H121" s="203"/>
      <c r="I121" s="269" t="s">
        <v>179</v>
      </c>
    </row>
    <row r="122" spans="1:9">
      <c r="A122" s="338"/>
      <c r="B122" s="136">
        <f>SUM(B109:B121)</f>
        <v>266671</v>
      </c>
      <c r="C122" s="136">
        <f t="shared" ref="C122:G122" si="29">SUM(C109:C121)</f>
        <v>39906.890000000007</v>
      </c>
      <c r="D122" s="136">
        <f t="shared" si="29"/>
        <v>67811.89</v>
      </c>
      <c r="E122" s="136">
        <f t="shared" si="29"/>
        <v>55526.45</v>
      </c>
      <c r="F122" s="136">
        <f t="shared" si="29"/>
        <v>103425.76999999999</v>
      </c>
      <c r="G122" s="136">
        <f t="shared" si="29"/>
        <v>266671</v>
      </c>
      <c r="H122" s="203"/>
    </row>
    <row r="123" spans="1:9">
      <c r="A123" s="338"/>
      <c r="B123" s="136"/>
      <c r="C123" s="321"/>
      <c r="D123" s="136"/>
      <c r="E123" s="136"/>
      <c r="F123" s="268"/>
      <c r="G123" s="268"/>
      <c r="H123" s="203"/>
    </row>
    <row r="124" spans="1:9" ht="15">
      <c r="A124" s="338" t="s">
        <v>222</v>
      </c>
      <c r="B124" s="302"/>
      <c r="C124" s="136"/>
      <c r="D124" s="136"/>
      <c r="E124" s="136"/>
      <c r="F124" s="268"/>
      <c r="G124" s="268"/>
      <c r="H124" s="203"/>
    </row>
    <row r="125" spans="1:9">
      <c r="A125" s="343" t="s">
        <v>223</v>
      </c>
      <c r="B125" s="268">
        <v>16295</v>
      </c>
      <c r="C125" s="136"/>
      <c r="D125" s="136">
        <v>16294.43</v>
      </c>
      <c r="E125" s="136">
        <f>+B125-D125</f>
        <v>0.56999999999970896</v>
      </c>
      <c r="F125" s="268">
        <v>0</v>
      </c>
      <c r="G125" s="268">
        <f t="shared" ref="G125:G131" si="30">SUM(C125:F125)</f>
        <v>16295</v>
      </c>
      <c r="H125" s="203"/>
      <c r="I125" s="269" t="s">
        <v>179</v>
      </c>
    </row>
    <row r="126" spans="1:9">
      <c r="A126" s="343" t="s">
        <v>224</v>
      </c>
      <c r="B126" s="268">
        <v>4500</v>
      </c>
      <c r="C126" s="136">
        <v>0</v>
      </c>
      <c r="D126" s="136">
        <v>4500</v>
      </c>
      <c r="E126" s="136">
        <v>0</v>
      </c>
      <c r="F126" s="268">
        <v>0</v>
      </c>
      <c r="G126" s="268">
        <f t="shared" si="30"/>
        <v>4500</v>
      </c>
      <c r="H126" s="203"/>
      <c r="I126" s="269" t="s">
        <v>179</v>
      </c>
    </row>
    <row r="127" spans="1:9">
      <c r="A127" s="343" t="s">
        <v>225</v>
      </c>
      <c r="B127" s="268">
        <v>2868</v>
      </c>
      <c r="C127" s="136">
        <v>0</v>
      </c>
      <c r="D127" s="136">
        <v>2868</v>
      </c>
      <c r="E127" s="136">
        <v>0</v>
      </c>
      <c r="F127" s="268">
        <v>0</v>
      </c>
      <c r="G127" s="268">
        <f t="shared" si="30"/>
        <v>2868</v>
      </c>
      <c r="H127" s="203"/>
      <c r="I127" s="269" t="s">
        <v>179</v>
      </c>
    </row>
    <row r="128" spans="1:9">
      <c r="A128" s="343" t="s">
        <v>226</v>
      </c>
      <c r="B128" s="268">
        <v>44398</v>
      </c>
      <c r="C128" s="136"/>
      <c r="D128" s="136">
        <v>44398</v>
      </c>
      <c r="E128" s="136">
        <v>0</v>
      </c>
      <c r="F128" s="268">
        <v>0</v>
      </c>
      <c r="G128" s="268">
        <f t="shared" si="30"/>
        <v>44398</v>
      </c>
      <c r="H128" s="203"/>
      <c r="I128" s="269" t="s">
        <v>179</v>
      </c>
    </row>
    <row r="129" spans="1:9">
      <c r="A129" s="343" t="s">
        <v>227</v>
      </c>
      <c r="B129" s="268">
        <v>10336</v>
      </c>
      <c r="C129" s="136">
        <v>0</v>
      </c>
      <c r="D129" s="136">
        <v>0</v>
      </c>
      <c r="E129" s="136">
        <f>+B129/2</f>
        <v>5168</v>
      </c>
      <c r="F129" s="268">
        <f>+B129/2</f>
        <v>5168</v>
      </c>
      <c r="G129" s="268">
        <f t="shared" si="30"/>
        <v>10336</v>
      </c>
      <c r="H129" s="203"/>
      <c r="I129" s="269" t="s">
        <v>179</v>
      </c>
    </row>
    <row r="130" spans="1:9">
      <c r="A130" s="343" t="s">
        <v>228</v>
      </c>
      <c r="B130" s="268">
        <v>216745</v>
      </c>
      <c r="C130" s="136">
        <v>31900</v>
      </c>
      <c r="D130" s="136">
        <v>50500</v>
      </c>
      <c r="E130" s="136">
        <f>(+B130-C130-D130)/2</f>
        <v>67172.5</v>
      </c>
      <c r="F130" s="268">
        <f>(+B130-C130-D130)/2</f>
        <v>67172.5</v>
      </c>
      <c r="G130" s="268">
        <f t="shared" si="30"/>
        <v>216745</v>
      </c>
      <c r="H130" s="203"/>
      <c r="I130" s="269" t="s">
        <v>179</v>
      </c>
    </row>
    <row r="131" spans="1:9">
      <c r="A131" s="343" t="s">
        <v>229</v>
      </c>
      <c r="B131" s="268">
        <v>25000</v>
      </c>
      <c r="C131" s="136">
        <v>0</v>
      </c>
      <c r="D131" s="136">
        <v>2408.04</v>
      </c>
      <c r="E131" s="136">
        <f>(+B131-D131)/2</f>
        <v>11295.98</v>
      </c>
      <c r="F131" s="268">
        <f>(+B131-D131)/2</f>
        <v>11295.98</v>
      </c>
      <c r="G131" s="268">
        <f t="shared" si="30"/>
        <v>25000</v>
      </c>
      <c r="H131" s="203"/>
      <c r="I131" s="269" t="s">
        <v>179</v>
      </c>
    </row>
    <row r="132" spans="1:9" ht="15">
      <c r="A132" s="343" t="s">
        <v>230</v>
      </c>
      <c r="B132" s="302">
        <v>25000</v>
      </c>
      <c r="C132" s="310">
        <v>0</v>
      </c>
      <c r="D132" s="310">
        <v>0</v>
      </c>
      <c r="E132" s="310">
        <f>+B132/2</f>
        <v>12500</v>
      </c>
      <c r="F132" s="302">
        <f>+B132/2</f>
        <v>12500</v>
      </c>
      <c r="G132" s="302">
        <f t="shared" ref="G132" si="31">SUM(C132:F132)</f>
        <v>25000</v>
      </c>
      <c r="H132" s="203"/>
      <c r="I132" s="269" t="s">
        <v>179</v>
      </c>
    </row>
    <row r="133" spans="1:9">
      <c r="A133" s="338"/>
      <c r="B133" s="268">
        <f>SUM(B125:B132)</f>
        <v>345142</v>
      </c>
      <c r="C133" s="268">
        <f t="shared" ref="C133:G133" si="32">SUM(C125:C132)</f>
        <v>31900</v>
      </c>
      <c r="D133" s="268">
        <f t="shared" si="32"/>
        <v>120968.46999999999</v>
      </c>
      <c r="E133" s="268">
        <f t="shared" si="32"/>
        <v>96137.05</v>
      </c>
      <c r="F133" s="268">
        <f t="shared" si="32"/>
        <v>96136.48</v>
      </c>
      <c r="G133" s="268">
        <f t="shared" si="32"/>
        <v>345142</v>
      </c>
      <c r="H133" s="203"/>
    </row>
    <row r="134" spans="1:9" ht="15">
      <c r="A134" s="338"/>
      <c r="B134" s="302"/>
      <c r="C134" s="310"/>
      <c r="D134" s="310"/>
      <c r="E134" s="310"/>
      <c r="F134" s="302"/>
      <c r="G134" s="302"/>
      <c r="H134" s="203"/>
    </row>
    <row r="135" spans="1:9" s="70" customFormat="1">
      <c r="A135" s="303" t="s">
        <v>11</v>
      </c>
      <c r="B135" s="313">
        <f>+B122+B133</f>
        <v>611813</v>
      </c>
      <c r="C135" s="313">
        <f t="shared" ref="C135:G135" si="33">+C122+C133</f>
        <v>71806.890000000014</v>
      </c>
      <c r="D135" s="313">
        <f t="shared" si="33"/>
        <v>188780.36</v>
      </c>
      <c r="E135" s="313">
        <f t="shared" si="33"/>
        <v>151663.5</v>
      </c>
      <c r="F135" s="313">
        <f t="shared" si="33"/>
        <v>199562.25</v>
      </c>
      <c r="G135" s="313">
        <f t="shared" si="33"/>
        <v>611813</v>
      </c>
      <c r="H135" s="203">
        <f>SUM(C135:F135)</f>
        <v>611813</v>
      </c>
    </row>
    <row r="136" spans="1:9" ht="13.5" thickBot="1">
      <c r="A136" s="303"/>
      <c r="B136" s="313"/>
      <c r="C136" s="268"/>
      <c r="D136" s="268"/>
      <c r="E136" s="268"/>
      <c r="F136" s="268"/>
      <c r="G136" s="268"/>
      <c r="H136" s="203"/>
    </row>
    <row r="137" spans="1:9" ht="13.5" thickBot="1">
      <c r="A137" s="311" t="s">
        <v>76</v>
      </c>
      <c r="B137" s="312"/>
      <c r="C137" s="136"/>
      <c r="D137" s="136"/>
      <c r="E137" s="136"/>
      <c r="F137" s="268"/>
      <c r="G137" s="268"/>
      <c r="H137" s="203"/>
    </row>
    <row r="138" spans="1:9">
      <c r="A138" s="303"/>
      <c r="B138" s="313"/>
      <c r="C138" s="321"/>
      <c r="D138" s="322"/>
      <c r="E138" s="136"/>
      <c r="F138" s="268"/>
      <c r="G138" s="268"/>
      <c r="H138" s="203"/>
    </row>
    <row r="139" spans="1:9">
      <c r="A139" s="338" t="s">
        <v>231</v>
      </c>
      <c r="B139" s="136"/>
      <c r="C139" s="315"/>
      <c r="D139" s="322"/>
      <c r="E139" s="136"/>
      <c r="F139" s="268"/>
      <c r="G139" s="268"/>
      <c r="H139" s="203"/>
    </row>
    <row r="140" spans="1:9">
      <c r="A140" s="343" t="s">
        <v>232</v>
      </c>
      <c r="B140" s="136">
        <v>225000</v>
      </c>
      <c r="C140" s="315">
        <v>28998.41</v>
      </c>
      <c r="D140" s="322">
        <v>50000</v>
      </c>
      <c r="E140" s="136">
        <f>(+B140-C140-D140)/2</f>
        <v>73000.794999999998</v>
      </c>
      <c r="F140" s="268">
        <f>(+B140-C140-D140)/2</f>
        <v>73000.794999999998</v>
      </c>
      <c r="G140" s="268">
        <f t="shared" ref="G140:G186" si="34">SUM(C140:F140)</f>
        <v>225000</v>
      </c>
      <c r="H140" s="203"/>
      <c r="I140" s="269" t="s">
        <v>179</v>
      </c>
    </row>
    <row r="141" spans="1:9">
      <c r="A141" s="343" t="s">
        <v>233</v>
      </c>
      <c r="B141" s="136">
        <v>60000</v>
      </c>
      <c r="C141" s="315">
        <v>8598.9599999999991</v>
      </c>
      <c r="D141" s="322">
        <f>(+B141-C141)/3</f>
        <v>17133.68</v>
      </c>
      <c r="E141" s="136">
        <f>(+B141-C141-D141)/2</f>
        <v>17133.68</v>
      </c>
      <c r="F141" s="268">
        <f>(+B141-C141-D141)/2</f>
        <v>17133.68</v>
      </c>
      <c r="G141" s="268">
        <f t="shared" si="34"/>
        <v>60000</v>
      </c>
      <c r="H141" s="203"/>
      <c r="I141" s="269" t="s">
        <v>179</v>
      </c>
    </row>
    <row r="142" spans="1:9">
      <c r="A142" s="343" t="s">
        <v>234</v>
      </c>
      <c r="B142" s="136">
        <v>50000</v>
      </c>
      <c r="C142" s="315">
        <v>0</v>
      </c>
      <c r="D142" s="322">
        <v>0</v>
      </c>
      <c r="E142" s="136">
        <v>25000</v>
      </c>
      <c r="F142" s="268">
        <v>25000</v>
      </c>
      <c r="G142" s="268">
        <f t="shared" si="34"/>
        <v>50000</v>
      </c>
      <c r="H142" s="203"/>
      <c r="I142" s="269" t="s">
        <v>179</v>
      </c>
    </row>
    <row r="143" spans="1:9">
      <c r="A143" s="343" t="s">
        <v>235</v>
      </c>
      <c r="B143" s="136">
        <v>105000</v>
      </c>
      <c r="C143" s="315">
        <v>42003.7</v>
      </c>
      <c r="D143" s="322">
        <v>5000</v>
      </c>
      <c r="E143" s="136">
        <f>(+B143-C143-D143)/2</f>
        <v>28998.15</v>
      </c>
      <c r="F143" s="268">
        <f>(+B143-C143-D143)/2</f>
        <v>28998.15</v>
      </c>
      <c r="G143" s="268">
        <f t="shared" si="34"/>
        <v>105000</v>
      </c>
      <c r="H143" s="203"/>
      <c r="I143" s="269" t="s">
        <v>179</v>
      </c>
    </row>
    <row r="144" spans="1:9">
      <c r="A144" s="343" t="s">
        <v>236</v>
      </c>
      <c r="B144" s="136">
        <v>17250</v>
      </c>
      <c r="C144" s="315">
        <v>9250</v>
      </c>
      <c r="D144" s="322">
        <v>0</v>
      </c>
      <c r="E144" s="136">
        <f>(+B144-C144-D144)/2</f>
        <v>4000</v>
      </c>
      <c r="F144" s="268">
        <f>(+B144-C144-D144)/2</f>
        <v>4000</v>
      </c>
      <c r="G144" s="268">
        <f t="shared" si="34"/>
        <v>17250</v>
      </c>
      <c r="H144" s="203"/>
      <c r="I144" s="269" t="s">
        <v>179</v>
      </c>
    </row>
    <row r="145" spans="1:9">
      <c r="A145" s="343" t="s">
        <v>237</v>
      </c>
      <c r="B145" s="136">
        <v>30000</v>
      </c>
      <c r="C145" s="315">
        <v>16721.32</v>
      </c>
      <c r="D145" s="322">
        <v>0</v>
      </c>
      <c r="E145" s="136">
        <f>(+B145-C145-D145)/2</f>
        <v>6639.34</v>
      </c>
      <c r="F145" s="268">
        <f>(+B145-C145-D145)/2</f>
        <v>6639.34</v>
      </c>
      <c r="G145" s="268">
        <f t="shared" si="34"/>
        <v>30000</v>
      </c>
      <c r="H145" s="203"/>
      <c r="I145" s="269" t="s">
        <v>179</v>
      </c>
    </row>
    <row r="146" spans="1:9">
      <c r="A146" s="343" t="s">
        <v>238</v>
      </c>
      <c r="B146" s="136">
        <v>35000</v>
      </c>
      <c r="C146" s="315">
        <v>0</v>
      </c>
      <c r="D146" s="322">
        <v>27000</v>
      </c>
      <c r="E146" s="136">
        <f>(+B146-C146-D146)/2</f>
        <v>4000</v>
      </c>
      <c r="F146" s="268">
        <f>(+B146-C146-D146)/2</f>
        <v>4000</v>
      </c>
      <c r="G146" s="268">
        <f t="shared" si="34"/>
        <v>35000</v>
      </c>
      <c r="H146" s="203"/>
      <c r="I146" s="269" t="s">
        <v>179</v>
      </c>
    </row>
    <row r="147" spans="1:9">
      <c r="A147" s="343" t="s">
        <v>239</v>
      </c>
      <c r="B147" s="136">
        <v>100000</v>
      </c>
      <c r="C147" s="315">
        <v>32445.29</v>
      </c>
      <c r="D147" s="322">
        <v>48000</v>
      </c>
      <c r="E147" s="136">
        <f>(+B147-C147-D147)/2</f>
        <v>9777.3549999999959</v>
      </c>
      <c r="F147" s="268">
        <f>(+B147-C147-D147)/2</f>
        <v>9777.3549999999959</v>
      </c>
      <c r="G147" s="268">
        <f t="shared" si="34"/>
        <v>100000</v>
      </c>
      <c r="H147" s="203"/>
      <c r="I147" s="269" t="s">
        <v>179</v>
      </c>
    </row>
    <row r="148" spans="1:9">
      <c r="A148" s="343" t="s">
        <v>240</v>
      </c>
      <c r="B148" s="136">
        <v>9000</v>
      </c>
      <c r="C148" s="315">
        <v>0</v>
      </c>
      <c r="D148" s="322">
        <v>3000</v>
      </c>
      <c r="E148" s="136">
        <v>3000</v>
      </c>
      <c r="F148" s="268">
        <v>3000</v>
      </c>
      <c r="G148" s="268">
        <f t="shared" si="34"/>
        <v>9000</v>
      </c>
      <c r="H148" s="203"/>
      <c r="I148" s="269" t="s">
        <v>179</v>
      </c>
    </row>
    <row r="149" spans="1:9">
      <c r="A149" s="343" t="s">
        <v>241</v>
      </c>
      <c r="B149" s="136">
        <v>50000</v>
      </c>
      <c r="C149" s="315">
        <v>0</v>
      </c>
      <c r="D149" s="322">
        <v>0</v>
      </c>
      <c r="E149" s="136">
        <v>25000</v>
      </c>
      <c r="F149" s="268">
        <v>25000</v>
      </c>
      <c r="G149" s="268">
        <f t="shared" si="34"/>
        <v>50000</v>
      </c>
      <c r="H149" s="203"/>
      <c r="I149" s="269" t="s">
        <v>179</v>
      </c>
    </row>
    <row r="150" spans="1:9">
      <c r="A150" s="343" t="s">
        <v>242</v>
      </c>
      <c r="B150" s="136">
        <v>140000</v>
      </c>
      <c r="C150" s="315">
        <v>62030.15</v>
      </c>
      <c r="D150" s="322">
        <f>+B150-C150-40000</f>
        <v>37969.850000000006</v>
      </c>
      <c r="E150" s="136">
        <v>20000</v>
      </c>
      <c r="F150" s="268">
        <v>20000</v>
      </c>
      <c r="G150" s="268">
        <f t="shared" si="34"/>
        <v>140000</v>
      </c>
      <c r="H150" s="203"/>
      <c r="I150" s="269" t="s">
        <v>179</v>
      </c>
    </row>
    <row r="151" spans="1:9">
      <c r="A151" s="343" t="s">
        <v>243</v>
      </c>
      <c r="B151" s="136">
        <v>2856</v>
      </c>
      <c r="C151" s="315">
        <v>0</v>
      </c>
      <c r="D151" s="322">
        <v>0</v>
      </c>
      <c r="E151" s="136">
        <v>2856</v>
      </c>
      <c r="F151" s="268">
        <v>0</v>
      </c>
      <c r="G151" s="268">
        <f t="shared" si="34"/>
        <v>2856</v>
      </c>
      <c r="H151" s="203"/>
      <c r="I151" s="269" t="s">
        <v>179</v>
      </c>
    </row>
    <row r="152" spans="1:9">
      <c r="A152" s="343" t="s">
        <v>244</v>
      </c>
      <c r="B152" s="136">
        <v>75000</v>
      </c>
      <c r="C152" s="315">
        <v>29044.32</v>
      </c>
      <c r="D152" s="322">
        <v>26000</v>
      </c>
      <c r="E152" s="136">
        <f t="shared" ref="E152:E161" si="35">(+B152-C152-D152)/2</f>
        <v>9977.84</v>
      </c>
      <c r="F152" s="268">
        <f t="shared" ref="F152:F161" si="36">(+B152-C152-D152)/2</f>
        <v>9977.84</v>
      </c>
      <c r="G152" s="268">
        <f t="shared" si="34"/>
        <v>75000</v>
      </c>
      <c r="H152" s="203"/>
      <c r="I152" s="269" t="s">
        <v>179</v>
      </c>
    </row>
    <row r="153" spans="1:9">
      <c r="A153" s="343" t="s">
        <v>245</v>
      </c>
      <c r="B153" s="136">
        <v>50000</v>
      </c>
      <c r="C153" s="315">
        <v>12565.02</v>
      </c>
      <c r="D153" s="322">
        <v>21000</v>
      </c>
      <c r="E153" s="136">
        <f t="shared" si="35"/>
        <v>8217.489999999998</v>
      </c>
      <c r="F153" s="268">
        <f t="shared" si="36"/>
        <v>8217.489999999998</v>
      </c>
      <c r="G153" s="268">
        <f t="shared" si="34"/>
        <v>50000</v>
      </c>
      <c r="H153" s="203"/>
      <c r="I153" s="269" t="s">
        <v>179</v>
      </c>
    </row>
    <row r="154" spans="1:9">
      <c r="A154" s="343" t="s">
        <v>246</v>
      </c>
      <c r="B154" s="136">
        <v>470995</v>
      </c>
      <c r="C154" s="315">
        <v>1135.42</v>
      </c>
      <c r="D154" s="322">
        <v>95000</v>
      </c>
      <c r="E154" s="136">
        <f t="shared" si="35"/>
        <v>187429.79</v>
      </c>
      <c r="F154" s="268">
        <f t="shared" si="36"/>
        <v>187429.79</v>
      </c>
      <c r="G154" s="268">
        <f t="shared" si="34"/>
        <v>470995</v>
      </c>
      <c r="H154" s="203"/>
      <c r="I154" s="269" t="s">
        <v>179</v>
      </c>
    </row>
    <row r="155" spans="1:9">
      <c r="A155" s="343" t="s">
        <v>247</v>
      </c>
      <c r="B155" s="136">
        <v>5000</v>
      </c>
      <c r="C155" s="315">
        <v>3147.69</v>
      </c>
      <c r="D155" s="322">
        <v>0</v>
      </c>
      <c r="E155" s="136">
        <f t="shared" si="35"/>
        <v>926.15499999999997</v>
      </c>
      <c r="F155" s="268">
        <f t="shared" si="36"/>
        <v>926.15499999999997</v>
      </c>
      <c r="G155" s="268">
        <f t="shared" si="34"/>
        <v>5000</v>
      </c>
      <c r="H155" s="203"/>
      <c r="I155" s="269" t="s">
        <v>179</v>
      </c>
    </row>
    <row r="156" spans="1:9">
      <c r="A156" s="343" t="s">
        <v>248</v>
      </c>
      <c r="B156" s="136">
        <v>25000</v>
      </c>
      <c r="C156" s="315">
        <v>19962.96</v>
      </c>
      <c r="D156" s="322">
        <v>0</v>
      </c>
      <c r="E156" s="136">
        <f t="shared" si="35"/>
        <v>2518.5200000000004</v>
      </c>
      <c r="F156" s="268">
        <f t="shared" si="36"/>
        <v>2518.5200000000004</v>
      </c>
      <c r="G156" s="268">
        <f t="shared" si="34"/>
        <v>25000</v>
      </c>
      <c r="H156" s="203"/>
      <c r="I156" s="269" t="s">
        <v>179</v>
      </c>
    </row>
    <row r="157" spans="1:9">
      <c r="A157" s="343" t="s">
        <v>249</v>
      </c>
      <c r="B157" s="136">
        <v>114000</v>
      </c>
      <c r="C157" s="315">
        <v>46486.03</v>
      </c>
      <c r="D157" s="322">
        <v>30000</v>
      </c>
      <c r="E157" s="136">
        <f t="shared" si="35"/>
        <v>18756.985000000001</v>
      </c>
      <c r="F157" s="268">
        <f t="shared" si="36"/>
        <v>18756.985000000001</v>
      </c>
      <c r="G157" s="268">
        <f t="shared" si="34"/>
        <v>114000</v>
      </c>
      <c r="H157" s="203"/>
      <c r="I157" s="269" t="s">
        <v>179</v>
      </c>
    </row>
    <row r="158" spans="1:9">
      <c r="A158" s="343" t="s">
        <v>250</v>
      </c>
      <c r="B158" s="136">
        <v>72850</v>
      </c>
      <c r="C158" s="315">
        <v>23217</v>
      </c>
      <c r="D158" s="322">
        <v>40000</v>
      </c>
      <c r="E158" s="136">
        <f t="shared" si="35"/>
        <v>4816.5</v>
      </c>
      <c r="F158" s="268">
        <f t="shared" si="36"/>
        <v>4816.5</v>
      </c>
      <c r="G158" s="268">
        <f t="shared" si="34"/>
        <v>72850</v>
      </c>
      <c r="H158" s="203"/>
      <c r="I158" s="269" t="s">
        <v>179</v>
      </c>
    </row>
    <row r="159" spans="1:9">
      <c r="A159" s="343" t="s">
        <v>251</v>
      </c>
      <c r="B159" s="136">
        <v>45497.59</v>
      </c>
      <c r="C159" s="315">
        <v>3518.6</v>
      </c>
      <c r="D159" s="322">
        <v>8000</v>
      </c>
      <c r="E159" s="136">
        <f t="shared" si="35"/>
        <v>16989.494999999999</v>
      </c>
      <c r="F159" s="268">
        <f t="shared" si="36"/>
        <v>16989.494999999999</v>
      </c>
      <c r="G159" s="268">
        <f t="shared" si="34"/>
        <v>45497.59</v>
      </c>
      <c r="H159" s="203"/>
      <c r="I159" s="269" t="s">
        <v>179</v>
      </c>
    </row>
    <row r="160" spans="1:9">
      <c r="A160" s="343" t="s">
        <v>252</v>
      </c>
      <c r="B160" s="136">
        <v>61000</v>
      </c>
      <c r="C160" s="315">
        <v>4098.53</v>
      </c>
      <c r="D160" s="322">
        <v>10000</v>
      </c>
      <c r="E160" s="136">
        <f t="shared" si="35"/>
        <v>23450.735000000001</v>
      </c>
      <c r="F160" s="268">
        <f t="shared" si="36"/>
        <v>23450.735000000001</v>
      </c>
      <c r="G160" s="268">
        <f t="shared" si="34"/>
        <v>61000</v>
      </c>
      <c r="H160" s="203"/>
      <c r="I160" s="269" t="s">
        <v>179</v>
      </c>
    </row>
    <row r="161" spans="1:9">
      <c r="A161" s="343" t="s">
        <v>253</v>
      </c>
      <c r="B161" s="136">
        <v>50000</v>
      </c>
      <c r="C161" s="315">
        <v>0</v>
      </c>
      <c r="D161" s="322">
        <v>25000</v>
      </c>
      <c r="E161" s="136">
        <f t="shared" si="35"/>
        <v>12500</v>
      </c>
      <c r="F161" s="268">
        <f t="shared" si="36"/>
        <v>12500</v>
      </c>
      <c r="G161" s="268">
        <f t="shared" si="34"/>
        <v>50000</v>
      </c>
      <c r="H161" s="203"/>
      <c r="I161" s="269" t="s">
        <v>179</v>
      </c>
    </row>
    <row r="162" spans="1:9">
      <c r="A162" s="343" t="s">
        <v>254</v>
      </c>
      <c r="B162" s="136">
        <v>40000</v>
      </c>
      <c r="C162" s="315">
        <v>0</v>
      </c>
      <c r="D162" s="322">
        <v>0</v>
      </c>
      <c r="E162" s="136">
        <v>20000</v>
      </c>
      <c r="F162" s="268">
        <v>20000</v>
      </c>
      <c r="G162" s="268">
        <f t="shared" si="34"/>
        <v>40000</v>
      </c>
      <c r="H162" s="203"/>
      <c r="I162" s="269" t="s">
        <v>179</v>
      </c>
    </row>
    <row r="163" spans="1:9">
      <c r="A163" s="343" t="s">
        <v>255</v>
      </c>
      <c r="B163" s="136">
        <v>200000</v>
      </c>
      <c r="C163" s="315">
        <v>137900.37</v>
      </c>
      <c r="D163" s="322">
        <v>60000</v>
      </c>
      <c r="E163" s="136">
        <f t="shared" ref="E163:E170" si="37">(+B163-C163-D163)/2</f>
        <v>1049.8150000000023</v>
      </c>
      <c r="F163" s="268">
        <f t="shared" ref="F163:F170" si="38">(+B163-C163-D163)/2</f>
        <v>1049.8150000000023</v>
      </c>
      <c r="G163" s="268">
        <f t="shared" si="34"/>
        <v>200000</v>
      </c>
      <c r="H163" s="203"/>
      <c r="I163" s="269" t="s">
        <v>179</v>
      </c>
    </row>
    <row r="164" spans="1:9">
      <c r="A164" s="343" t="s">
        <v>256</v>
      </c>
      <c r="B164" s="136">
        <v>29689.23</v>
      </c>
      <c r="C164" s="315">
        <v>9664.2999999999993</v>
      </c>
      <c r="D164" s="322">
        <v>3000</v>
      </c>
      <c r="E164" s="136">
        <f t="shared" si="37"/>
        <v>8512.4650000000001</v>
      </c>
      <c r="F164" s="268">
        <f t="shared" si="38"/>
        <v>8512.4650000000001</v>
      </c>
      <c r="G164" s="268">
        <f t="shared" si="34"/>
        <v>29689.23</v>
      </c>
      <c r="H164" s="203"/>
      <c r="I164" s="269" t="s">
        <v>179</v>
      </c>
    </row>
    <row r="165" spans="1:9">
      <c r="A165" s="343" t="s">
        <v>257</v>
      </c>
      <c r="B165" s="136">
        <v>65000</v>
      </c>
      <c r="C165" s="315">
        <v>22623.17</v>
      </c>
      <c r="D165" s="322">
        <v>25000</v>
      </c>
      <c r="E165" s="136">
        <f t="shared" si="37"/>
        <v>8688.4150000000009</v>
      </c>
      <c r="F165" s="268">
        <f t="shared" si="38"/>
        <v>8688.4150000000009</v>
      </c>
      <c r="G165" s="268">
        <f t="shared" si="34"/>
        <v>65000</v>
      </c>
      <c r="H165" s="203"/>
      <c r="I165" s="269" t="s">
        <v>179</v>
      </c>
    </row>
    <row r="166" spans="1:9">
      <c r="A166" s="343" t="s">
        <v>258</v>
      </c>
      <c r="B166" s="136">
        <v>100000</v>
      </c>
      <c r="C166" s="315">
        <v>41219.71</v>
      </c>
      <c r="D166" s="322">
        <v>20000</v>
      </c>
      <c r="E166" s="136">
        <f t="shared" si="37"/>
        <v>19390.145</v>
      </c>
      <c r="F166" s="268">
        <f t="shared" si="38"/>
        <v>19390.145</v>
      </c>
      <c r="G166" s="268">
        <f t="shared" si="34"/>
        <v>100000</v>
      </c>
      <c r="H166" s="203"/>
      <c r="I166" s="269" t="s">
        <v>179</v>
      </c>
    </row>
    <row r="167" spans="1:9">
      <c r="A167" s="343" t="s">
        <v>259</v>
      </c>
      <c r="B167" s="136">
        <v>20000</v>
      </c>
      <c r="C167" s="315">
        <v>3446.24</v>
      </c>
      <c r="D167" s="322">
        <v>1500</v>
      </c>
      <c r="E167" s="136">
        <f t="shared" si="37"/>
        <v>7526.880000000001</v>
      </c>
      <c r="F167" s="268">
        <f t="shared" si="38"/>
        <v>7526.880000000001</v>
      </c>
      <c r="G167" s="268">
        <f t="shared" si="34"/>
        <v>20000</v>
      </c>
      <c r="H167" s="203"/>
      <c r="I167" s="269" t="s">
        <v>179</v>
      </c>
    </row>
    <row r="168" spans="1:9">
      <c r="A168" s="343" t="s">
        <v>260</v>
      </c>
      <c r="B168" s="136">
        <v>50000</v>
      </c>
      <c r="C168" s="315">
        <v>0</v>
      </c>
      <c r="D168" s="322">
        <v>0</v>
      </c>
      <c r="E168" s="136">
        <f t="shared" si="37"/>
        <v>25000</v>
      </c>
      <c r="F168" s="268">
        <f t="shared" si="38"/>
        <v>25000</v>
      </c>
      <c r="G168" s="268">
        <f t="shared" si="34"/>
        <v>50000</v>
      </c>
      <c r="H168" s="203"/>
      <c r="I168" s="269" t="s">
        <v>179</v>
      </c>
    </row>
    <row r="169" spans="1:9">
      <c r="A169" s="343" t="s">
        <v>261</v>
      </c>
      <c r="B169" s="136">
        <v>100000</v>
      </c>
      <c r="C169" s="315">
        <v>43746.58</v>
      </c>
      <c r="D169" s="322">
        <v>20000</v>
      </c>
      <c r="E169" s="136">
        <f t="shared" si="37"/>
        <v>18126.71</v>
      </c>
      <c r="F169" s="268">
        <f t="shared" si="38"/>
        <v>18126.71</v>
      </c>
      <c r="G169" s="268">
        <f t="shared" si="34"/>
        <v>100000</v>
      </c>
      <c r="H169" s="203"/>
      <c r="I169" s="269" t="s">
        <v>179</v>
      </c>
    </row>
    <row r="170" spans="1:9">
      <c r="A170" s="343" t="s">
        <v>262</v>
      </c>
      <c r="B170" s="136">
        <v>30000</v>
      </c>
      <c r="C170" s="315">
        <v>6688.47</v>
      </c>
      <c r="D170" s="322">
        <v>11000</v>
      </c>
      <c r="E170" s="136">
        <f t="shared" si="37"/>
        <v>6155.7649999999994</v>
      </c>
      <c r="F170" s="268">
        <f t="shared" si="38"/>
        <v>6155.7649999999994</v>
      </c>
      <c r="G170" s="268">
        <f t="shared" si="34"/>
        <v>30000</v>
      </c>
      <c r="H170" s="203"/>
      <c r="I170" s="269" t="s">
        <v>179</v>
      </c>
    </row>
    <row r="171" spans="1:9">
      <c r="A171" s="343" t="s">
        <v>263</v>
      </c>
      <c r="B171" s="136">
        <v>15000</v>
      </c>
      <c r="C171" s="315">
        <v>0</v>
      </c>
      <c r="D171" s="322">
        <v>4900</v>
      </c>
      <c r="E171" s="136">
        <v>5000</v>
      </c>
      <c r="F171" s="268">
        <v>5100</v>
      </c>
      <c r="G171" s="268">
        <f t="shared" si="34"/>
        <v>15000</v>
      </c>
      <c r="H171" s="203"/>
      <c r="I171" s="269" t="s">
        <v>179</v>
      </c>
    </row>
    <row r="172" spans="1:9">
      <c r="A172" s="343" t="s">
        <v>264</v>
      </c>
      <c r="B172" s="136">
        <v>150000</v>
      </c>
      <c r="C172" s="315">
        <v>45226.58</v>
      </c>
      <c r="D172" s="322">
        <v>53000</v>
      </c>
      <c r="E172" s="136">
        <f>(+B172-C172-D172)/2</f>
        <v>25886.71</v>
      </c>
      <c r="F172" s="268">
        <f>(+B172-C172-D172)/2</f>
        <v>25886.71</v>
      </c>
      <c r="G172" s="268">
        <f t="shared" si="34"/>
        <v>150000</v>
      </c>
      <c r="H172" s="203"/>
      <c r="I172" s="269" t="s">
        <v>179</v>
      </c>
    </row>
    <row r="173" spans="1:9">
      <c r="A173" s="343" t="s">
        <v>265</v>
      </c>
      <c r="B173" s="136">
        <v>92000</v>
      </c>
      <c r="C173" s="315">
        <v>0</v>
      </c>
      <c r="D173" s="322">
        <v>92000</v>
      </c>
      <c r="E173" s="136">
        <v>0</v>
      </c>
      <c r="F173" s="268">
        <v>0</v>
      </c>
      <c r="G173" s="268">
        <f t="shared" si="34"/>
        <v>92000</v>
      </c>
      <c r="H173" s="203"/>
      <c r="I173" s="269" t="s">
        <v>179</v>
      </c>
    </row>
    <row r="174" spans="1:9">
      <c r="A174" s="343" t="s">
        <v>266</v>
      </c>
      <c r="B174" s="136">
        <v>150000</v>
      </c>
      <c r="C174" s="315">
        <v>15956.69</v>
      </c>
      <c r="D174" s="322">
        <v>30000</v>
      </c>
      <c r="E174" s="136">
        <f t="shared" ref="E174:E179" si="39">(+B174-C174-D174)/2</f>
        <v>52021.654999999999</v>
      </c>
      <c r="F174" s="268">
        <f t="shared" ref="F174:F179" si="40">(+B174-C174-D174)/2</f>
        <v>52021.654999999999</v>
      </c>
      <c r="G174" s="268">
        <f t="shared" si="34"/>
        <v>150000</v>
      </c>
      <c r="H174" s="203"/>
      <c r="I174" s="269" t="s">
        <v>179</v>
      </c>
    </row>
    <row r="175" spans="1:9">
      <c r="A175" s="343" t="s">
        <v>267</v>
      </c>
      <c r="B175" s="136">
        <v>85000</v>
      </c>
      <c r="C175" s="315">
        <v>16972.12</v>
      </c>
      <c r="D175" s="322">
        <v>35000</v>
      </c>
      <c r="E175" s="136">
        <f t="shared" si="39"/>
        <v>16513.940000000002</v>
      </c>
      <c r="F175" s="268">
        <f t="shared" si="40"/>
        <v>16513.940000000002</v>
      </c>
      <c r="G175" s="268">
        <f t="shared" si="34"/>
        <v>85000</v>
      </c>
      <c r="H175" s="203"/>
      <c r="I175" s="269" t="s">
        <v>179</v>
      </c>
    </row>
    <row r="176" spans="1:9">
      <c r="A176" s="343" t="s">
        <v>268</v>
      </c>
      <c r="B176" s="136">
        <v>130000</v>
      </c>
      <c r="C176" s="315">
        <v>16069.29</v>
      </c>
      <c r="D176" s="322">
        <v>60000</v>
      </c>
      <c r="E176" s="136">
        <f t="shared" si="39"/>
        <v>26965.354999999996</v>
      </c>
      <c r="F176" s="268">
        <f t="shared" si="40"/>
        <v>26965.354999999996</v>
      </c>
      <c r="G176" s="268">
        <f t="shared" si="34"/>
        <v>130000</v>
      </c>
      <c r="H176" s="203"/>
      <c r="I176" s="269" t="s">
        <v>179</v>
      </c>
    </row>
    <row r="177" spans="1:9">
      <c r="A177" s="343" t="s">
        <v>269</v>
      </c>
      <c r="B177" s="136">
        <v>20000</v>
      </c>
      <c r="C177" s="315">
        <v>4575.01</v>
      </c>
      <c r="D177" s="322">
        <v>3000</v>
      </c>
      <c r="E177" s="136">
        <f t="shared" si="39"/>
        <v>6212.4949999999999</v>
      </c>
      <c r="F177" s="268">
        <f t="shared" si="40"/>
        <v>6212.4949999999999</v>
      </c>
      <c r="G177" s="268">
        <f t="shared" si="34"/>
        <v>20000</v>
      </c>
      <c r="H177" s="203"/>
      <c r="I177" s="269" t="s">
        <v>179</v>
      </c>
    </row>
    <row r="178" spans="1:9">
      <c r="A178" s="343" t="s">
        <v>270</v>
      </c>
      <c r="B178" s="136">
        <v>300000</v>
      </c>
      <c r="C178" s="315">
        <v>55251.29</v>
      </c>
      <c r="D178" s="322">
        <v>50000</v>
      </c>
      <c r="E178" s="136">
        <f t="shared" si="39"/>
        <v>97374.354999999996</v>
      </c>
      <c r="F178" s="268">
        <f t="shared" si="40"/>
        <v>97374.354999999996</v>
      </c>
      <c r="G178" s="268">
        <f t="shared" si="34"/>
        <v>300000</v>
      </c>
      <c r="H178" s="203"/>
      <c r="I178" s="269" t="s">
        <v>179</v>
      </c>
    </row>
    <row r="179" spans="1:9">
      <c r="A179" s="343" t="s">
        <v>271</v>
      </c>
      <c r="B179" s="136">
        <v>100000</v>
      </c>
      <c r="C179" s="315">
        <v>23874.69</v>
      </c>
      <c r="D179" s="322">
        <v>45000</v>
      </c>
      <c r="E179" s="136">
        <f t="shared" si="39"/>
        <v>15562.654999999999</v>
      </c>
      <c r="F179" s="268">
        <f t="shared" si="40"/>
        <v>15562.654999999999</v>
      </c>
      <c r="G179" s="268">
        <f t="shared" si="34"/>
        <v>100000</v>
      </c>
      <c r="H179" s="203"/>
      <c r="I179" s="269" t="s">
        <v>179</v>
      </c>
    </row>
    <row r="180" spans="1:9">
      <c r="A180" s="343" t="s">
        <v>272</v>
      </c>
      <c r="B180" s="136">
        <v>25000</v>
      </c>
      <c r="C180" s="315">
        <v>0</v>
      </c>
      <c r="D180" s="322">
        <v>0</v>
      </c>
      <c r="E180" s="136">
        <v>12500</v>
      </c>
      <c r="F180" s="268">
        <v>12500</v>
      </c>
      <c r="G180" s="268">
        <f t="shared" si="34"/>
        <v>25000</v>
      </c>
      <c r="H180" s="203"/>
      <c r="I180" s="269" t="s">
        <v>179</v>
      </c>
    </row>
    <row r="181" spans="1:9">
      <c r="A181" s="343" t="s">
        <v>273</v>
      </c>
      <c r="B181" s="136">
        <v>50000</v>
      </c>
      <c r="C181" s="315">
        <v>11233.57</v>
      </c>
      <c r="D181" s="322">
        <v>15000</v>
      </c>
      <c r="E181" s="136">
        <f>(+B181-C181-D181)/2</f>
        <v>11883.215</v>
      </c>
      <c r="F181" s="268">
        <f>(+B181-C181-D181)/2</f>
        <v>11883.215</v>
      </c>
      <c r="G181" s="268">
        <f t="shared" si="34"/>
        <v>50000</v>
      </c>
      <c r="H181" s="203"/>
      <c r="I181" s="269" t="s">
        <v>179</v>
      </c>
    </row>
    <row r="182" spans="1:9">
      <c r="A182" s="343" t="s">
        <v>274</v>
      </c>
      <c r="B182" s="136">
        <v>17000</v>
      </c>
      <c r="C182" s="315">
        <v>0</v>
      </c>
      <c r="D182" s="322">
        <v>0</v>
      </c>
      <c r="E182" s="136">
        <v>17000</v>
      </c>
      <c r="F182" s="268">
        <v>0</v>
      </c>
      <c r="G182" s="268">
        <f t="shared" si="34"/>
        <v>17000</v>
      </c>
      <c r="H182" s="203"/>
      <c r="I182" s="269" t="s">
        <v>179</v>
      </c>
    </row>
    <row r="183" spans="1:9">
      <c r="A183" s="343" t="s">
        <v>275</v>
      </c>
      <c r="B183" s="136">
        <v>47000</v>
      </c>
      <c r="C183" s="315">
        <v>0</v>
      </c>
      <c r="D183" s="322">
        <v>0</v>
      </c>
      <c r="E183" s="136">
        <v>0</v>
      </c>
      <c r="F183" s="268">
        <v>47000</v>
      </c>
      <c r="G183" s="268">
        <f t="shared" si="34"/>
        <v>47000</v>
      </c>
      <c r="H183" s="203"/>
      <c r="I183" s="269" t="s">
        <v>179</v>
      </c>
    </row>
    <row r="184" spans="1:9">
      <c r="A184" s="343" t="s">
        <v>276</v>
      </c>
      <c r="B184" s="136">
        <v>97655</v>
      </c>
      <c r="C184" s="315">
        <v>0</v>
      </c>
      <c r="D184" s="322">
        <v>0</v>
      </c>
      <c r="E184" s="136">
        <f>(+B184-C184-D184)/2</f>
        <v>48827.5</v>
      </c>
      <c r="F184" s="268">
        <f>(+B184-C184-D184)/2</f>
        <v>48827.5</v>
      </c>
      <c r="G184" s="268">
        <f t="shared" si="34"/>
        <v>97655</v>
      </c>
      <c r="H184" s="203"/>
      <c r="I184" s="269" t="s">
        <v>179</v>
      </c>
    </row>
    <row r="185" spans="1:9">
      <c r="A185" s="343" t="s">
        <v>277</v>
      </c>
      <c r="B185" s="136">
        <v>200000</v>
      </c>
      <c r="C185" s="315">
        <v>74648.479999999996</v>
      </c>
      <c r="D185" s="322">
        <v>35000</v>
      </c>
      <c r="E185" s="136">
        <f>(+B185-C185-D185)/2</f>
        <v>45175.76</v>
      </c>
      <c r="F185" s="268">
        <f>(+B185-C185-D185)/2</f>
        <v>45175.76</v>
      </c>
      <c r="G185" s="268">
        <f t="shared" si="34"/>
        <v>200000</v>
      </c>
      <c r="H185" s="203"/>
      <c r="I185" s="269" t="s">
        <v>179</v>
      </c>
    </row>
    <row r="186" spans="1:9" ht="15">
      <c r="A186" s="343" t="s">
        <v>278</v>
      </c>
      <c r="B186" s="310">
        <v>145000</v>
      </c>
      <c r="C186" s="323">
        <v>52591.18</v>
      </c>
      <c r="D186" s="324">
        <v>70000</v>
      </c>
      <c r="E186" s="310">
        <f>(+B186-C186-D186)/2</f>
        <v>11204.410000000003</v>
      </c>
      <c r="F186" s="302">
        <f>(+B186-C186-D186)/2</f>
        <v>11204.410000000003</v>
      </c>
      <c r="G186" s="302">
        <f t="shared" si="34"/>
        <v>145000</v>
      </c>
      <c r="H186" s="203"/>
      <c r="I186" s="269" t="s">
        <v>179</v>
      </c>
    </row>
    <row r="187" spans="1:9">
      <c r="A187" s="343"/>
      <c r="B187" s="136">
        <f t="shared" ref="B187:G187" si="41">SUM(B140:B186)</f>
        <v>4051792.8200000003</v>
      </c>
      <c r="C187" s="136">
        <f t="shared" si="41"/>
        <v>924911.13999999978</v>
      </c>
      <c r="D187" s="136">
        <f t="shared" si="41"/>
        <v>1076503.53</v>
      </c>
      <c r="E187" s="136">
        <f t="shared" si="41"/>
        <v>1011567.0750000001</v>
      </c>
      <c r="F187" s="136">
        <f t="shared" si="41"/>
        <v>1038811.0750000001</v>
      </c>
      <c r="G187" s="136">
        <f t="shared" si="41"/>
        <v>4051792.8200000003</v>
      </c>
      <c r="H187" s="203"/>
    </row>
    <row r="188" spans="1:9" ht="15">
      <c r="A188" s="343"/>
      <c r="B188" s="310"/>
      <c r="C188" s="323"/>
      <c r="D188" s="324"/>
      <c r="E188" s="310"/>
      <c r="F188" s="302"/>
      <c r="G188" s="302"/>
      <c r="H188" s="203"/>
    </row>
    <row r="189" spans="1:9">
      <c r="A189" s="303" t="s">
        <v>11</v>
      </c>
      <c r="B189" s="313">
        <f>+B187</f>
        <v>4051792.8200000003</v>
      </c>
      <c r="C189" s="313">
        <f t="shared" ref="C189:G189" si="42">+C187</f>
        <v>924911.13999999978</v>
      </c>
      <c r="D189" s="313">
        <f t="shared" si="42"/>
        <v>1076503.53</v>
      </c>
      <c r="E189" s="313">
        <f t="shared" si="42"/>
        <v>1011567.0750000001</v>
      </c>
      <c r="F189" s="313">
        <f t="shared" si="42"/>
        <v>1038811.0750000001</v>
      </c>
      <c r="G189" s="313">
        <f t="shared" si="42"/>
        <v>4051792.8200000003</v>
      </c>
      <c r="H189" s="203">
        <f>SUM(C189:F189)</f>
        <v>4051792.8200000003</v>
      </c>
    </row>
    <row r="190" spans="1:9">
      <c r="A190" s="303"/>
      <c r="B190" s="313"/>
      <c r="C190" s="203"/>
      <c r="D190" s="203"/>
      <c r="E190" s="203"/>
      <c r="F190" s="203"/>
      <c r="G190" s="203"/>
      <c r="H190" s="203"/>
    </row>
    <row r="191" spans="1:9">
      <c r="A191" s="305" t="s">
        <v>126</v>
      </c>
      <c r="B191" s="292"/>
      <c r="C191" s="325"/>
      <c r="D191" s="322"/>
      <c r="E191" s="136"/>
      <c r="F191" s="268"/>
      <c r="G191" s="268"/>
      <c r="H191" s="203"/>
    </row>
    <row r="192" spans="1:9">
      <c r="A192" s="303"/>
      <c r="B192" s="313"/>
      <c r="C192" s="321"/>
      <c r="D192" s="136"/>
      <c r="E192" s="136"/>
      <c r="F192" s="268"/>
      <c r="G192" s="268"/>
      <c r="H192" s="203"/>
    </row>
    <row r="193" spans="1:9" ht="15">
      <c r="A193" s="338" t="s">
        <v>147</v>
      </c>
      <c r="B193" s="310">
        <v>0</v>
      </c>
      <c r="C193" s="319">
        <v>0</v>
      </c>
      <c r="D193" s="310">
        <v>0</v>
      </c>
      <c r="E193" s="310">
        <v>0</v>
      </c>
      <c r="F193" s="302">
        <v>0</v>
      </c>
      <c r="G193" s="302">
        <f>SUM(C193:F193)</f>
        <v>0</v>
      </c>
      <c r="H193" s="203"/>
    </row>
    <row r="194" spans="1:9">
      <c r="A194" s="303" t="s">
        <v>11</v>
      </c>
      <c r="B194" s="313">
        <f>SUM(B191:B193)</f>
        <v>0</v>
      </c>
      <c r="C194" s="203">
        <f>SUM(C192:C193)</f>
        <v>0</v>
      </c>
      <c r="D194" s="203">
        <f>SUM(D192:D193)</f>
        <v>0</v>
      </c>
      <c r="E194" s="203">
        <f>SUM(E192:E193)</f>
        <v>0</v>
      </c>
      <c r="F194" s="203">
        <f>SUM(F192:F193)</f>
        <v>0</v>
      </c>
      <c r="G194" s="203">
        <f>SUM(G192:G193)</f>
        <v>0</v>
      </c>
      <c r="H194" s="203">
        <f>SUM(C194:F194)</f>
        <v>0</v>
      </c>
    </row>
    <row r="195" spans="1:9">
      <c r="A195" s="303"/>
      <c r="B195" s="313"/>
      <c r="C195" s="203"/>
      <c r="D195" s="203"/>
      <c r="E195" s="203"/>
      <c r="F195" s="203"/>
      <c r="G195" s="203"/>
      <c r="H195" s="203"/>
    </row>
    <row r="196" spans="1:9">
      <c r="A196" s="326" t="s">
        <v>127</v>
      </c>
      <c r="B196" s="312"/>
      <c r="C196" s="293"/>
      <c r="D196" s="314"/>
      <c r="E196" s="313"/>
      <c r="F196" s="268"/>
      <c r="G196" s="268"/>
      <c r="H196" s="203"/>
    </row>
    <row r="197" spans="1:9" s="327" customFormat="1">
      <c r="B197" s="296"/>
      <c r="C197" s="328"/>
      <c r="D197" s="297"/>
      <c r="E197" s="328"/>
      <c r="F197" s="296"/>
      <c r="G197" s="296"/>
      <c r="H197" s="344"/>
    </row>
    <row r="198" spans="1:9" s="327" customFormat="1">
      <c r="A198" s="345" t="s">
        <v>279</v>
      </c>
      <c r="B198" s="296"/>
      <c r="C198" s="328"/>
      <c r="D198" s="297"/>
      <c r="E198" s="328"/>
      <c r="F198" s="296"/>
      <c r="G198" s="296"/>
      <c r="H198" s="344"/>
    </row>
    <row r="199" spans="1:9" s="327" customFormat="1">
      <c r="A199" s="346" t="s">
        <v>280</v>
      </c>
      <c r="B199" s="308">
        <v>695000</v>
      </c>
      <c r="C199" s="328">
        <v>131872.34</v>
      </c>
      <c r="D199" s="297">
        <v>375000</v>
      </c>
      <c r="E199" s="328">
        <f>+B199-C199-D199</f>
        <v>188127.66000000003</v>
      </c>
      <c r="F199" s="296">
        <v>0</v>
      </c>
      <c r="G199" s="296">
        <f t="shared" ref="G199:G203" si="43">SUM(C199:F199)</f>
        <v>695000</v>
      </c>
      <c r="H199" s="344"/>
      <c r="I199" s="327" t="s">
        <v>179</v>
      </c>
    </row>
    <row r="200" spans="1:9" s="327" customFormat="1">
      <c r="A200" s="346" t="s">
        <v>281</v>
      </c>
      <c r="B200" s="308">
        <v>436735</v>
      </c>
      <c r="C200" s="328">
        <v>0</v>
      </c>
      <c r="D200" s="297">
        <v>0</v>
      </c>
      <c r="E200" s="328">
        <f>+B200/2</f>
        <v>218367.5</v>
      </c>
      <c r="F200" s="296">
        <f>+B200/2</f>
        <v>218367.5</v>
      </c>
      <c r="G200" s="296">
        <f t="shared" si="43"/>
        <v>436735</v>
      </c>
      <c r="H200" s="344"/>
      <c r="I200" s="327" t="s">
        <v>179</v>
      </c>
    </row>
    <row r="201" spans="1:9" s="327" customFormat="1">
      <c r="A201" s="346" t="s">
        <v>282</v>
      </c>
      <c r="B201" s="308">
        <v>725241</v>
      </c>
      <c r="C201" s="328">
        <v>7560.82</v>
      </c>
      <c r="D201" s="297">
        <v>150000</v>
      </c>
      <c r="E201" s="328">
        <f>(+B201-D201-C201)/2</f>
        <v>283840.09000000003</v>
      </c>
      <c r="F201" s="296">
        <f>(+B201-C201-D201)/2</f>
        <v>283840.09000000003</v>
      </c>
      <c r="G201" s="296">
        <f t="shared" si="43"/>
        <v>725241</v>
      </c>
      <c r="H201" s="344"/>
      <c r="I201" s="327" t="s">
        <v>179</v>
      </c>
    </row>
    <row r="202" spans="1:9" s="327" customFormat="1">
      <c r="A202" s="346" t="s">
        <v>283</v>
      </c>
      <c r="B202" s="308">
        <v>144000</v>
      </c>
      <c r="C202" s="328">
        <v>0</v>
      </c>
      <c r="D202" s="297">
        <f>24000*4</f>
        <v>96000</v>
      </c>
      <c r="E202" s="328">
        <f>+B202-D202</f>
        <v>48000</v>
      </c>
      <c r="F202" s="296">
        <v>0</v>
      </c>
      <c r="G202" s="296">
        <f t="shared" si="43"/>
        <v>144000</v>
      </c>
      <c r="H202" s="344"/>
      <c r="I202" s="327" t="s">
        <v>179</v>
      </c>
    </row>
    <row r="203" spans="1:9" s="327" customFormat="1" ht="15">
      <c r="A203" s="346" t="s">
        <v>284</v>
      </c>
      <c r="B203" s="299">
        <v>20000</v>
      </c>
      <c r="C203" s="347">
        <v>0</v>
      </c>
      <c r="D203" s="301">
        <v>20000</v>
      </c>
      <c r="E203" s="347">
        <v>0</v>
      </c>
      <c r="F203" s="306">
        <v>0</v>
      </c>
      <c r="G203" s="306">
        <f t="shared" si="43"/>
        <v>20000</v>
      </c>
      <c r="H203" s="344"/>
      <c r="I203" s="327" t="s">
        <v>179</v>
      </c>
    </row>
    <row r="204" spans="1:9" s="327" customFormat="1">
      <c r="A204" s="348"/>
      <c r="B204" s="308">
        <f>SUM(B199:B203)</f>
        <v>2020976</v>
      </c>
      <c r="C204" s="308">
        <f t="shared" ref="C204:G204" si="44">SUM(C199:C203)</f>
        <v>139433.16</v>
      </c>
      <c r="D204" s="308">
        <f t="shared" si="44"/>
        <v>641000</v>
      </c>
      <c r="E204" s="308">
        <f t="shared" si="44"/>
        <v>738335.25</v>
      </c>
      <c r="F204" s="308">
        <f t="shared" si="44"/>
        <v>502207.59</v>
      </c>
      <c r="G204" s="308">
        <f t="shared" si="44"/>
        <v>2020976</v>
      </c>
      <c r="H204" s="344"/>
    </row>
    <row r="205" spans="1:9" s="327" customFormat="1" ht="15">
      <c r="A205" s="348"/>
      <c r="B205" s="299"/>
      <c r="C205" s="309"/>
      <c r="D205" s="301"/>
      <c r="E205" s="299"/>
      <c r="F205" s="306"/>
      <c r="G205" s="306"/>
      <c r="H205" s="344"/>
    </row>
    <row r="206" spans="1:9" s="70" customFormat="1">
      <c r="A206" s="303" t="s">
        <v>11</v>
      </c>
      <c r="B206" s="314">
        <f>+B204</f>
        <v>2020976</v>
      </c>
      <c r="C206" s="314">
        <f t="shared" ref="C206:G206" si="45">+C204</f>
        <v>139433.16</v>
      </c>
      <c r="D206" s="314">
        <f t="shared" si="45"/>
        <v>641000</v>
      </c>
      <c r="E206" s="314">
        <f t="shared" si="45"/>
        <v>738335.25</v>
      </c>
      <c r="F206" s="314">
        <f t="shared" si="45"/>
        <v>502207.59</v>
      </c>
      <c r="G206" s="314">
        <f t="shared" si="45"/>
        <v>2020976</v>
      </c>
      <c r="H206" s="203">
        <f>SUM(C206:F206)</f>
        <v>2020976.0000000002</v>
      </c>
    </row>
    <row r="207" spans="1:9" s="70" customFormat="1" ht="13.5" thickBot="1">
      <c r="A207" s="303"/>
      <c r="B207" s="313"/>
      <c r="C207" s="203"/>
      <c r="D207" s="203"/>
      <c r="E207" s="203"/>
      <c r="F207" s="203"/>
      <c r="G207" s="203"/>
      <c r="H207" s="203"/>
    </row>
    <row r="208" spans="1:9" ht="16.5" thickBot="1">
      <c r="A208" s="286" t="s">
        <v>131</v>
      </c>
      <c r="B208" s="329">
        <f>+B90+B98+B103+B135+B189+B194+B206</f>
        <v>9143241.8200000003</v>
      </c>
      <c r="C208" s="349">
        <f>C206+C194+C189+C135+C103+C98+C90</f>
        <v>1741165.79</v>
      </c>
      <c r="D208" s="349">
        <f>D206+D194+D189+D135+D103+D98+D90</f>
        <v>2444441.04</v>
      </c>
      <c r="E208" s="349">
        <f>E206+E194+E189+E135+E103+E98+E90</f>
        <v>2559309.9500000002</v>
      </c>
      <c r="F208" s="349">
        <f>F206+F194+F189+F135+F103+F98+F90</f>
        <v>2398325.04</v>
      </c>
      <c r="G208" s="349">
        <f>G206+G194+G189+G135+G103+G98+G90</f>
        <v>9143241.8200000003</v>
      </c>
      <c r="H208" s="203"/>
    </row>
    <row r="209" spans="1:8" s="70" customFormat="1">
      <c r="A209" s="303"/>
      <c r="B209" s="313"/>
      <c r="C209" s="203"/>
      <c r="D209" s="203"/>
      <c r="E209" s="203"/>
      <c r="F209" s="203"/>
      <c r="G209" s="203"/>
      <c r="H209" s="203"/>
    </row>
    <row r="210" spans="1:8" ht="18">
      <c r="A210" s="330" t="s">
        <v>149</v>
      </c>
      <c r="B210" s="331">
        <f>+B52+B208</f>
        <v>19685861.950000003</v>
      </c>
      <c r="C210" s="332">
        <f>C208+C52</f>
        <v>4118981.25</v>
      </c>
      <c r="D210" s="332">
        <f>D208+D52</f>
        <v>4976641.04</v>
      </c>
      <c r="E210" s="332">
        <f>E208+E52</f>
        <v>5304464.4605</v>
      </c>
      <c r="F210" s="332">
        <f>F208+F52</f>
        <v>5285775.200675888</v>
      </c>
      <c r="G210" s="333">
        <f>G208+G52</f>
        <v>19685861.951175887</v>
      </c>
      <c r="H210" s="203"/>
    </row>
    <row r="212" spans="1:8">
      <c r="C212" s="335">
        <f>+C208-1741165.99</f>
        <v>-0.19999999995343387</v>
      </c>
    </row>
    <row r="214" spans="1:8">
      <c r="A214" s="303"/>
      <c r="B214" s="336"/>
      <c r="C214" s="337"/>
      <c r="D214" s="337"/>
    </row>
    <row r="220" spans="1:8">
      <c r="B220" s="269"/>
      <c r="C220" s="269"/>
      <c r="D220" s="269"/>
      <c r="E220" s="269"/>
      <c r="F220" s="269"/>
      <c r="G220" s="269"/>
    </row>
    <row r="221" spans="1:8">
      <c r="B221" s="269"/>
      <c r="C221" s="269"/>
      <c r="D221" s="269"/>
      <c r="E221" s="269"/>
      <c r="F221" s="269"/>
      <c r="G221" s="269"/>
    </row>
    <row r="222" spans="1:8">
      <c r="B222" s="269"/>
      <c r="C222" s="269"/>
      <c r="D222" s="269"/>
      <c r="E222" s="269"/>
      <c r="F222" s="269"/>
      <c r="G222" s="269"/>
    </row>
    <row r="223" spans="1:8">
      <c r="B223" s="269"/>
      <c r="C223" s="269"/>
      <c r="D223" s="269"/>
      <c r="E223" s="269"/>
      <c r="F223" s="269"/>
      <c r="G223" s="269"/>
    </row>
    <row r="224" spans="1:8">
      <c r="B224" s="269"/>
      <c r="C224" s="269"/>
      <c r="D224" s="269"/>
      <c r="E224" s="269"/>
      <c r="F224" s="269"/>
      <c r="G224" s="269"/>
    </row>
    <row r="225" s="269" customFormat="1"/>
    <row r="226" s="269" customFormat="1"/>
    <row r="227" s="269" customFormat="1"/>
    <row r="228" s="269" customFormat="1"/>
    <row r="229" s="269" customFormat="1"/>
    <row r="230" s="269" customFormat="1"/>
    <row r="231" s="269" customFormat="1"/>
    <row r="232" s="269" customFormat="1"/>
    <row r="233" s="269" customFormat="1"/>
    <row r="234" s="269" customFormat="1"/>
    <row r="235" s="269" customFormat="1"/>
    <row r="236" s="269" customFormat="1"/>
    <row r="237" s="269" customFormat="1"/>
    <row r="238" s="269" customFormat="1"/>
    <row r="239" s="269" customFormat="1"/>
    <row r="240" s="269" customFormat="1"/>
    <row r="241" s="269" customFormat="1"/>
    <row r="242" s="269" customFormat="1"/>
    <row r="243" s="269" customFormat="1"/>
    <row r="244" s="269" customFormat="1"/>
    <row r="245" s="269" customFormat="1"/>
    <row r="246" s="269" customFormat="1"/>
    <row r="247" s="269" customFormat="1"/>
    <row r="248" s="269" customFormat="1"/>
    <row r="249" s="269" customFormat="1"/>
    <row r="250" s="269" customFormat="1"/>
    <row r="251" s="269" customFormat="1"/>
    <row r="252" s="269" customFormat="1"/>
    <row r="253" s="269" customFormat="1"/>
    <row r="254" s="269" customFormat="1"/>
    <row r="255" s="269" customFormat="1"/>
    <row r="256" s="269" customFormat="1"/>
    <row r="257" spans="2:8">
      <c r="B257" s="269"/>
      <c r="C257" s="269"/>
      <c r="D257" s="269"/>
      <c r="E257" s="269"/>
      <c r="F257" s="269"/>
      <c r="G257" s="269"/>
      <c r="H257" s="269"/>
    </row>
    <row r="258" spans="2:8">
      <c r="B258" s="269"/>
      <c r="C258" s="269"/>
      <c r="D258" s="269"/>
      <c r="E258" s="269"/>
      <c r="F258" s="269"/>
      <c r="G258" s="269"/>
      <c r="H258" s="269"/>
    </row>
    <row r="259" spans="2:8">
      <c r="B259" s="269"/>
      <c r="C259" s="269"/>
      <c r="D259" s="269"/>
      <c r="E259" s="269"/>
      <c r="F259" s="269"/>
      <c r="G259" s="269"/>
      <c r="H259" s="269"/>
    </row>
    <row r="260" spans="2:8">
      <c r="B260" s="269"/>
      <c r="C260" s="269"/>
      <c r="D260" s="269"/>
      <c r="E260" s="269"/>
      <c r="F260" s="269"/>
      <c r="G260" s="269"/>
      <c r="H260" s="269"/>
    </row>
    <row r="264" spans="2:8">
      <c r="B264" s="269"/>
      <c r="C264" s="269"/>
      <c r="D264" s="269"/>
      <c r="E264" s="269"/>
      <c r="F264" s="269"/>
      <c r="G264" s="269"/>
      <c r="H264" s="269"/>
    </row>
  </sheetData>
  <pageMargins left="0.7" right="0.7" top="0.75" bottom="0.75" header="0.3" footer="0.3"/>
  <pageSetup scale="57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workbookViewId="0">
      <selection activeCell="A22" sqref="A22"/>
    </sheetView>
  </sheetViews>
  <sheetFormatPr defaultRowHeight="12.75"/>
  <cols>
    <col min="1" max="1" width="62.85546875" style="269" bestFit="1" customWidth="1"/>
    <col min="2" max="2" width="22.28515625" style="269" bestFit="1" customWidth="1"/>
    <col min="3" max="4" width="18" style="350" bestFit="1" customWidth="1"/>
    <col min="5" max="5" width="18" style="307" bestFit="1" customWidth="1"/>
    <col min="6" max="7" width="18" style="269" bestFit="1" customWidth="1"/>
    <col min="8" max="16384" width="9.140625" style="269"/>
  </cols>
  <sheetData>
    <row r="1" spans="1:7">
      <c r="A1" s="70" t="s">
        <v>0</v>
      </c>
      <c r="B1" s="70"/>
    </row>
    <row r="2" spans="1:7">
      <c r="A2" s="70"/>
      <c r="B2" s="70"/>
    </row>
    <row r="3" spans="1:7" s="275" customFormat="1" ht="19.5" thickBot="1">
      <c r="A3" s="351" t="s">
        <v>285</v>
      </c>
      <c r="B3" s="270"/>
      <c r="C3" s="352"/>
      <c r="D3" s="352"/>
      <c r="E3" s="353"/>
    </row>
    <row r="4" spans="1:7" s="276" customFormat="1" ht="26.25" thickBot="1">
      <c r="B4" s="354" t="s">
        <v>3</v>
      </c>
      <c r="C4" s="355" t="s">
        <v>4</v>
      </c>
      <c r="D4" s="356" t="s">
        <v>5</v>
      </c>
      <c r="E4" s="357" t="s">
        <v>6</v>
      </c>
      <c r="F4" s="358" t="s">
        <v>7</v>
      </c>
      <c r="G4" s="358" t="s">
        <v>8</v>
      </c>
    </row>
    <row r="5" spans="1:7" s="276" customFormat="1" ht="13.5" thickBot="1">
      <c r="B5" s="359"/>
      <c r="C5" s="360"/>
      <c r="D5" s="360"/>
      <c r="E5" s="361"/>
      <c r="F5" s="361"/>
      <c r="G5" s="361"/>
    </row>
    <row r="6" spans="1:7" s="276" customFormat="1" ht="16.5" thickBot="1">
      <c r="A6" s="286" t="s">
        <v>9</v>
      </c>
      <c r="B6" s="362"/>
      <c r="C6" s="363"/>
      <c r="D6" s="363"/>
      <c r="E6" s="364"/>
    </row>
    <row r="7" spans="1:7" s="276" customFormat="1" ht="16.5" thickBot="1">
      <c r="A7" s="290"/>
    </row>
    <row r="8" spans="1:7" s="295" customFormat="1" ht="13.5" thickBot="1">
      <c r="A8" s="291" t="s">
        <v>10</v>
      </c>
      <c r="B8" s="365"/>
      <c r="C8" s="366"/>
      <c r="D8" s="366"/>
      <c r="E8" s="307"/>
    </row>
    <row r="9" spans="1:7">
      <c r="B9" s="327"/>
      <c r="C9" s="367">
        <f>B12*25%</f>
        <v>4042732.1274999999</v>
      </c>
      <c r="D9" s="368">
        <f>B12*25%</f>
        <v>4042732.1274999999</v>
      </c>
      <c r="E9" s="367">
        <f>B12*25%</f>
        <v>4042732.1274999999</v>
      </c>
      <c r="F9" s="367">
        <f>B12*25%</f>
        <v>4042732.1274999999</v>
      </c>
      <c r="G9" s="369">
        <f>SUM(C9:F9)</f>
        <v>16170928.51</v>
      </c>
    </row>
    <row r="10" spans="1:7">
      <c r="B10" s="327"/>
      <c r="C10" s="367"/>
      <c r="D10" s="368"/>
      <c r="E10" s="367"/>
      <c r="F10" s="369"/>
      <c r="G10" s="369">
        <f>SUM(C10:F10)</f>
        <v>0</v>
      </c>
    </row>
    <row r="11" spans="1:7">
      <c r="A11" s="303"/>
      <c r="B11" s="370"/>
      <c r="C11" s="371"/>
      <c r="D11" s="372"/>
      <c r="E11" s="367"/>
      <c r="F11" s="369"/>
      <c r="G11" s="369">
        <f>SUM(C11:F11)</f>
        <v>0</v>
      </c>
    </row>
    <row r="12" spans="1:7">
      <c r="A12" s="373" t="s">
        <v>11</v>
      </c>
      <c r="B12" s="374">
        <v>16170928.51</v>
      </c>
      <c r="C12" s="375">
        <f>SUM(C9:C11)</f>
        <v>4042732.1274999999</v>
      </c>
      <c r="D12" s="375">
        <f>SUM(D9:D11)</f>
        <v>4042732.1274999999</v>
      </c>
      <c r="E12" s="375">
        <f>SUM(E9:E11)</f>
        <v>4042732.1274999999</v>
      </c>
      <c r="F12" s="375">
        <f>SUM(F9:F11)</f>
        <v>4042732.1274999999</v>
      </c>
      <c r="G12" s="375">
        <f>SUM(G9:G11)</f>
        <v>16170928.51</v>
      </c>
    </row>
    <row r="13" spans="1:7">
      <c r="A13" s="305" t="s">
        <v>12</v>
      </c>
      <c r="C13" s="366"/>
      <c r="D13" s="376"/>
      <c r="E13" s="377"/>
    </row>
    <row r="14" spans="1:7">
      <c r="B14" s="378"/>
      <c r="C14" s="367">
        <f>B17/2</f>
        <v>871301.86</v>
      </c>
      <c r="D14" s="368">
        <f>B17*25%</f>
        <v>435650.93</v>
      </c>
      <c r="E14" s="367">
        <f>B17*12.5%</f>
        <v>217825.465</v>
      </c>
      <c r="F14" s="367">
        <f>B17*12.5%</f>
        <v>217825.465</v>
      </c>
      <c r="G14" s="369">
        <f>SUM(C14:F14)</f>
        <v>1742603.7200000002</v>
      </c>
    </row>
    <row r="15" spans="1:7">
      <c r="A15" s="303"/>
      <c r="B15" s="379"/>
      <c r="C15" s="371"/>
      <c r="D15" s="368"/>
      <c r="E15" s="367"/>
      <c r="F15" s="369"/>
      <c r="G15" s="369">
        <f>SUM(C15:F15)</f>
        <v>0</v>
      </c>
    </row>
    <row r="16" spans="1:7">
      <c r="B16" s="378"/>
      <c r="C16" s="367"/>
      <c r="D16" s="368"/>
      <c r="E16" s="367"/>
      <c r="F16" s="369"/>
      <c r="G16" s="369">
        <f>SUM(C16:F16)</f>
        <v>0</v>
      </c>
    </row>
    <row r="17" spans="1:7">
      <c r="A17" s="373" t="s">
        <v>11</v>
      </c>
      <c r="B17" s="374">
        <v>1742603.72</v>
      </c>
      <c r="C17" s="375">
        <f>SUM(C14:C16)</f>
        <v>871301.86</v>
      </c>
      <c r="D17" s="375">
        <f>SUM(D14:D16)</f>
        <v>435650.93</v>
      </c>
      <c r="E17" s="375">
        <f>SUM(E14:E16)</f>
        <v>217825.465</v>
      </c>
      <c r="F17" s="375">
        <f>SUM(F14:F16)</f>
        <v>217825.465</v>
      </c>
      <c r="G17" s="375">
        <f>SUM(G14:G16)</f>
        <v>1742603.7200000002</v>
      </c>
    </row>
    <row r="18" spans="1:7">
      <c r="A18" s="305" t="s">
        <v>13</v>
      </c>
      <c r="B18" s="365"/>
      <c r="C18" s="367"/>
      <c r="D18" s="368"/>
      <c r="E18" s="367"/>
      <c r="F18" s="369"/>
      <c r="G18" s="369"/>
    </row>
    <row r="19" spans="1:7">
      <c r="B19" s="327"/>
      <c r="C19" s="367">
        <f>B22/2</f>
        <v>57500</v>
      </c>
      <c r="D19" s="368">
        <f>B22*25%</f>
        <v>28750</v>
      </c>
      <c r="E19" s="367">
        <f>B22*12.5%</f>
        <v>14375</v>
      </c>
      <c r="F19" s="369">
        <f>B22*12.5%</f>
        <v>14375</v>
      </c>
      <c r="G19" s="369">
        <f>SUM(C19:F19)</f>
        <v>115000</v>
      </c>
    </row>
    <row r="20" spans="1:7">
      <c r="B20" s="327"/>
      <c r="C20" s="367"/>
      <c r="D20" s="368"/>
      <c r="E20" s="367"/>
      <c r="F20" s="369"/>
      <c r="G20" s="369">
        <f>SUM(C20:F20)</f>
        <v>0</v>
      </c>
    </row>
    <row r="21" spans="1:7">
      <c r="A21" s="303"/>
      <c r="B21" s="370"/>
      <c r="C21" s="380"/>
      <c r="D21" s="368"/>
      <c r="E21" s="381"/>
      <c r="F21" s="369"/>
      <c r="G21" s="369">
        <f>SUM(C21:F21)</f>
        <v>0</v>
      </c>
    </row>
    <row r="22" spans="1:7" ht="13.5" thickBot="1">
      <c r="A22" s="373" t="s">
        <v>11</v>
      </c>
      <c r="B22" s="374">
        <v>115000</v>
      </c>
      <c r="C22" s="375">
        <f>SUM(C19:C21)</f>
        <v>57500</v>
      </c>
      <c r="D22" s="375">
        <f>SUM(D19:D21)</f>
        <v>28750</v>
      </c>
      <c r="E22" s="375">
        <f>SUM(E19:E21)</f>
        <v>14375</v>
      </c>
      <c r="F22" s="375">
        <f>SUM(F19:F21)</f>
        <v>14375</v>
      </c>
      <c r="G22" s="375">
        <f>SUM(G19:G21)</f>
        <v>115000</v>
      </c>
    </row>
    <row r="23" spans="1:7" s="70" customFormat="1" ht="13.5" thickBot="1">
      <c r="A23" s="311" t="s">
        <v>14</v>
      </c>
      <c r="B23" s="320"/>
      <c r="C23" s="381"/>
      <c r="D23" s="367"/>
      <c r="E23" s="382"/>
      <c r="F23" s="383"/>
      <c r="G23" s="383"/>
    </row>
    <row r="24" spans="1:7" s="70" customFormat="1">
      <c r="A24" s="269"/>
      <c r="B24" s="327"/>
      <c r="C24" s="383">
        <f>B27/2</f>
        <v>2212059.8149999999</v>
      </c>
      <c r="D24" s="371">
        <f>B27*25%</f>
        <v>1106029.9075</v>
      </c>
      <c r="E24" s="382">
        <f>B27*12.5%</f>
        <v>553014.95374999999</v>
      </c>
      <c r="F24" s="383">
        <f>B27*12.5%</f>
        <v>553014.95374999999</v>
      </c>
      <c r="G24" s="383">
        <f>SUM(G21:G23)</f>
        <v>115000</v>
      </c>
    </row>
    <row r="25" spans="1:7" s="70" customFormat="1">
      <c r="A25" s="269"/>
      <c r="B25" s="327"/>
      <c r="C25" s="383"/>
      <c r="D25" s="371"/>
      <c r="E25" s="382"/>
      <c r="F25" s="383"/>
      <c r="G25" s="369"/>
    </row>
    <row r="26" spans="1:7" s="70" customFormat="1">
      <c r="A26" s="269"/>
      <c r="B26" s="327"/>
      <c r="C26" s="383"/>
      <c r="D26" s="371"/>
      <c r="E26" s="382"/>
      <c r="F26" s="383"/>
      <c r="G26" s="369"/>
    </row>
    <row r="27" spans="1:7" s="70" customFormat="1">
      <c r="A27" s="373" t="s">
        <v>11</v>
      </c>
      <c r="B27" s="374">
        <v>4424119.63</v>
      </c>
      <c r="C27" s="375">
        <f>SUM(C23:C24)</f>
        <v>2212059.8149999999</v>
      </c>
      <c r="D27" s="375">
        <f>SUM(D23:D24)</f>
        <v>1106029.9075</v>
      </c>
      <c r="E27" s="375">
        <f>SUM(E23:E24)</f>
        <v>553014.95374999999</v>
      </c>
      <c r="F27" s="375">
        <f>SUM(F23:F24)</f>
        <v>553014.95374999999</v>
      </c>
      <c r="G27" s="375">
        <f>SUM(C27:F27)</f>
        <v>4424119.63</v>
      </c>
    </row>
    <row r="28" spans="1:7" s="70" customFormat="1">
      <c r="A28" s="305" t="s">
        <v>15</v>
      </c>
      <c r="B28" s="365"/>
      <c r="C28" s="384"/>
      <c r="D28" s="367"/>
      <c r="E28" s="382"/>
      <c r="F28" s="383"/>
      <c r="G28" s="383"/>
    </row>
    <row r="29" spans="1:7">
      <c r="B29" s="327"/>
      <c r="C29" s="369">
        <f>B31*30.4%</f>
        <v>91200</v>
      </c>
      <c r="D29" s="369">
        <f>B31*25%</f>
        <v>75000</v>
      </c>
      <c r="E29" s="381">
        <f>B31*26.4%</f>
        <v>79200</v>
      </c>
      <c r="F29" s="369">
        <f>B31*18.2%</f>
        <v>54600</v>
      </c>
      <c r="G29" s="369">
        <f>SUM(C29:F29)</f>
        <v>300000</v>
      </c>
    </row>
    <row r="30" spans="1:7">
      <c r="B30" s="327"/>
      <c r="C30" s="369"/>
      <c r="D30" s="369"/>
      <c r="E30" s="381"/>
      <c r="F30" s="369"/>
      <c r="G30" s="369"/>
    </row>
    <row r="31" spans="1:7" ht="13.5" thickBot="1">
      <c r="A31" s="373" t="s">
        <v>11</v>
      </c>
      <c r="B31" s="374">
        <v>300000</v>
      </c>
      <c r="C31" s="375">
        <f>SUM(C28:C29)</f>
        <v>91200</v>
      </c>
      <c r="D31" s="375">
        <f>SUM(D28:D29)</f>
        <v>75000</v>
      </c>
      <c r="E31" s="375">
        <f>SUM(E28:E29)</f>
        <v>79200</v>
      </c>
      <c r="F31" s="375">
        <f>SUM(F28:F29)</f>
        <v>54600</v>
      </c>
      <c r="G31" s="375">
        <f>SUM(C31:F31)</f>
        <v>300000</v>
      </c>
    </row>
    <row r="32" spans="1:7" ht="16.5" thickBot="1">
      <c r="A32" s="286" t="s">
        <v>16</v>
      </c>
      <c r="B32" s="385">
        <f t="shared" ref="B32:G32" si="0">B31+B27+B22+B17+B12</f>
        <v>22752651.859999999</v>
      </c>
      <c r="C32" s="386">
        <f t="shared" si="0"/>
        <v>7274793.8025000002</v>
      </c>
      <c r="D32" s="386">
        <f t="shared" si="0"/>
        <v>5688162.9649999999</v>
      </c>
      <c r="E32" s="386">
        <f t="shared" si="0"/>
        <v>4907147.5462499997</v>
      </c>
      <c r="F32" s="386">
        <f t="shared" si="0"/>
        <v>4882547.5462499997</v>
      </c>
      <c r="G32" s="387">
        <f t="shared" si="0"/>
        <v>22752651.859999999</v>
      </c>
    </row>
    <row r="33" spans="1:7" ht="13.5" thickBot="1">
      <c r="A33" s="303"/>
      <c r="B33" s="370"/>
      <c r="C33" s="369"/>
      <c r="D33" s="369"/>
      <c r="E33" s="369"/>
      <c r="F33" s="369"/>
      <c r="G33" s="369"/>
    </row>
    <row r="34" spans="1:7" ht="16.5" thickBot="1">
      <c r="A34" s="286" t="s">
        <v>17</v>
      </c>
      <c r="B34" s="362"/>
      <c r="C34" s="269"/>
      <c r="D34" s="269"/>
      <c r="E34" s="269"/>
    </row>
    <row r="35" spans="1:7" ht="16.5" thickBot="1">
      <c r="A35" s="318"/>
      <c r="B35" s="362"/>
      <c r="C35" s="384"/>
      <c r="D35" s="367"/>
      <c r="E35" s="381"/>
      <c r="F35" s="369"/>
      <c r="G35" s="369"/>
    </row>
    <row r="36" spans="1:7" ht="13.5" thickBot="1">
      <c r="A36" s="311" t="s">
        <v>18</v>
      </c>
      <c r="B36" s="320"/>
      <c r="C36" s="367"/>
      <c r="D36" s="367"/>
      <c r="E36" s="381"/>
      <c r="F36" s="369"/>
      <c r="G36" s="369"/>
    </row>
    <row r="37" spans="1:7" ht="15.75" thickBot="1">
      <c r="A37" s="388" t="s">
        <v>286</v>
      </c>
      <c r="B37" s="389">
        <v>30000</v>
      </c>
      <c r="C37" s="367">
        <f>B37/4</f>
        <v>7500</v>
      </c>
      <c r="D37" s="367">
        <v>7500</v>
      </c>
      <c r="E37" s="381">
        <v>7500</v>
      </c>
      <c r="F37" s="369">
        <v>7500</v>
      </c>
      <c r="G37" s="390">
        <f>SUM(C37:F37)</f>
        <v>30000</v>
      </c>
    </row>
    <row r="38" spans="1:7" ht="15.75" thickBot="1">
      <c r="A38" s="388" t="s">
        <v>287</v>
      </c>
      <c r="B38" s="389">
        <v>60000</v>
      </c>
      <c r="C38" s="367">
        <f>B38/4</f>
        <v>15000</v>
      </c>
      <c r="D38" s="367">
        <v>15000</v>
      </c>
      <c r="E38" s="367">
        <v>15000</v>
      </c>
      <c r="F38" s="367">
        <v>15000</v>
      </c>
      <c r="G38" s="390">
        <f t="shared" ref="G38:G42" si="1">SUM(C38:F38)</f>
        <v>60000</v>
      </c>
    </row>
    <row r="39" spans="1:7" ht="13.5" thickBot="1">
      <c r="A39" s="391" t="s">
        <v>288</v>
      </c>
      <c r="B39" s="392">
        <v>15000</v>
      </c>
      <c r="C39" s="367">
        <f>B39/4</f>
        <v>3750</v>
      </c>
      <c r="D39" s="367">
        <v>3750</v>
      </c>
      <c r="E39" s="367">
        <v>3750</v>
      </c>
      <c r="F39" s="367">
        <v>3750</v>
      </c>
      <c r="G39" s="390">
        <f t="shared" si="1"/>
        <v>15000</v>
      </c>
    </row>
    <row r="40" spans="1:7" ht="13.5" thickBot="1">
      <c r="A40" s="391" t="s">
        <v>289</v>
      </c>
      <c r="B40" s="392">
        <v>35000</v>
      </c>
      <c r="C40" s="367">
        <f>B40/4</f>
        <v>8750</v>
      </c>
      <c r="D40" s="367">
        <v>8750</v>
      </c>
      <c r="E40" s="367">
        <v>8750</v>
      </c>
      <c r="F40" s="367">
        <v>8750</v>
      </c>
      <c r="G40" s="390">
        <f t="shared" si="1"/>
        <v>35000</v>
      </c>
    </row>
    <row r="41" spans="1:7">
      <c r="A41" s="393" t="s">
        <v>290</v>
      </c>
      <c r="B41" s="392">
        <v>6600</v>
      </c>
      <c r="C41" s="384">
        <v>6600</v>
      </c>
      <c r="D41" s="367"/>
      <c r="E41" s="381"/>
      <c r="F41" s="369"/>
      <c r="G41" s="390">
        <f t="shared" si="1"/>
        <v>6600</v>
      </c>
    </row>
    <row r="42" spans="1:7">
      <c r="A42" s="393" t="s">
        <v>291</v>
      </c>
      <c r="B42" s="392">
        <v>28400</v>
      </c>
      <c r="C42" s="367">
        <f>B42/4</f>
        <v>7100</v>
      </c>
      <c r="D42" s="367">
        <v>7100</v>
      </c>
      <c r="E42" s="367">
        <v>7100</v>
      </c>
      <c r="F42" s="367">
        <v>7100</v>
      </c>
      <c r="G42" s="390">
        <f t="shared" si="1"/>
        <v>28400</v>
      </c>
    </row>
    <row r="43" spans="1:7" ht="13.5" thickBot="1">
      <c r="A43" s="373" t="s">
        <v>11</v>
      </c>
      <c r="B43" s="394">
        <f>SUM(B37:B42)</f>
        <v>175000</v>
      </c>
      <c r="C43" s="375">
        <f>SUM(C37:C42)</f>
        <v>48700</v>
      </c>
      <c r="D43" s="375">
        <f>SUM(D37:D40)</f>
        <v>35000</v>
      </c>
      <c r="E43" s="375">
        <f>SUM(E37:E39)</f>
        <v>26250</v>
      </c>
      <c r="F43" s="375">
        <f>SUM(F37:F39)</f>
        <v>26250</v>
      </c>
      <c r="G43" s="375">
        <f>SUM(G37:G42)</f>
        <v>175000</v>
      </c>
    </row>
    <row r="44" spans="1:7" ht="13.5" thickBot="1">
      <c r="A44" s="311" t="s">
        <v>44</v>
      </c>
      <c r="B44" s="320"/>
      <c r="C44" s="381"/>
      <c r="D44" s="369"/>
      <c r="E44" s="369"/>
      <c r="F44" s="369"/>
      <c r="G44" s="369"/>
    </row>
    <row r="45" spans="1:7">
      <c r="A45" s="320"/>
      <c r="B45" s="320"/>
      <c r="C45" s="381"/>
      <c r="D45" s="381"/>
      <c r="E45" s="381"/>
      <c r="F45" s="369"/>
      <c r="G45" s="369"/>
    </row>
    <row r="46" spans="1:7">
      <c r="A46" s="351" t="s">
        <v>292</v>
      </c>
      <c r="B46" s="303"/>
      <c r="C46" s="381"/>
      <c r="D46" s="381"/>
      <c r="E46" s="381"/>
      <c r="F46" s="369"/>
      <c r="G46" s="369">
        <f>SUM(C46:F46)</f>
        <v>0</v>
      </c>
    </row>
    <row r="47" spans="1:7">
      <c r="A47" s="303"/>
      <c r="B47" s="303"/>
      <c r="C47" s="382"/>
      <c r="D47" s="381"/>
      <c r="E47" s="381"/>
      <c r="F47" s="369"/>
      <c r="G47" s="369">
        <f>SUM(C47:F47)</f>
        <v>0</v>
      </c>
    </row>
    <row r="48" spans="1:7" ht="13.5" thickBot="1">
      <c r="A48" s="303" t="s">
        <v>11</v>
      </c>
      <c r="B48" s="303"/>
      <c r="C48" s="369">
        <f>SUM(C45:C47)</f>
        <v>0</v>
      </c>
      <c r="D48" s="369">
        <f ca="1">SUM(D46:D48)</f>
        <v>0</v>
      </c>
      <c r="E48" s="369">
        <f ca="1">SUM(E46:E48)</f>
        <v>0</v>
      </c>
      <c r="F48" s="369">
        <f ca="1">SUM(F46:F48)</f>
        <v>0</v>
      </c>
      <c r="G48" s="369">
        <f ca="1">SUM(G46:G48)</f>
        <v>0</v>
      </c>
    </row>
    <row r="49" spans="1:7" ht="13.5" thickBot="1">
      <c r="A49" s="311" t="s">
        <v>46</v>
      </c>
      <c r="B49" s="320"/>
      <c r="C49" s="381"/>
      <c r="D49" s="269"/>
      <c r="E49" s="269"/>
    </row>
    <row r="50" spans="1:7">
      <c r="A50" s="303"/>
      <c r="B50" s="303"/>
      <c r="C50" s="381"/>
      <c r="D50" s="381"/>
      <c r="E50" s="381"/>
      <c r="F50" s="369"/>
      <c r="G50" s="369">
        <f t="shared" ref="G50:G52" si="2">SUM(C50:F50)</f>
        <v>0</v>
      </c>
    </row>
    <row r="51" spans="1:7">
      <c r="A51" s="351" t="s">
        <v>292</v>
      </c>
      <c r="B51" s="303"/>
      <c r="C51" s="381"/>
      <c r="D51" s="381"/>
      <c r="E51" s="381"/>
      <c r="F51" s="369"/>
      <c r="G51" s="369">
        <f t="shared" si="2"/>
        <v>0</v>
      </c>
    </row>
    <row r="52" spans="1:7">
      <c r="A52" s="303"/>
      <c r="B52" s="303"/>
      <c r="C52" s="381"/>
      <c r="D52" s="381"/>
      <c r="E52" s="381"/>
      <c r="F52" s="369"/>
      <c r="G52" s="369">
        <f t="shared" si="2"/>
        <v>0</v>
      </c>
    </row>
    <row r="53" spans="1:7" ht="13.5" thickBot="1">
      <c r="A53" s="303" t="s">
        <v>11</v>
      </c>
      <c r="B53" s="303"/>
      <c r="C53" s="369">
        <f>SUM(C50:C52)</f>
        <v>0</v>
      </c>
      <c r="D53" s="369">
        <f>SUM(D50:D52)</f>
        <v>0</v>
      </c>
      <c r="E53" s="369">
        <f>SUM(E50:E52)</f>
        <v>0</v>
      </c>
      <c r="F53" s="369">
        <f>SUM(F50:F52)</f>
        <v>0</v>
      </c>
      <c r="G53" s="369">
        <f>SUM(G50:G52)</f>
        <v>0</v>
      </c>
    </row>
    <row r="54" spans="1:7" ht="13.5" thickBot="1">
      <c r="A54" s="311" t="s">
        <v>47</v>
      </c>
      <c r="B54" s="320"/>
      <c r="C54" s="381"/>
      <c r="D54" s="369"/>
      <c r="E54" s="369"/>
      <c r="F54" s="369"/>
      <c r="G54" s="369">
        <f>SUM(G50:G53)</f>
        <v>0</v>
      </c>
    </row>
    <row r="55" spans="1:7" ht="15.75" thickBot="1">
      <c r="A55" s="388" t="s">
        <v>293</v>
      </c>
      <c r="B55" s="395">
        <v>23000</v>
      </c>
      <c r="C55" s="396">
        <v>3051</v>
      </c>
      <c r="D55" s="381">
        <v>6649.67</v>
      </c>
      <c r="E55" s="381">
        <v>6649.67</v>
      </c>
      <c r="F55" s="381">
        <v>6649.66</v>
      </c>
      <c r="G55" s="369">
        <f>SUM(C55:F55)</f>
        <v>23000</v>
      </c>
    </row>
    <row r="56" spans="1:7" ht="15.75" thickBot="1">
      <c r="A56" s="388" t="s">
        <v>294</v>
      </c>
      <c r="B56" s="395">
        <v>15000</v>
      </c>
      <c r="C56" s="396">
        <v>7999</v>
      </c>
      <c r="D56" s="381">
        <v>2333.67</v>
      </c>
      <c r="E56" s="381">
        <v>2333.67</v>
      </c>
      <c r="F56" s="381">
        <v>2333.66</v>
      </c>
      <c r="G56" s="369">
        <f t="shared" ref="G56:G64" si="3">SUM(C56:F56)</f>
        <v>15000</v>
      </c>
    </row>
    <row r="57" spans="1:7" ht="15.75" thickBot="1">
      <c r="A57" s="388" t="s">
        <v>295</v>
      </c>
      <c r="B57" s="395">
        <v>10000</v>
      </c>
      <c r="C57" s="397">
        <v>10000</v>
      </c>
      <c r="D57" s="381">
        <f t="shared" ref="D57:D61" si="4">B57-C57</f>
        <v>0</v>
      </c>
      <c r="E57" s="381">
        <f t="shared" ref="E57:E64" si="5">D57/2</f>
        <v>0</v>
      </c>
      <c r="F57" s="369"/>
      <c r="G57" s="369">
        <f t="shared" si="3"/>
        <v>10000</v>
      </c>
    </row>
    <row r="58" spans="1:7" ht="15.75" thickBot="1">
      <c r="A58" s="388" t="s">
        <v>296</v>
      </c>
      <c r="B58" s="396">
        <v>30000</v>
      </c>
      <c r="C58" s="396">
        <v>25000</v>
      </c>
      <c r="D58" s="381">
        <v>1666.66</v>
      </c>
      <c r="E58" s="381">
        <v>1666.66</v>
      </c>
      <c r="F58" s="381">
        <v>1666.66</v>
      </c>
      <c r="G58" s="369">
        <f t="shared" si="3"/>
        <v>29999.98</v>
      </c>
    </row>
    <row r="59" spans="1:7" ht="15.75" thickBot="1">
      <c r="A59" s="388" t="s">
        <v>297</v>
      </c>
      <c r="B59" s="395">
        <v>35000</v>
      </c>
      <c r="C59" s="398">
        <v>35000</v>
      </c>
      <c r="D59" s="381">
        <f t="shared" si="4"/>
        <v>0</v>
      </c>
      <c r="E59" s="381">
        <f t="shared" si="5"/>
        <v>0</v>
      </c>
      <c r="F59" s="369"/>
      <c r="G59" s="369">
        <f t="shared" si="3"/>
        <v>35000</v>
      </c>
    </row>
    <row r="60" spans="1:7" ht="13.5" thickBot="1">
      <c r="A60" s="399" t="s">
        <v>298</v>
      </c>
      <c r="B60" s="396">
        <v>728107</v>
      </c>
      <c r="C60" s="398">
        <v>524490</v>
      </c>
      <c r="D60" s="381">
        <v>67872.33</v>
      </c>
      <c r="E60" s="381">
        <v>67872.33</v>
      </c>
      <c r="F60" s="381">
        <v>67872.33</v>
      </c>
      <c r="G60" s="369">
        <f t="shared" si="3"/>
        <v>728106.98999999987</v>
      </c>
    </row>
    <row r="61" spans="1:7" ht="13.5" thickBot="1">
      <c r="A61" s="391" t="s">
        <v>299</v>
      </c>
      <c r="B61" s="396">
        <v>30000</v>
      </c>
      <c r="C61" s="400">
        <v>30000</v>
      </c>
      <c r="D61" s="381">
        <f t="shared" si="4"/>
        <v>0</v>
      </c>
      <c r="E61" s="381">
        <f t="shared" si="5"/>
        <v>0</v>
      </c>
      <c r="F61" s="369"/>
      <c r="G61" s="369">
        <f t="shared" si="3"/>
        <v>30000</v>
      </c>
    </row>
    <row r="62" spans="1:7" ht="13.5" thickBot="1">
      <c r="A62" s="391" t="s">
        <v>300</v>
      </c>
      <c r="B62" s="396">
        <v>12400</v>
      </c>
      <c r="C62" s="400">
        <v>3725</v>
      </c>
      <c r="D62" s="381">
        <v>2891.66</v>
      </c>
      <c r="E62" s="381">
        <v>2891.66</v>
      </c>
      <c r="F62" s="381">
        <v>2891.66</v>
      </c>
      <c r="G62" s="369">
        <f t="shared" si="3"/>
        <v>12399.98</v>
      </c>
    </row>
    <row r="63" spans="1:7" ht="13.5" thickBot="1">
      <c r="A63" s="391" t="s">
        <v>301</v>
      </c>
      <c r="B63" s="396">
        <v>8000</v>
      </c>
      <c r="C63" s="400">
        <v>4031</v>
      </c>
      <c r="D63" s="381">
        <v>1323</v>
      </c>
      <c r="E63" s="381">
        <v>1323</v>
      </c>
      <c r="F63" s="381">
        <v>1323</v>
      </c>
      <c r="G63" s="369">
        <f t="shared" si="3"/>
        <v>8000</v>
      </c>
    </row>
    <row r="64" spans="1:7" ht="13.5" thickBot="1">
      <c r="A64" s="391" t="s">
        <v>302</v>
      </c>
      <c r="B64" s="396">
        <v>2000</v>
      </c>
      <c r="C64" s="400">
        <v>2000</v>
      </c>
      <c r="D64" s="381"/>
      <c r="E64" s="381">
        <f t="shared" si="5"/>
        <v>0</v>
      </c>
      <c r="F64" s="369"/>
      <c r="G64" s="369">
        <f t="shared" si="3"/>
        <v>2000</v>
      </c>
    </row>
    <row r="65" spans="1:9" ht="13.5" thickBot="1">
      <c r="A65" s="373" t="s">
        <v>11</v>
      </c>
      <c r="B65" s="394">
        <f>SUM(B55:B64)</f>
        <v>893507</v>
      </c>
      <c r="C65" s="401">
        <f>SUM(C55:C64)</f>
        <v>645296</v>
      </c>
      <c r="D65" s="375">
        <f>SUM(D55:D64)</f>
        <v>82736.990000000005</v>
      </c>
      <c r="E65" s="375">
        <f>SUM(E55:E64)</f>
        <v>82736.990000000005</v>
      </c>
      <c r="F65" s="375">
        <f>SUM(F55:F64)</f>
        <v>82736.97</v>
      </c>
      <c r="G65" s="375">
        <f>SUM(C65:F65)</f>
        <v>893506.95</v>
      </c>
    </row>
    <row r="66" spans="1:9" ht="13.5" thickBot="1">
      <c r="A66" s="311" t="s">
        <v>76</v>
      </c>
      <c r="B66" s="320"/>
      <c r="C66" s="381"/>
      <c r="D66" s="269"/>
      <c r="E66" s="269"/>
    </row>
    <row r="67" spans="1:9">
      <c r="B67" s="320"/>
      <c r="C67" s="402"/>
      <c r="D67" s="403"/>
      <c r="E67" s="381"/>
      <c r="F67" s="369"/>
      <c r="G67" s="369"/>
    </row>
    <row r="68" spans="1:9">
      <c r="A68" s="351" t="s">
        <v>292</v>
      </c>
      <c r="B68" s="320"/>
      <c r="C68" s="402"/>
      <c r="D68" s="403"/>
      <c r="E68" s="381"/>
      <c r="F68" s="369"/>
      <c r="G68" s="369">
        <f>SUM(C68:F68)</f>
        <v>0</v>
      </c>
    </row>
    <row r="69" spans="1:9">
      <c r="A69" s="303" t="s">
        <v>125</v>
      </c>
      <c r="B69" s="303"/>
      <c r="C69" s="404"/>
      <c r="D69" s="403"/>
      <c r="E69" s="381"/>
      <c r="F69" s="369"/>
      <c r="G69" s="369">
        <f t="shared" ref="G69" si="6">SUM(C69:F69)</f>
        <v>0</v>
      </c>
    </row>
    <row r="70" spans="1:9">
      <c r="A70" s="303" t="s">
        <v>11</v>
      </c>
      <c r="B70" s="303"/>
      <c r="C70" s="383">
        <f>SUM(C67:C69)</f>
        <v>0</v>
      </c>
      <c r="D70" s="383">
        <f ca="1">SUM(D68:D70)</f>
        <v>0</v>
      </c>
      <c r="E70" s="383">
        <f ca="1">SUM(E68:E70)</f>
        <v>0</v>
      </c>
      <c r="F70" s="383">
        <f ca="1">SUM(F68:F70)</f>
        <v>0</v>
      </c>
      <c r="G70" s="383">
        <f ca="1">SUM(G68:G70)</f>
        <v>0</v>
      </c>
    </row>
    <row r="71" spans="1:9">
      <c r="A71" s="305" t="s">
        <v>126</v>
      </c>
      <c r="B71" s="365"/>
      <c r="C71" s="404"/>
      <c r="D71" s="269"/>
      <c r="E71" s="269"/>
    </row>
    <row r="72" spans="1:9">
      <c r="A72" s="320"/>
      <c r="B72" s="320"/>
      <c r="C72" s="402"/>
      <c r="D72" s="403"/>
      <c r="E72" s="381"/>
      <c r="F72" s="369"/>
      <c r="G72" s="369"/>
      <c r="I72" s="405"/>
    </row>
    <row r="73" spans="1:9">
      <c r="A73" s="351" t="s">
        <v>292</v>
      </c>
      <c r="B73" s="303"/>
      <c r="C73" s="402"/>
      <c r="D73" s="381"/>
      <c r="E73" s="381"/>
      <c r="F73" s="369"/>
      <c r="G73" s="369"/>
    </row>
    <row r="74" spans="1:9">
      <c r="A74" s="303"/>
      <c r="B74" s="303"/>
      <c r="C74" s="406"/>
      <c r="D74" s="381"/>
      <c r="E74" s="381"/>
      <c r="F74" s="369"/>
      <c r="G74" s="369">
        <f>SUM(C74:F74)</f>
        <v>0</v>
      </c>
    </row>
    <row r="75" spans="1:9">
      <c r="A75" s="303" t="s">
        <v>11</v>
      </c>
      <c r="B75" s="303"/>
      <c r="C75" s="383">
        <f>SUM(C73:C74)</f>
        <v>0</v>
      </c>
      <c r="D75" s="383">
        <f ca="1">SUM(D74:D75)</f>
        <v>0</v>
      </c>
      <c r="E75" s="383">
        <f ca="1">SUM(E74:E75)</f>
        <v>0</v>
      </c>
      <c r="F75" s="383">
        <f ca="1">SUM(F74:F75)</f>
        <v>0</v>
      </c>
      <c r="G75" s="383">
        <f ca="1">SUM(G74:G75)</f>
        <v>0</v>
      </c>
    </row>
    <row r="76" spans="1:9">
      <c r="A76" s="326" t="s">
        <v>127</v>
      </c>
      <c r="B76" s="320"/>
      <c r="C76" s="367"/>
      <c r="D76" s="269"/>
      <c r="E76" s="269"/>
    </row>
    <row r="77" spans="1:9" ht="15">
      <c r="A77" t="s">
        <v>303</v>
      </c>
      <c r="B77" s="407">
        <v>192000</v>
      </c>
      <c r="C77" s="408">
        <f>B79*19%</f>
        <v>36480</v>
      </c>
      <c r="D77" s="403">
        <f>B79*40%</f>
        <v>76800</v>
      </c>
      <c r="E77" s="367">
        <f>B79*22%</f>
        <v>42240</v>
      </c>
      <c r="F77" s="367">
        <f>B79*19%</f>
        <v>36480</v>
      </c>
      <c r="G77" s="409">
        <f>SUM(C77:F77)</f>
        <v>192000</v>
      </c>
    </row>
    <row r="78" spans="1:9" s="327" customFormat="1">
      <c r="A78" s="370"/>
      <c r="B78" s="370"/>
      <c r="C78" s="380"/>
      <c r="D78" s="368"/>
      <c r="E78" s="410"/>
      <c r="F78" s="409"/>
    </row>
    <row r="79" spans="1:9" s="327" customFormat="1">
      <c r="A79" s="373" t="s">
        <v>11</v>
      </c>
      <c r="B79" s="411">
        <v>192000</v>
      </c>
      <c r="C79" s="375">
        <f>SUM(C77:C78)</f>
        <v>36480</v>
      </c>
      <c r="D79" s="375">
        <f t="shared" ref="D79:F79" si="7">SUM(D77:D78)</f>
        <v>76800</v>
      </c>
      <c r="E79" s="375">
        <f t="shared" si="7"/>
        <v>42240</v>
      </c>
      <c r="F79" s="375">
        <f t="shared" si="7"/>
        <v>36480</v>
      </c>
      <c r="G79" s="375">
        <f>SUM(C79:F79)</f>
        <v>192000</v>
      </c>
    </row>
    <row r="80" spans="1:9" s="327" customFormat="1" ht="13.5" thickBot="1">
      <c r="A80" s="303"/>
      <c r="B80" s="412"/>
      <c r="C80" s="383"/>
      <c r="D80" s="383"/>
      <c r="E80" s="383"/>
      <c r="F80" s="383"/>
      <c r="G80" s="383"/>
    </row>
    <row r="81" spans="1:9" s="70" customFormat="1" ht="16.5" thickBot="1">
      <c r="A81" s="286" t="s">
        <v>131</v>
      </c>
      <c r="B81" s="385">
        <f>B79+B75+B70+B65+B53+B48+B43</f>
        <v>1260507</v>
      </c>
      <c r="C81" s="385">
        <f>C79+C75+C70+C65+C53+C48+C43</f>
        <v>730476</v>
      </c>
      <c r="D81" s="385">
        <f>D43+D65+D79</f>
        <v>194536.99</v>
      </c>
      <c r="E81" s="385">
        <f>E43+E65+E79</f>
        <v>151226.99</v>
      </c>
      <c r="F81" s="385">
        <f>F43+F65+F79</f>
        <v>145466.97</v>
      </c>
      <c r="G81" s="385">
        <f>G43+G65+G79</f>
        <v>1260506.95</v>
      </c>
      <c r="I81" s="383"/>
    </row>
    <row r="82" spans="1:9">
      <c r="A82" s="303"/>
      <c r="B82" s="303"/>
      <c r="C82" s="383"/>
      <c r="D82" s="269"/>
      <c r="E82" s="269"/>
    </row>
    <row r="83" spans="1:9" s="70" customFormat="1" ht="18">
      <c r="A83" s="330" t="s">
        <v>304</v>
      </c>
      <c r="B83" s="413">
        <f t="shared" ref="B83:G83" si="8">B32+B81</f>
        <v>24013158.859999999</v>
      </c>
      <c r="C83" s="413">
        <f t="shared" si="8"/>
        <v>8005269.8025000002</v>
      </c>
      <c r="D83" s="413">
        <f t="shared" si="8"/>
        <v>5882699.9550000001</v>
      </c>
      <c r="E83" s="413">
        <f t="shared" si="8"/>
        <v>5058374.5362499999</v>
      </c>
      <c r="F83" s="413">
        <f t="shared" si="8"/>
        <v>5028014.5162499994</v>
      </c>
      <c r="G83" s="413">
        <f t="shared" si="8"/>
        <v>24013158.809999999</v>
      </c>
    </row>
    <row r="84" spans="1:9">
      <c r="D84" s="269"/>
      <c r="E84" s="269"/>
    </row>
    <row r="87" spans="1:9">
      <c r="A87" s="303"/>
      <c r="B87" s="303"/>
      <c r="C87" s="366"/>
    </row>
    <row r="88" spans="1:9">
      <c r="D88" s="366"/>
    </row>
  </sheetData>
  <conditionalFormatting sqref="A63">
    <cfRule type="expression" dxfId="1" priority="2">
      <formula>G68&lt;0</formula>
    </cfRule>
  </conditionalFormatting>
  <conditionalFormatting sqref="A60:A62">
    <cfRule type="expression" dxfId="0" priority="1">
      <formula>G67&lt;0</formula>
    </cfRule>
  </conditionalFormatting>
  <pageMargins left="0.7" right="0.7" top="0.75" bottom="0.75" header="0.3" footer="0.3"/>
  <pageSetup scale="69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workbookViewId="0">
      <selection sqref="A1:XFD1048576"/>
    </sheetView>
  </sheetViews>
  <sheetFormatPr defaultRowHeight="12.75"/>
  <cols>
    <col min="1" max="1" width="68.28515625" style="269" customWidth="1"/>
    <col min="2" max="2" width="20.7109375" style="269" customWidth="1"/>
    <col min="3" max="4" width="18" style="350" bestFit="1" customWidth="1"/>
    <col min="5" max="5" width="18" style="307" bestFit="1" customWidth="1"/>
    <col min="6" max="7" width="18" style="269" bestFit="1" customWidth="1"/>
    <col min="8" max="8" width="11.7109375" style="269" bestFit="1" customWidth="1"/>
    <col min="9" max="16384" width="9.140625" style="269"/>
  </cols>
  <sheetData>
    <row r="1" spans="1:7">
      <c r="A1" s="70" t="s">
        <v>0</v>
      </c>
      <c r="B1" s="70"/>
    </row>
    <row r="2" spans="1:7" ht="15">
      <c r="A2" s="70"/>
      <c r="B2" s="70"/>
      <c r="C2"/>
      <c r="D2"/>
      <c r="E2"/>
      <c r="F2"/>
      <c r="G2"/>
    </row>
    <row r="3" spans="1:7" s="275" customFormat="1" ht="19.5" thickBot="1">
      <c r="A3" s="270" t="s">
        <v>305</v>
      </c>
      <c r="B3" s="270"/>
      <c r="C3" s="6"/>
      <c r="D3" s="6"/>
      <c r="E3" s="353"/>
    </row>
    <row r="4" spans="1:7" s="276" customFormat="1" ht="26.25" thickBot="1">
      <c r="B4" s="414" t="s">
        <v>306</v>
      </c>
      <c r="C4" s="8" t="s">
        <v>4</v>
      </c>
      <c r="D4" s="9" t="s">
        <v>5</v>
      </c>
      <c r="E4" s="415" t="s">
        <v>6</v>
      </c>
      <c r="F4" s="416" t="s">
        <v>7</v>
      </c>
      <c r="G4" s="416" t="s">
        <v>8</v>
      </c>
    </row>
    <row r="5" spans="1:7" s="276" customFormat="1" ht="13.5" thickBot="1">
      <c r="B5" s="359"/>
      <c r="C5" s="10"/>
      <c r="D5" s="10"/>
      <c r="E5" s="361"/>
      <c r="F5" s="361"/>
      <c r="G5" s="361"/>
    </row>
    <row r="6" spans="1:7" s="276" customFormat="1" ht="16.5" thickBot="1">
      <c r="A6" s="286" t="s">
        <v>9</v>
      </c>
      <c r="B6" s="362"/>
      <c r="C6" s="12"/>
      <c r="D6" s="12"/>
      <c r="E6" s="364"/>
    </row>
    <row r="7" spans="1:7" s="276" customFormat="1" ht="16.5" thickBot="1">
      <c r="A7" s="290"/>
      <c r="C7" s="417"/>
      <c r="D7" s="417"/>
      <c r="E7" s="417"/>
      <c r="F7" s="417"/>
    </row>
    <row r="8" spans="1:7" s="295" customFormat="1" ht="13.5" thickBot="1">
      <c r="A8" s="291" t="s">
        <v>10</v>
      </c>
      <c r="B8" s="365"/>
      <c r="C8" s="16"/>
      <c r="D8" s="16"/>
      <c r="E8" s="307"/>
    </row>
    <row r="9" spans="1:7">
      <c r="B9" s="327"/>
      <c r="C9" s="18"/>
      <c r="D9" s="231"/>
      <c r="E9" s="18"/>
      <c r="F9" s="369"/>
      <c r="G9" s="369">
        <f>SUM(C9:F9)</f>
        <v>0</v>
      </c>
    </row>
    <row r="10" spans="1:7">
      <c r="B10" s="18">
        <f>SUM(C10:F10)</f>
        <v>32161093.919999994</v>
      </c>
      <c r="C10" s="18">
        <v>7878307.2148512285</v>
      </c>
      <c r="D10" s="18">
        <v>6000547.1178029887</v>
      </c>
      <c r="E10" s="18">
        <v>9141119.7936728895</v>
      </c>
      <c r="F10" s="18">
        <v>9141119.7936728895</v>
      </c>
      <c r="G10" s="369">
        <f>SUM(C10:F10)</f>
        <v>32161093.919999994</v>
      </c>
    </row>
    <row r="11" spans="1:7">
      <c r="A11" s="303"/>
      <c r="B11" s="418"/>
      <c r="C11" s="18"/>
      <c r="D11" s="231"/>
      <c r="E11" s="18"/>
      <c r="F11" s="369"/>
      <c r="G11" s="369">
        <f>SUM(C11:F11)</f>
        <v>0</v>
      </c>
    </row>
    <row r="12" spans="1:7">
      <c r="A12" s="303" t="s">
        <v>11</v>
      </c>
      <c r="B12" s="23">
        <f>SUM(C12:F12)</f>
        <v>32161093.919999994</v>
      </c>
      <c r="C12" s="383">
        <f>SUM(C9:C11)</f>
        <v>7878307.2148512285</v>
      </c>
      <c r="D12" s="383">
        <f>SUM(D9:D11)</f>
        <v>6000547.1178029887</v>
      </c>
      <c r="E12" s="383">
        <f>SUM(E9:E11)</f>
        <v>9141119.7936728895</v>
      </c>
      <c r="F12" s="383">
        <f>SUM(F9:F11)</f>
        <v>9141119.7936728895</v>
      </c>
      <c r="G12" s="383">
        <f>SUM(G9:G11)</f>
        <v>32161093.919999994</v>
      </c>
    </row>
    <row r="13" spans="1:7">
      <c r="A13" s="305" t="s">
        <v>12</v>
      </c>
      <c r="B13" s="419"/>
      <c r="C13" s="16"/>
      <c r="D13" s="237"/>
      <c r="E13" s="25"/>
    </row>
    <row r="14" spans="1:7">
      <c r="B14" s="420"/>
      <c r="C14" s="18"/>
      <c r="D14" s="231"/>
      <c r="E14" s="18"/>
      <c r="F14" s="369"/>
      <c r="G14" s="369">
        <f>SUM(C14:F14)</f>
        <v>0</v>
      </c>
    </row>
    <row r="15" spans="1:7">
      <c r="A15" s="303"/>
      <c r="B15" s="18">
        <f>SUM(C15:F15)</f>
        <v>4073619.91</v>
      </c>
      <c r="C15" s="18">
        <v>1692240.01</v>
      </c>
      <c r="D15" s="18">
        <v>934884.39999999991</v>
      </c>
      <c r="E15" s="18">
        <v>723247.75</v>
      </c>
      <c r="F15" s="18">
        <v>723247.75</v>
      </c>
      <c r="G15" s="369">
        <f>SUM(C15:F15)</f>
        <v>4073619.91</v>
      </c>
    </row>
    <row r="16" spans="1:7">
      <c r="B16" s="420"/>
      <c r="C16" s="18"/>
      <c r="D16" s="231"/>
      <c r="E16" s="18"/>
      <c r="F16" s="369"/>
      <c r="G16" s="369">
        <f>SUM(C16:F16)</f>
        <v>0</v>
      </c>
    </row>
    <row r="17" spans="1:8">
      <c r="A17" s="303" t="s">
        <v>11</v>
      </c>
      <c r="B17" s="23">
        <f>SUM(C17:F17)</f>
        <v>4073619.91</v>
      </c>
      <c r="C17" s="383">
        <f>SUM(C14:C16)</f>
        <v>1692240.01</v>
      </c>
      <c r="D17" s="383">
        <f>SUM(D14:D16)</f>
        <v>934884.39999999991</v>
      </c>
      <c r="E17" s="383">
        <f>SUM(E14:E16)</f>
        <v>723247.75</v>
      </c>
      <c r="F17" s="383">
        <f>SUM(F14:F16)</f>
        <v>723247.75</v>
      </c>
      <c r="G17" s="383">
        <f>SUM(G14:G16)</f>
        <v>4073619.91</v>
      </c>
    </row>
    <row r="18" spans="1:8">
      <c r="A18" s="305" t="s">
        <v>13</v>
      </c>
      <c r="B18" s="419"/>
      <c r="C18" s="18"/>
      <c r="D18" s="231"/>
      <c r="E18" s="18"/>
      <c r="F18" s="369"/>
      <c r="G18" s="369"/>
    </row>
    <row r="19" spans="1:8">
      <c r="B19" s="420"/>
      <c r="C19" s="18"/>
      <c r="D19" s="231"/>
      <c r="E19" s="18"/>
      <c r="F19" s="369"/>
      <c r="G19" s="369">
        <f>SUM(C19:F19)</f>
        <v>0</v>
      </c>
    </row>
    <row r="20" spans="1:8">
      <c r="A20" s="303"/>
      <c r="B20" s="421"/>
      <c r="C20" s="18"/>
      <c r="D20" s="231"/>
      <c r="E20" s="18"/>
      <c r="F20" s="369"/>
      <c r="G20" s="369">
        <f>SUM(C20:F20)</f>
        <v>0</v>
      </c>
    </row>
    <row r="21" spans="1:8">
      <c r="B21" s="18">
        <f>SUM(C21:F21)</f>
        <v>1586272.38</v>
      </c>
      <c r="C21" s="18">
        <v>417999.67</v>
      </c>
      <c r="D21" s="231">
        <v>420595.65</v>
      </c>
      <c r="E21" s="18">
        <v>373838.52999999991</v>
      </c>
      <c r="F21" s="369">
        <v>373838.52999999991</v>
      </c>
      <c r="G21" s="369">
        <f>SUM(C21:F21)</f>
        <v>1586272.38</v>
      </c>
    </row>
    <row r="22" spans="1:8">
      <c r="A22" s="303"/>
      <c r="B22" s="421"/>
      <c r="C22" s="33"/>
      <c r="D22" s="231"/>
      <c r="E22" s="381"/>
      <c r="F22" s="369"/>
      <c r="G22" s="369">
        <f>SUM(C22:F22)</f>
        <v>0</v>
      </c>
    </row>
    <row r="23" spans="1:8" ht="13.5" thickBot="1">
      <c r="A23" s="303" t="s">
        <v>11</v>
      </c>
      <c r="B23" s="23">
        <f>SUM(C23:F23)</f>
        <v>1586272.38</v>
      </c>
      <c r="C23" s="383">
        <f>SUM(C20:C22)</f>
        <v>417999.67</v>
      </c>
      <c r="D23" s="383">
        <f>SUM(D20:D22)</f>
        <v>420595.65</v>
      </c>
      <c r="E23" s="383">
        <f>SUM(E20:E22)</f>
        <v>373838.52999999991</v>
      </c>
      <c r="F23" s="383">
        <f>SUM(F20:F22)</f>
        <v>373838.52999999991</v>
      </c>
      <c r="G23" s="383">
        <f>SUM(G20:G22)</f>
        <v>1586272.38</v>
      </c>
    </row>
    <row r="24" spans="1:8" s="70" customFormat="1" ht="13.5" thickBot="1">
      <c r="A24" s="311" t="s">
        <v>14</v>
      </c>
      <c r="B24" s="422"/>
      <c r="C24" s="381"/>
      <c r="D24" s="18"/>
      <c r="E24" s="381"/>
      <c r="F24" s="369"/>
      <c r="G24" s="383"/>
    </row>
    <row r="25" spans="1:8" s="70" customFormat="1">
      <c r="A25" s="269"/>
      <c r="B25" s="18">
        <f t="shared" ref="B25:B26" si="0">SUM(C25:F25)</f>
        <v>8782325.4800000004</v>
      </c>
      <c r="C25" s="369">
        <v>2598573.56</v>
      </c>
      <c r="D25" s="18">
        <v>1971664.4099999997</v>
      </c>
      <c r="E25" s="381">
        <v>2106043.7550000004</v>
      </c>
      <c r="F25" s="369">
        <v>2106043.7550000004</v>
      </c>
      <c r="G25" s="369"/>
    </row>
    <row r="26" spans="1:8" s="70" customFormat="1">
      <c r="A26" s="303" t="s">
        <v>11</v>
      </c>
      <c r="B26" s="23">
        <f t="shared" si="0"/>
        <v>8782325.4800000004</v>
      </c>
      <c r="C26" s="383">
        <f>SUM(C24:C25)</f>
        <v>2598573.56</v>
      </c>
      <c r="D26" s="383">
        <f>SUM(D24:D25)</f>
        <v>1971664.4099999997</v>
      </c>
      <c r="E26" s="383">
        <f>SUM(E24:E25)</f>
        <v>2106043.7550000004</v>
      </c>
      <c r="F26" s="383">
        <f>SUM(F24:F25)</f>
        <v>2106043.7550000004</v>
      </c>
      <c r="G26" s="383">
        <f>SUM(C26:F26)</f>
        <v>8782325.4800000004</v>
      </c>
    </row>
    <row r="27" spans="1:8" s="70" customFormat="1">
      <c r="A27" s="305" t="s">
        <v>15</v>
      </c>
      <c r="B27" s="419"/>
      <c r="C27" s="32"/>
      <c r="D27" s="18"/>
      <c r="E27" s="382"/>
      <c r="F27" s="383"/>
      <c r="G27" s="383"/>
    </row>
    <row r="28" spans="1:8">
      <c r="B28" s="18">
        <f t="shared" ref="B28:B29" si="1">SUM(C28:F28)</f>
        <v>1050000</v>
      </c>
      <c r="C28" s="369">
        <v>662376.84002951684</v>
      </c>
      <c r="D28" s="369">
        <v>387623.15997048322</v>
      </c>
      <c r="E28" s="381">
        <v>0</v>
      </c>
      <c r="F28" s="369">
        <v>0</v>
      </c>
      <c r="G28" s="369"/>
    </row>
    <row r="29" spans="1:8">
      <c r="A29" s="303" t="s">
        <v>11</v>
      </c>
      <c r="B29" s="23">
        <f t="shared" si="1"/>
        <v>1050000</v>
      </c>
      <c r="C29" s="383">
        <f>SUM(C27:C28)</f>
        <v>662376.84002951684</v>
      </c>
      <c r="D29" s="383">
        <f>SUM(D27:D28)</f>
        <v>387623.15997048322</v>
      </c>
      <c r="E29" s="383">
        <f>SUM(E27:E28)</f>
        <v>0</v>
      </c>
      <c r="F29" s="383">
        <f>SUM(F27:F28)</f>
        <v>0</v>
      </c>
      <c r="G29" s="383">
        <f>SUM(C29:F29)</f>
        <v>1050000</v>
      </c>
    </row>
    <row r="30" spans="1:8" ht="13.5" thickBot="1">
      <c r="A30" s="303"/>
      <c r="B30" s="370"/>
      <c r="C30" s="369"/>
      <c r="D30" s="369"/>
      <c r="E30" s="369"/>
      <c r="F30" s="369"/>
      <c r="G30" s="369"/>
    </row>
    <row r="31" spans="1:8" ht="16.5" thickBot="1">
      <c r="A31" s="286" t="s">
        <v>16</v>
      </c>
      <c r="B31" s="33">
        <f t="shared" ref="B31:G31" si="2">B29+B26+B23+B17+B12</f>
        <v>47653311.689999998</v>
      </c>
      <c r="C31" s="33">
        <f t="shared" si="2"/>
        <v>13249497.294880744</v>
      </c>
      <c r="D31" s="33">
        <f t="shared" si="2"/>
        <v>9715314.7377734706</v>
      </c>
      <c r="E31" s="33">
        <f t="shared" si="2"/>
        <v>12344249.82867289</v>
      </c>
      <c r="F31" s="33">
        <f t="shared" si="2"/>
        <v>12344249.82867289</v>
      </c>
      <c r="G31" s="33">
        <f t="shared" si="2"/>
        <v>47653311.689999998</v>
      </c>
      <c r="H31" s="369">
        <f>SUM(C31:F31)</f>
        <v>47653311.689999998</v>
      </c>
    </row>
    <row r="32" spans="1:8" ht="13.5" thickBot="1">
      <c r="A32" s="303"/>
      <c r="B32" s="370"/>
      <c r="C32" s="369"/>
      <c r="D32" s="369"/>
      <c r="E32" s="369"/>
      <c r="F32" s="369"/>
      <c r="G32" s="369"/>
    </row>
    <row r="33" spans="1:7" ht="16.5" thickBot="1">
      <c r="A33" s="286" t="s">
        <v>17</v>
      </c>
      <c r="B33" s="362"/>
      <c r="C33" s="269"/>
      <c r="D33" s="269"/>
      <c r="E33" s="269"/>
    </row>
    <row r="34" spans="1:7" ht="16.5" thickBot="1">
      <c r="A34" s="318"/>
      <c r="B34" s="362"/>
      <c r="C34" s="32"/>
      <c r="D34" s="18"/>
      <c r="E34" s="381"/>
      <c r="F34" s="369"/>
      <c r="G34" s="369"/>
    </row>
    <row r="35" spans="1:7" ht="13.5" thickBot="1">
      <c r="A35" s="311" t="s">
        <v>18</v>
      </c>
      <c r="B35" s="320"/>
      <c r="C35" s="18"/>
      <c r="D35" s="18"/>
      <c r="E35" s="381"/>
      <c r="F35" s="369"/>
      <c r="G35" s="369"/>
    </row>
    <row r="36" spans="1:7">
      <c r="A36" s="320"/>
      <c r="B36" s="320"/>
      <c r="C36" s="18"/>
      <c r="D36" s="381"/>
      <c r="E36" s="248"/>
      <c r="F36" s="369"/>
      <c r="G36" s="369"/>
    </row>
    <row r="37" spans="1:7">
      <c r="A37" s="423" t="s">
        <v>307</v>
      </c>
      <c r="B37" s="18">
        <f>SUM(C37:F37)</f>
        <v>4000</v>
      </c>
      <c r="C37" s="18">
        <v>0</v>
      </c>
      <c r="D37" s="18">
        <v>0</v>
      </c>
      <c r="E37" s="381">
        <v>1600</v>
      </c>
      <c r="F37" s="381">
        <v>2400</v>
      </c>
      <c r="G37" s="369">
        <f t="shared" ref="G37:G67" si="3">SUM(C37:F37)</f>
        <v>4000</v>
      </c>
    </row>
    <row r="38" spans="1:7">
      <c r="A38" s="423" t="s">
        <v>308</v>
      </c>
      <c r="B38" s="18">
        <f t="shared" ref="B38:B67" si="4">SUM(C38:F38)</f>
        <v>180000</v>
      </c>
      <c r="C38" s="18">
        <v>0</v>
      </c>
      <c r="D38" s="18">
        <v>0</v>
      </c>
      <c r="E38" s="381">
        <v>72000</v>
      </c>
      <c r="F38" s="369">
        <v>108000</v>
      </c>
      <c r="G38" s="369">
        <f t="shared" si="3"/>
        <v>180000</v>
      </c>
    </row>
    <row r="39" spans="1:7">
      <c r="A39" s="423" t="s">
        <v>309</v>
      </c>
      <c r="B39" s="18">
        <f t="shared" si="4"/>
        <v>6000</v>
      </c>
      <c r="C39" s="18">
        <v>0</v>
      </c>
      <c r="D39" s="18">
        <v>0</v>
      </c>
      <c r="E39" s="381">
        <v>2400</v>
      </c>
      <c r="F39" s="369">
        <v>3600</v>
      </c>
      <c r="G39" s="369">
        <f t="shared" si="3"/>
        <v>6000</v>
      </c>
    </row>
    <row r="40" spans="1:7">
      <c r="A40" s="423" t="s">
        <v>310</v>
      </c>
      <c r="B40" s="18">
        <f t="shared" si="4"/>
        <v>13000</v>
      </c>
      <c r="C40" s="18">
        <v>0</v>
      </c>
      <c r="D40" s="18">
        <v>0</v>
      </c>
      <c r="E40" s="381">
        <v>5200</v>
      </c>
      <c r="F40" s="369">
        <v>7800</v>
      </c>
      <c r="G40" s="369">
        <f t="shared" si="3"/>
        <v>13000</v>
      </c>
    </row>
    <row r="41" spans="1:7">
      <c r="A41" s="423" t="s">
        <v>311</v>
      </c>
      <c r="B41" s="18">
        <f t="shared" si="4"/>
        <v>10000</v>
      </c>
      <c r="C41" s="32">
        <v>0</v>
      </c>
      <c r="D41" s="18">
        <v>0</v>
      </c>
      <c r="E41" s="381">
        <v>4000</v>
      </c>
      <c r="F41" s="369">
        <v>6000</v>
      </c>
      <c r="G41" s="369">
        <f t="shared" si="3"/>
        <v>10000</v>
      </c>
    </row>
    <row r="42" spans="1:7">
      <c r="A42" s="423" t="s">
        <v>312</v>
      </c>
      <c r="B42" s="18">
        <f t="shared" si="4"/>
        <v>30000</v>
      </c>
      <c r="C42" s="18">
        <v>0</v>
      </c>
      <c r="D42" s="18">
        <v>0</v>
      </c>
      <c r="E42" s="381">
        <v>12000</v>
      </c>
      <c r="F42" s="369">
        <v>18000</v>
      </c>
      <c r="G42" s="369">
        <f t="shared" si="3"/>
        <v>30000</v>
      </c>
    </row>
    <row r="43" spans="1:7">
      <c r="A43" s="423" t="s">
        <v>313</v>
      </c>
      <c r="B43" s="18">
        <f t="shared" si="4"/>
        <v>35000</v>
      </c>
      <c r="C43" s="18">
        <v>0</v>
      </c>
      <c r="D43" s="18">
        <v>35000</v>
      </c>
      <c r="E43" s="381">
        <v>0</v>
      </c>
      <c r="F43" s="369">
        <v>0</v>
      </c>
      <c r="G43" s="369">
        <f t="shared" si="3"/>
        <v>35000</v>
      </c>
    </row>
    <row r="44" spans="1:7">
      <c r="A44" s="423" t="s">
        <v>314</v>
      </c>
      <c r="B44" s="18">
        <f t="shared" si="4"/>
        <v>5000</v>
      </c>
      <c r="C44" s="18">
        <v>0</v>
      </c>
      <c r="D44" s="18">
        <v>0</v>
      </c>
      <c r="E44" s="381">
        <v>2000</v>
      </c>
      <c r="F44" s="369">
        <v>3000</v>
      </c>
      <c r="G44" s="369">
        <f t="shared" si="3"/>
        <v>5000</v>
      </c>
    </row>
    <row r="45" spans="1:7">
      <c r="A45" s="423" t="s">
        <v>315</v>
      </c>
      <c r="B45" s="18">
        <f t="shared" si="4"/>
        <v>50000</v>
      </c>
      <c r="C45" s="18">
        <v>40000</v>
      </c>
      <c r="D45" s="18">
        <v>0</v>
      </c>
      <c r="E45" s="381">
        <v>4000</v>
      </c>
      <c r="F45" s="369">
        <v>6000</v>
      </c>
      <c r="G45" s="369">
        <f t="shared" si="3"/>
        <v>50000</v>
      </c>
    </row>
    <row r="46" spans="1:7">
      <c r="A46" s="423" t="s">
        <v>316</v>
      </c>
      <c r="B46" s="18">
        <f t="shared" si="4"/>
        <v>84000</v>
      </c>
      <c r="C46" s="18">
        <v>0</v>
      </c>
      <c r="D46" s="18">
        <v>0</v>
      </c>
      <c r="E46" s="381">
        <v>33600</v>
      </c>
      <c r="F46" s="369">
        <v>50400</v>
      </c>
      <c r="G46" s="369">
        <f t="shared" si="3"/>
        <v>84000</v>
      </c>
    </row>
    <row r="47" spans="1:7">
      <c r="A47" s="423" t="s">
        <v>317</v>
      </c>
      <c r="B47" s="18">
        <f t="shared" si="4"/>
        <v>10000</v>
      </c>
      <c r="C47" s="32">
        <v>0</v>
      </c>
      <c r="D47" s="18">
        <v>0</v>
      </c>
      <c r="E47" s="381">
        <v>4000</v>
      </c>
      <c r="F47" s="369">
        <v>6000</v>
      </c>
      <c r="G47" s="369">
        <f t="shared" si="3"/>
        <v>10000</v>
      </c>
    </row>
    <row r="48" spans="1:7">
      <c r="A48" s="423" t="s">
        <v>318</v>
      </c>
      <c r="B48" s="18">
        <f t="shared" si="4"/>
        <v>5000</v>
      </c>
      <c r="C48" s="18">
        <v>0</v>
      </c>
      <c r="D48" s="18">
        <v>0</v>
      </c>
      <c r="E48" s="381">
        <v>2000</v>
      </c>
      <c r="F48" s="369">
        <v>3000</v>
      </c>
      <c r="G48" s="369">
        <f t="shared" si="3"/>
        <v>5000</v>
      </c>
    </row>
    <row r="49" spans="1:7">
      <c r="A49" s="423" t="s">
        <v>319</v>
      </c>
      <c r="B49" s="18">
        <f t="shared" si="4"/>
        <v>5000</v>
      </c>
      <c r="C49" s="18">
        <v>0</v>
      </c>
      <c r="D49" s="18">
        <v>0</v>
      </c>
      <c r="E49" s="381">
        <v>2000</v>
      </c>
      <c r="F49" s="369">
        <v>3000</v>
      </c>
      <c r="G49" s="369">
        <f t="shared" si="3"/>
        <v>5000</v>
      </c>
    </row>
    <row r="50" spans="1:7">
      <c r="A50" s="423" t="s">
        <v>320</v>
      </c>
      <c r="B50" s="18">
        <f t="shared" si="4"/>
        <v>25000</v>
      </c>
      <c r="C50" s="18">
        <v>0</v>
      </c>
      <c r="D50" s="18">
        <v>4395</v>
      </c>
      <c r="E50" s="381">
        <v>8242</v>
      </c>
      <c r="F50" s="369">
        <v>12363</v>
      </c>
      <c r="G50" s="369">
        <f t="shared" si="3"/>
        <v>25000</v>
      </c>
    </row>
    <row r="51" spans="1:7">
      <c r="A51" s="423" t="s">
        <v>321</v>
      </c>
      <c r="B51" s="18">
        <f t="shared" si="4"/>
        <v>41000</v>
      </c>
      <c r="C51" s="18">
        <v>26000</v>
      </c>
      <c r="D51" s="18">
        <v>0</v>
      </c>
      <c r="E51" s="381">
        <v>6000</v>
      </c>
      <c r="F51" s="369">
        <v>9000</v>
      </c>
      <c r="G51" s="369">
        <f t="shared" si="3"/>
        <v>41000</v>
      </c>
    </row>
    <row r="52" spans="1:7">
      <c r="A52" s="423" t="s">
        <v>322</v>
      </c>
      <c r="B52" s="18">
        <f t="shared" si="4"/>
        <v>5000</v>
      </c>
      <c r="C52" s="32">
        <v>0</v>
      </c>
      <c r="D52" s="18">
        <v>0</v>
      </c>
      <c r="E52" s="381">
        <v>2000</v>
      </c>
      <c r="F52" s="369">
        <v>3000</v>
      </c>
      <c r="G52" s="369">
        <f t="shared" si="3"/>
        <v>5000</v>
      </c>
    </row>
    <row r="53" spans="1:7">
      <c r="A53" s="423" t="s">
        <v>323</v>
      </c>
      <c r="B53" s="18">
        <f t="shared" si="4"/>
        <v>16000</v>
      </c>
      <c r="C53" s="18">
        <v>0</v>
      </c>
      <c r="D53" s="18">
        <v>0</v>
      </c>
      <c r="E53" s="381">
        <v>6400</v>
      </c>
      <c r="F53" s="369">
        <v>9600</v>
      </c>
      <c r="G53" s="369">
        <f t="shared" si="3"/>
        <v>16000</v>
      </c>
    </row>
    <row r="54" spans="1:7">
      <c r="A54" s="423" t="s">
        <v>324</v>
      </c>
      <c r="B54" s="18">
        <f t="shared" si="4"/>
        <v>10000</v>
      </c>
      <c r="C54" s="18">
        <v>0</v>
      </c>
      <c r="D54" s="18">
        <v>0</v>
      </c>
      <c r="E54" s="381">
        <v>4000</v>
      </c>
      <c r="F54" s="369">
        <v>6000</v>
      </c>
      <c r="G54" s="369">
        <f t="shared" si="3"/>
        <v>10000</v>
      </c>
    </row>
    <row r="55" spans="1:7">
      <c r="A55" s="423" t="s">
        <v>325</v>
      </c>
      <c r="B55" s="18">
        <f t="shared" si="4"/>
        <v>21720</v>
      </c>
      <c r="C55" s="18">
        <v>0</v>
      </c>
      <c r="D55" s="18">
        <v>0</v>
      </c>
      <c r="E55" s="381">
        <v>8688</v>
      </c>
      <c r="F55" s="369">
        <v>13032</v>
      </c>
      <c r="G55" s="369">
        <f t="shared" si="3"/>
        <v>21720</v>
      </c>
    </row>
    <row r="56" spans="1:7">
      <c r="A56" s="423" t="s">
        <v>326</v>
      </c>
      <c r="B56" s="18">
        <f t="shared" si="4"/>
        <v>16000</v>
      </c>
      <c r="C56" s="18">
        <v>0</v>
      </c>
      <c r="D56" s="18">
        <v>0</v>
      </c>
      <c r="E56" s="381">
        <v>6400</v>
      </c>
      <c r="F56" s="369">
        <v>9600</v>
      </c>
      <c r="G56" s="369">
        <f t="shared" si="3"/>
        <v>16000</v>
      </c>
    </row>
    <row r="57" spans="1:7">
      <c r="A57" s="423" t="s">
        <v>327</v>
      </c>
      <c r="B57" s="18">
        <f t="shared" si="4"/>
        <v>52000</v>
      </c>
      <c r="C57" s="32">
        <v>0</v>
      </c>
      <c r="D57" s="18">
        <v>0</v>
      </c>
      <c r="E57" s="381">
        <v>20800</v>
      </c>
      <c r="F57" s="369">
        <v>31200</v>
      </c>
      <c r="G57" s="369">
        <f t="shared" si="3"/>
        <v>52000</v>
      </c>
    </row>
    <row r="58" spans="1:7">
      <c r="A58" s="423" t="s">
        <v>328</v>
      </c>
      <c r="B58" s="18">
        <f t="shared" si="4"/>
        <v>50000</v>
      </c>
      <c r="C58" s="18">
        <v>0</v>
      </c>
      <c r="D58" s="18">
        <v>27600</v>
      </c>
      <c r="E58" s="381">
        <v>8960</v>
      </c>
      <c r="F58" s="369">
        <v>13440</v>
      </c>
      <c r="G58" s="369">
        <f t="shared" si="3"/>
        <v>50000</v>
      </c>
    </row>
    <row r="59" spans="1:7">
      <c r="A59" s="423" t="s">
        <v>329</v>
      </c>
      <c r="B59" s="18">
        <f t="shared" si="4"/>
        <v>9000</v>
      </c>
      <c r="C59" s="18">
        <v>9000</v>
      </c>
      <c r="D59" s="18">
        <v>0</v>
      </c>
      <c r="E59" s="381">
        <v>0</v>
      </c>
      <c r="F59" s="369">
        <v>0</v>
      </c>
      <c r="G59" s="369">
        <f t="shared" si="3"/>
        <v>9000</v>
      </c>
    </row>
    <row r="60" spans="1:7">
      <c r="A60" s="423" t="s">
        <v>330</v>
      </c>
      <c r="B60" s="18">
        <f t="shared" si="4"/>
        <v>8280</v>
      </c>
      <c r="C60" s="18">
        <v>0</v>
      </c>
      <c r="D60" s="18">
        <v>8280</v>
      </c>
      <c r="E60" s="381">
        <v>0</v>
      </c>
      <c r="F60" s="369">
        <v>0</v>
      </c>
      <c r="G60" s="369">
        <f t="shared" si="3"/>
        <v>8280</v>
      </c>
    </row>
    <row r="61" spans="1:7">
      <c r="A61" s="423" t="s">
        <v>331</v>
      </c>
      <c r="B61" s="18">
        <f t="shared" si="4"/>
        <v>7000</v>
      </c>
      <c r="C61" s="18">
        <v>0</v>
      </c>
      <c r="D61" s="18">
        <v>0</v>
      </c>
      <c r="E61" s="381">
        <v>2800</v>
      </c>
      <c r="F61" s="369">
        <v>4200</v>
      </c>
      <c r="G61" s="369">
        <f t="shared" si="3"/>
        <v>7000</v>
      </c>
    </row>
    <row r="62" spans="1:7">
      <c r="A62" s="423" t="s">
        <v>332</v>
      </c>
      <c r="B62" s="18">
        <f t="shared" si="4"/>
        <v>50000</v>
      </c>
      <c r="C62" s="18">
        <v>24930.6</v>
      </c>
      <c r="D62" s="18">
        <v>0.60000000000218279</v>
      </c>
      <c r="E62" s="381">
        <v>10027.52</v>
      </c>
      <c r="F62" s="369">
        <v>15041.279999999999</v>
      </c>
      <c r="G62" s="369">
        <f t="shared" si="3"/>
        <v>50000</v>
      </c>
    </row>
    <row r="63" spans="1:7">
      <c r="A63" s="423" t="s">
        <v>333</v>
      </c>
      <c r="B63" s="18">
        <f t="shared" si="4"/>
        <v>8000</v>
      </c>
      <c r="C63" s="32">
        <v>0</v>
      </c>
      <c r="D63" s="18">
        <v>0</v>
      </c>
      <c r="E63" s="381">
        <v>3200</v>
      </c>
      <c r="F63" s="369">
        <v>4800</v>
      </c>
      <c r="G63" s="369">
        <f t="shared" si="3"/>
        <v>8000</v>
      </c>
    </row>
    <row r="64" spans="1:7">
      <c r="A64" s="423" t="s">
        <v>334</v>
      </c>
      <c r="B64" s="18">
        <f t="shared" si="4"/>
        <v>44200</v>
      </c>
      <c r="C64" s="18">
        <v>0</v>
      </c>
      <c r="D64" s="18">
        <v>0</v>
      </c>
      <c r="E64" s="381">
        <v>17680</v>
      </c>
      <c r="F64" s="369">
        <v>26520</v>
      </c>
      <c r="G64" s="369">
        <f t="shared" si="3"/>
        <v>44200</v>
      </c>
    </row>
    <row r="65" spans="1:8">
      <c r="A65" s="423" t="s">
        <v>335</v>
      </c>
      <c r="B65" s="18">
        <f t="shared" si="4"/>
        <v>80000</v>
      </c>
      <c r="C65" s="18">
        <v>0</v>
      </c>
      <c r="D65" s="18">
        <v>79940</v>
      </c>
      <c r="E65" s="381">
        <v>24</v>
      </c>
      <c r="F65" s="369">
        <v>36</v>
      </c>
      <c r="G65" s="369">
        <f t="shared" si="3"/>
        <v>80000</v>
      </c>
    </row>
    <row r="66" spans="1:8">
      <c r="A66" s="423" t="s">
        <v>336</v>
      </c>
      <c r="B66" s="18">
        <f t="shared" si="4"/>
        <v>13000</v>
      </c>
      <c r="C66" s="18">
        <v>0</v>
      </c>
      <c r="D66" s="18">
        <v>0</v>
      </c>
      <c r="E66" s="381">
        <v>5200</v>
      </c>
      <c r="F66" s="369">
        <v>7800</v>
      </c>
      <c r="G66" s="369">
        <f t="shared" si="3"/>
        <v>13000</v>
      </c>
    </row>
    <row r="67" spans="1:8">
      <c r="A67" s="423" t="s">
        <v>337</v>
      </c>
      <c r="B67" s="18">
        <f t="shared" si="4"/>
        <v>10000</v>
      </c>
      <c r="C67" s="18">
        <v>0</v>
      </c>
      <c r="D67" s="18">
        <v>0</v>
      </c>
      <c r="E67" s="381">
        <v>4000</v>
      </c>
      <c r="F67" s="369">
        <v>6000</v>
      </c>
      <c r="G67" s="369">
        <f t="shared" si="3"/>
        <v>10000</v>
      </c>
    </row>
    <row r="68" spans="1:8" ht="13.5" thickBot="1">
      <c r="A68" s="303" t="s">
        <v>11</v>
      </c>
      <c r="B68" s="383">
        <f t="shared" ref="B68:G68" si="5">SUM(B37:B67)</f>
        <v>903200</v>
      </c>
      <c r="C68" s="383">
        <f t="shared" si="5"/>
        <v>99930.6</v>
      </c>
      <c r="D68" s="383">
        <f t="shared" si="5"/>
        <v>155215.6</v>
      </c>
      <c r="E68" s="383">
        <f t="shared" si="5"/>
        <v>259221.52</v>
      </c>
      <c r="F68" s="383">
        <f t="shared" si="5"/>
        <v>388832.28</v>
      </c>
      <c r="G68" s="383">
        <f t="shared" si="5"/>
        <v>903200</v>
      </c>
      <c r="H68" s="383">
        <f>SUM(C68:F68)</f>
        <v>903200</v>
      </c>
    </row>
    <row r="69" spans="1:8" ht="13.5" thickBot="1">
      <c r="A69" s="311" t="s">
        <v>44</v>
      </c>
      <c r="B69" s="320"/>
      <c r="C69" s="381"/>
      <c r="D69" s="381"/>
      <c r="E69" s="381"/>
      <c r="F69" s="381"/>
      <c r="G69" s="369"/>
    </row>
    <row r="70" spans="1:8">
      <c r="A70" s="320"/>
      <c r="B70" s="320"/>
      <c r="C70" s="381"/>
      <c r="D70" s="381"/>
      <c r="E70" s="381"/>
      <c r="F70" s="381"/>
      <c r="G70" s="369">
        <f>SUM(C70:F70)</f>
        <v>0</v>
      </c>
    </row>
    <row r="71" spans="1:8">
      <c r="A71" s="303"/>
      <c r="B71" s="381">
        <v>0</v>
      </c>
      <c r="C71" s="381">
        <v>0</v>
      </c>
      <c r="D71" s="381">
        <v>0</v>
      </c>
      <c r="E71" s="381">
        <v>0</v>
      </c>
      <c r="F71" s="369">
        <v>0</v>
      </c>
      <c r="G71" s="369">
        <f>SUM(C71:F71)</f>
        <v>0</v>
      </c>
    </row>
    <row r="72" spans="1:8">
      <c r="A72" s="303"/>
      <c r="B72" s="303"/>
      <c r="C72" s="382"/>
      <c r="D72" s="381"/>
      <c r="E72" s="381"/>
      <c r="F72" s="369"/>
      <c r="G72" s="369">
        <f>SUM(C72:F72)</f>
        <v>0</v>
      </c>
    </row>
    <row r="73" spans="1:8" ht="13.5" thickBot="1">
      <c r="A73" s="303" t="s">
        <v>11</v>
      </c>
      <c r="B73" s="369">
        <f t="shared" ref="B73:G73" si="6">SUM(B70:B72)</f>
        <v>0</v>
      </c>
      <c r="C73" s="369">
        <f t="shared" si="6"/>
        <v>0</v>
      </c>
      <c r="D73" s="369">
        <f t="shared" si="6"/>
        <v>0</v>
      </c>
      <c r="E73" s="369">
        <f t="shared" si="6"/>
        <v>0</v>
      </c>
      <c r="F73" s="369">
        <f t="shared" si="6"/>
        <v>0</v>
      </c>
      <c r="G73" s="369">
        <f t="shared" si="6"/>
        <v>0</v>
      </c>
      <c r="H73" s="369">
        <f>SUM(C73:F73)</f>
        <v>0</v>
      </c>
    </row>
    <row r="74" spans="1:8" ht="13.5" thickBot="1">
      <c r="A74" s="311" t="s">
        <v>46</v>
      </c>
      <c r="B74" s="320"/>
      <c r="C74" s="381"/>
      <c r="D74" s="381"/>
      <c r="E74" s="381"/>
      <c r="F74" s="369"/>
      <c r="G74" s="369"/>
    </row>
    <row r="75" spans="1:8">
      <c r="A75" s="320"/>
      <c r="B75" s="320"/>
      <c r="C75" s="381"/>
      <c r="D75" s="381"/>
      <c r="E75" s="381"/>
      <c r="F75" s="369"/>
      <c r="G75" s="369">
        <f t="shared" ref="G75:G77" si="7">SUM(C75:F75)</f>
        <v>0</v>
      </c>
    </row>
    <row r="76" spans="1:8">
      <c r="A76" s="303"/>
      <c r="B76" s="381">
        <v>0</v>
      </c>
      <c r="C76" s="381">
        <v>0</v>
      </c>
      <c r="D76" s="381">
        <v>0</v>
      </c>
      <c r="E76" s="381">
        <v>0</v>
      </c>
      <c r="F76" s="369">
        <v>0</v>
      </c>
      <c r="G76" s="369">
        <f t="shared" si="7"/>
        <v>0</v>
      </c>
    </row>
    <row r="77" spans="1:8">
      <c r="A77" s="303"/>
      <c r="B77" s="303"/>
      <c r="C77" s="382"/>
      <c r="D77" s="381"/>
      <c r="E77" s="381"/>
      <c r="F77" s="369"/>
      <c r="G77" s="369">
        <f t="shared" si="7"/>
        <v>0</v>
      </c>
    </row>
    <row r="78" spans="1:8" ht="13.5" thickBot="1">
      <c r="A78" s="303" t="s">
        <v>11</v>
      </c>
      <c r="B78" s="369">
        <f t="shared" ref="B78:G78" si="8">SUM(B75:B77)</f>
        <v>0</v>
      </c>
      <c r="C78" s="369">
        <f t="shared" si="8"/>
        <v>0</v>
      </c>
      <c r="D78" s="369">
        <f t="shared" si="8"/>
        <v>0</v>
      </c>
      <c r="E78" s="369">
        <f t="shared" si="8"/>
        <v>0</v>
      </c>
      <c r="F78" s="369">
        <f t="shared" si="8"/>
        <v>0</v>
      </c>
      <c r="G78" s="369">
        <f t="shared" si="8"/>
        <v>0</v>
      </c>
    </row>
    <row r="79" spans="1:8" ht="13.5" thickBot="1">
      <c r="A79" s="311" t="s">
        <v>47</v>
      </c>
      <c r="B79" s="320"/>
      <c r="C79" s="381"/>
      <c r="D79" s="381"/>
      <c r="E79" s="381"/>
      <c r="F79" s="369"/>
      <c r="G79" s="369"/>
    </row>
    <row r="80" spans="1:8">
      <c r="A80" s="320"/>
      <c r="B80" s="320"/>
      <c r="C80" s="248"/>
      <c r="D80" s="381"/>
      <c r="E80" s="381"/>
      <c r="F80" s="369"/>
      <c r="G80" s="369"/>
    </row>
    <row r="81" spans="1:7">
      <c r="A81" s="365" t="s">
        <v>338</v>
      </c>
      <c r="B81" s="248">
        <f>SUM(C81:F81)</f>
        <v>6000</v>
      </c>
      <c r="C81" s="248">
        <v>0</v>
      </c>
      <c r="D81" s="381">
        <v>0</v>
      </c>
      <c r="E81" s="381">
        <v>2400</v>
      </c>
      <c r="F81" s="369">
        <v>3600</v>
      </c>
      <c r="G81" s="369">
        <f>SUM(C81:F81)</f>
        <v>6000</v>
      </c>
    </row>
    <row r="82" spans="1:7">
      <c r="A82" s="365" t="s">
        <v>339</v>
      </c>
      <c r="B82" s="248">
        <f t="shared" ref="B82:B101" si="9">SUM(C82:F82)</f>
        <v>39104.54</v>
      </c>
      <c r="C82" s="248">
        <v>36564</v>
      </c>
      <c r="D82" s="381">
        <v>0</v>
      </c>
      <c r="E82" s="381">
        <v>1016.2160000000003</v>
      </c>
      <c r="F82" s="369">
        <v>1524.3240000000005</v>
      </c>
      <c r="G82" s="369">
        <f t="shared" ref="G82:G101" si="10">SUM(C82:F82)</f>
        <v>39104.54</v>
      </c>
    </row>
    <row r="83" spans="1:7">
      <c r="A83" s="365" t="s">
        <v>340</v>
      </c>
      <c r="B83" s="248">
        <f t="shared" si="9"/>
        <v>29000</v>
      </c>
      <c r="C83" s="248">
        <v>27044</v>
      </c>
      <c r="D83" s="381">
        <v>0</v>
      </c>
      <c r="E83" s="381">
        <v>782.40000000000009</v>
      </c>
      <c r="F83" s="369">
        <v>1173.5999999999999</v>
      </c>
      <c r="G83" s="369">
        <f t="shared" si="10"/>
        <v>29000</v>
      </c>
    </row>
    <row r="84" spans="1:7">
      <c r="A84" s="365" t="s">
        <v>341</v>
      </c>
      <c r="B84" s="248">
        <f t="shared" si="9"/>
        <v>30000</v>
      </c>
      <c r="C84" s="248">
        <v>0</v>
      </c>
      <c r="D84" s="381">
        <v>0</v>
      </c>
      <c r="E84" s="381">
        <v>12000</v>
      </c>
      <c r="F84" s="369">
        <v>18000</v>
      </c>
      <c r="G84" s="369">
        <f t="shared" si="10"/>
        <v>30000</v>
      </c>
    </row>
    <row r="85" spans="1:7">
      <c r="A85" s="365" t="s">
        <v>342</v>
      </c>
      <c r="B85" s="248">
        <f t="shared" si="9"/>
        <v>60000</v>
      </c>
      <c r="C85" s="248">
        <v>47009.760000000002</v>
      </c>
      <c r="D85" s="381">
        <v>0</v>
      </c>
      <c r="E85" s="381">
        <v>5196.0959999999995</v>
      </c>
      <c r="F85" s="369">
        <v>7794.1439999999984</v>
      </c>
      <c r="G85" s="369">
        <f t="shared" si="10"/>
        <v>60000</v>
      </c>
    </row>
    <row r="86" spans="1:7">
      <c r="A86" s="423" t="s">
        <v>343</v>
      </c>
      <c r="B86" s="248">
        <f t="shared" si="9"/>
        <v>10000</v>
      </c>
      <c r="C86" s="248">
        <v>10000</v>
      </c>
      <c r="D86" s="381">
        <v>0</v>
      </c>
      <c r="E86" s="381">
        <v>0</v>
      </c>
      <c r="F86" s="369">
        <v>0</v>
      </c>
      <c r="G86" s="369">
        <f t="shared" si="10"/>
        <v>10000</v>
      </c>
    </row>
    <row r="87" spans="1:7">
      <c r="A87" s="365" t="s">
        <v>344</v>
      </c>
      <c r="B87" s="248">
        <f t="shared" si="9"/>
        <v>36000</v>
      </c>
      <c r="C87" s="248">
        <v>0</v>
      </c>
      <c r="D87" s="381">
        <v>0</v>
      </c>
      <c r="E87" s="381">
        <v>14400</v>
      </c>
      <c r="F87" s="369">
        <v>21600</v>
      </c>
      <c r="G87" s="369">
        <f t="shared" si="10"/>
        <v>36000</v>
      </c>
    </row>
    <row r="88" spans="1:7">
      <c r="A88" s="365" t="s">
        <v>345</v>
      </c>
      <c r="B88" s="248">
        <f t="shared" si="9"/>
        <v>18531</v>
      </c>
      <c r="C88" s="248">
        <v>0</v>
      </c>
      <c r="D88" s="381">
        <v>0</v>
      </c>
      <c r="E88" s="381">
        <v>7412.4000000000005</v>
      </c>
      <c r="F88" s="369">
        <v>11118.6</v>
      </c>
      <c r="G88" s="369">
        <f t="shared" si="10"/>
        <v>18531</v>
      </c>
    </row>
    <row r="89" spans="1:7">
      <c r="A89" s="365" t="s">
        <v>346</v>
      </c>
      <c r="B89" s="248">
        <f t="shared" si="9"/>
        <v>60000</v>
      </c>
      <c r="C89" s="248">
        <v>47330</v>
      </c>
      <c r="D89" s="381">
        <v>0</v>
      </c>
      <c r="E89" s="381">
        <v>5068</v>
      </c>
      <c r="F89" s="369">
        <v>7602</v>
      </c>
      <c r="G89" s="369">
        <f t="shared" si="10"/>
        <v>60000</v>
      </c>
    </row>
    <row r="90" spans="1:7">
      <c r="A90" s="365" t="s">
        <v>347</v>
      </c>
      <c r="B90" s="248">
        <f t="shared" si="9"/>
        <v>5000</v>
      </c>
      <c r="C90" s="248">
        <v>0</v>
      </c>
      <c r="D90" s="381">
        <v>0</v>
      </c>
      <c r="E90" s="381">
        <v>2000</v>
      </c>
      <c r="F90" s="369">
        <v>3000</v>
      </c>
      <c r="G90" s="369">
        <f t="shared" si="10"/>
        <v>5000</v>
      </c>
    </row>
    <row r="91" spans="1:7">
      <c r="A91" s="365" t="s">
        <v>348</v>
      </c>
      <c r="B91" s="248">
        <f t="shared" si="9"/>
        <v>13000</v>
      </c>
      <c r="C91" s="248">
        <v>0</v>
      </c>
      <c r="D91" s="381">
        <v>0</v>
      </c>
      <c r="E91" s="381">
        <v>5200</v>
      </c>
      <c r="F91" s="369">
        <v>7800</v>
      </c>
      <c r="G91" s="369">
        <f t="shared" si="10"/>
        <v>13000</v>
      </c>
    </row>
    <row r="92" spans="1:7">
      <c r="A92" s="365" t="s">
        <v>349</v>
      </c>
      <c r="B92" s="248">
        <f t="shared" si="9"/>
        <v>167824</v>
      </c>
      <c r="C92" s="248">
        <v>167824</v>
      </c>
      <c r="D92" s="381">
        <v>0</v>
      </c>
      <c r="E92" s="381">
        <v>0</v>
      </c>
      <c r="F92" s="369">
        <v>0</v>
      </c>
      <c r="G92" s="369">
        <f t="shared" si="10"/>
        <v>167824</v>
      </c>
    </row>
    <row r="93" spans="1:7">
      <c r="A93" s="365" t="s">
        <v>350</v>
      </c>
      <c r="B93" s="248">
        <f t="shared" si="9"/>
        <v>30000</v>
      </c>
      <c r="C93" s="248">
        <v>25000</v>
      </c>
      <c r="D93" s="381">
        <v>0</v>
      </c>
      <c r="E93" s="381">
        <v>2000</v>
      </c>
      <c r="F93" s="369">
        <v>3000</v>
      </c>
      <c r="G93" s="369">
        <f t="shared" si="10"/>
        <v>30000</v>
      </c>
    </row>
    <row r="94" spans="1:7">
      <c r="A94" s="365" t="s">
        <v>351</v>
      </c>
      <c r="B94" s="248">
        <f t="shared" si="9"/>
        <v>42169.94</v>
      </c>
      <c r="C94" s="248">
        <v>42169.94</v>
      </c>
      <c r="D94" s="381">
        <v>0</v>
      </c>
      <c r="E94" s="381">
        <v>0</v>
      </c>
      <c r="F94" s="369">
        <v>0</v>
      </c>
      <c r="G94" s="369">
        <f t="shared" si="10"/>
        <v>42169.94</v>
      </c>
    </row>
    <row r="95" spans="1:7">
      <c r="A95" s="365" t="s">
        <v>352</v>
      </c>
      <c r="B95" s="248">
        <f t="shared" si="9"/>
        <v>33232.5</v>
      </c>
      <c r="C95" s="248">
        <v>33232.5</v>
      </c>
      <c r="D95" s="381">
        <v>0</v>
      </c>
      <c r="E95" s="381">
        <v>0</v>
      </c>
      <c r="F95" s="369">
        <v>0</v>
      </c>
      <c r="G95" s="369">
        <f t="shared" si="10"/>
        <v>33232.5</v>
      </c>
    </row>
    <row r="96" spans="1:7">
      <c r="A96" s="423" t="s">
        <v>353</v>
      </c>
      <c r="B96" s="248">
        <f t="shared" si="9"/>
        <v>38000</v>
      </c>
      <c r="C96" s="248">
        <v>38000</v>
      </c>
      <c r="D96" s="381">
        <v>0</v>
      </c>
      <c r="E96" s="381">
        <v>0</v>
      </c>
      <c r="F96" s="369">
        <v>0</v>
      </c>
      <c r="G96" s="369">
        <f t="shared" si="10"/>
        <v>38000</v>
      </c>
    </row>
    <row r="97" spans="1:8">
      <c r="A97" s="365" t="s">
        <v>354</v>
      </c>
      <c r="B97" s="248">
        <f t="shared" si="9"/>
        <v>25000</v>
      </c>
      <c r="C97" s="248">
        <v>25000</v>
      </c>
      <c r="D97" s="381">
        <v>0</v>
      </c>
      <c r="E97" s="381">
        <v>0</v>
      </c>
      <c r="F97" s="369">
        <v>0</v>
      </c>
      <c r="G97" s="369">
        <f t="shared" si="10"/>
        <v>25000</v>
      </c>
    </row>
    <row r="98" spans="1:8">
      <c r="A98" s="365" t="s">
        <v>355</v>
      </c>
      <c r="B98" s="248">
        <f t="shared" si="9"/>
        <v>24271.79</v>
      </c>
      <c r="C98" s="248">
        <v>0</v>
      </c>
      <c r="D98" s="381">
        <v>24271.79</v>
      </c>
      <c r="E98" s="381">
        <v>0</v>
      </c>
      <c r="F98" s="369">
        <v>0</v>
      </c>
      <c r="G98" s="369">
        <f t="shared" si="10"/>
        <v>24271.79</v>
      </c>
    </row>
    <row r="99" spans="1:8">
      <c r="A99" s="365" t="s">
        <v>356</v>
      </c>
      <c r="B99" s="248">
        <f t="shared" si="9"/>
        <v>160000</v>
      </c>
      <c r="C99" s="248">
        <v>150000</v>
      </c>
      <c r="D99" s="381">
        <v>0</v>
      </c>
      <c r="E99" s="381">
        <v>4000</v>
      </c>
      <c r="F99" s="369">
        <v>6000</v>
      </c>
      <c r="G99" s="369">
        <f t="shared" si="10"/>
        <v>160000</v>
      </c>
    </row>
    <row r="100" spans="1:8">
      <c r="A100" s="365" t="s">
        <v>357</v>
      </c>
      <c r="B100" s="248">
        <f t="shared" si="9"/>
        <v>34330.06</v>
      </c>
      <c r="C100" s="248">
        <v>4950</v>
      </c>
      <c r="D100" s="381">
        <v>0</v>
      </c>
      <c r="E100" s="381">
        <v>11752.023999999999</v>
      </c>
      <c r="F100" s="369">
        <v>17628.035999999996</v>
      </c>
      <c r="G100" s="369">
        <f t="shared" si="10"/>
        <v>34330.06</v>
      </c>
    </row>
    <row r="101" spans="1:8">
      <c r="A101" s="365" t="s">
        <v>358</v>
      </c>
      <c r="B101" s="248">
        <f t="shared" si="9"/>
        <v>30000</v>
      </c>
      <c r="C101" s="248">
        <v>15000</v>
      </c>
      <c r="D101" s="381">
        <v>0</v>
      </c>
      <c r="E101" s="381">
        <v>6000</v>
      </c>
      <c r="F101" s="369">
        <v>9000</v>
      </c>
      <c r="G101" s="369">
        <f t="shared" si="10"/>
        <v>30000</v>
      </c>
    </row>
    <row r="102" spans="1:8">
      <c r="A102" s="365" t="s">
        <v>359</v>
      </c>
      <c r="B102" s="248">
        <f t="shared" ref="B102:B109" si="11">SUM(C102:F102)</f>
        <v>24000</v>
      </c>
      <c r="C102" s="248">
        <v>3300</v>
      </c>
      <c r="D102" s="381">
        <v>0</v>
      </c>
      <c r="E102" s="381">
        <v>8280</v>
      </c>
      <c r="F102" s="369">
        <v>12420</v>
      </c>
      <c r="G102" s="369">
        <f t="shared" ref="G102:G109" si="12">SUM(C102:F102)</f>
        <v>24000</v>
      </c>
    </row>
    <row r="103" spans="1:8">
      <c r="A103" s="365" t="s">
        <v>360</v>
      </c>
      <c r="B103" s="248">
        <f t="shared" si="11"/>
        <v>3000</v>
      </c>
      <c r="C103" s="248">
        <v>0</v>
      </c>
      <c r="D103" s="381">
        <v>0</v>
      </c>
      <c r="E103" s="381">
        <v>1200</v>
      </c>
      <c r="F103" s="369">
        <v>1800</v>
      </c>
      <c r="G103" s="369">
        <f t="shared" si="12"/>
        <v>3000</v>
      </c>
    </row>
    <row r="104" spans="1:8">
      <c r="A104" s="365" t="s">
        <v>361</v>
      </c>
      <c r="B104" s="248">
        <f t="shared" si="11"/>
        <v>60000</v>
      </c>
      <c r="C104" s="248">
        <v>0</v>
      </c>
      <c r="D104" s="381">
        <v>0</v>
      </c>
      <c r="E104" s="381">
        <v>24000</v>
      </c>
      <c r="F104" s="369">
        <v>36000</v>
      </c>
      <c r="G104" s="369">
        <f t="shared" si="12"/>
        <v>60000</v>
      </c>
    </row>
    <row r="105" spans="1:8">
      <c r="A105" s="365" t="s">
        <v>362</v>
      </c>
      <c r="B105" s="248">
        <f t="shared" si="11"/>
        <v>200000</v>
      </c>
      <c r="C105" s="248">
        <v>73025.710000000006</v>
      </c>
      <c r="D105" s="381">
        <v>67884.599999999991</v>
      </c>
      <c r="E105" s="381">
        <v>23635.876000000004</v>
      </c>
      <c r="F105" s="369">
        <v>35453.813999999998</v>
      </c>
      <c r="G105" s="369">
        <f t="shared" si="12"/>
        <v>200000</v>
      </c>
    </row>
    <row r="106" spans="1:8">
      <c r="A106" s="365" t="s">
        <v>363</v>
      </c>
      <c r="B106" s="248">
        <f t="shared" si="11"/>
        <v>32000</v>
      </c>
      <c r="C106" s="248">
        <v>0</v>
      </c>
      <c r="D106" s="381">
        <v>0</v>
      </c>
      <c r="E106" s="381">
        <v>12800</v>
      </c>
      <c r="F106" s="369">
        <v>19200</v>
      </c>
      <c r="G106" s="369">
        <f t="shared" si="12"/>
        <v>32000</v>
      </c>
    </row>
    <row r="107" spans="1:8">
      <c r="A107" s="365" t="s">
        <v>364</v>
      </c>
      <c r="B107" s="248">
        <f t="shared" si="11"/>
        <v>115495.71</v>
      </c>
      <c r="C107" s="248">
        <v>0</v>
      </c>
      <c r="D107" s="381">
        <v>0</v>
      </c>
      <c r="E107" s="381">
        <v>46198.284</v>
      </c>
      <c r="F107" s="369">
        <v>69297.426000000007</v>
      </c>
      <c r="G107" s="369">
        <f t="shared" si="12"/>
        <v>115495.71</v>
      </c>
    </row>
    <row r="108" spans="1:8">
      <c r="A108" s="423" t="s">
        <v>365</v>
      </c>
      <c r="B108" s="248">
        <f t="shared" si="11"/>
        <v>1000</v>
      </c>
      <c r="C108" s="248">
        <v>0</v>
      </c>
      <c r="D108" s="381">
        <v>0</v>
      </c>
      <c r="E108" s="381">
        <v>400</v>
      </c>
      <c r="F108" s="369">
        <v>600</v>
      </c>
      <c r="G108" s="369">
        <f t="shared" si="12"/>
        <v>1000</v>
      </c>
    </row>
    <row r="109" spans="1:8">
      <c r="A109" s="365" t="s">
        <v>337</v>
      </c>
      <c r="B109" s="248">
        <f t="shared" si="11"/>
        <v>15000</v>
      </c>
      <c r="C109" s="248">
        <v>0</v>
      </c>
      <c r="D109" s="381">
        <v>0</v>
      </c>
      <c r="E109" s="381">
        <v>6000</v>
      </c>
      <c r="F109" s="369">
        <v>9000</v>
      </c>
      <c r="G109" s="369">
        <f t="shared" si="12"/>
        <v>15000</v>
      </c>
    </row>
    <row r="110" spans="1:8" s="70" customFormat="1" ht="13.5" thickBot="1">
      <c r="A110" s="303" t="s">
        <v>11</v>
      </c>
      <c r="B110" s="383">
        <f t="shared" ref="B110:G110" si="13">SUM(B81:B109)</f>
        <v>1341959.54</v>
      </c>
      <c r="C110" s="383">
        <f t="shared" si="13"/>
        <v>745449.90999999992</v>
      </c>
      <c r="D110" s="383">
        <f t="shared" si="13"/>
        <v>92156.389999999985</v>
      </c>
      <c r="E110" s="383">
        <f t="shared" si="13"/>
        <v>201741.29599999997</v>
      </c>
      <c r="F110" s="383">
        <f t="shared" si="13"/>
        <v>302611.94400000002</v>
      </c>
      <c r="G110" s="383">
        <f t="shared" si="13"/>
        <v>1341959.54</v>
      </c>
      <c r="H110" s="383">
        <f>SUM(C110:F110)</f>
        <v>1341959.54</v>
      </c>
    </row>
    <row r="111" spans="1:8" ht="13.5" thickBot="1">
      <c r="A111" s="311" t="s">
        <v>76</v>
      </c>
      <c r="B111" s="320"/>
      <c r="C111" s="381"/>
      <c r="D111" s="381"/>
      <c r="E111" s="381"/>
      <c r="F111" s="369"/>
      <c r="G111" s="369"/>
    </row>
    <row r="112" spans="1:8">
      <c r="A112" s="320"/>
      <c r="B112" s="320"/>
      <c r="C112" s="248"/>
      <c r="D112" s="250"/>
      <c r="E112" s="381"/>
      <c r="F112" s="381"/>
      <c r="G112" s="369"/>
    </row>
    <row r="113" spans="1:8">
      <c r="A113" s="320" t="s">
        <v>366</v>
      </c>
      <c r="B113" s="248">
        <f>SUM(C113:F113)</f>
        <v>240000</v>
      </c>
      <c r="C113" s="248">
        <v>116530</v>
      </c>
      <c r="D113" s="250">
        <v>110000</v>
      </c>
      <c r="E113" s="381">
        <v>5388</v>
      </c>
      <c r="F113" s="369">
        <v>8082</v>
      </c>
      <c r="G113" s="369">
        <f>SUM(C113:F113)</f>
        <v>240000</v>
      </c>
    </row>
    <row r="114" spans="1:8">
      <c r="A114" s="320" t="s">
        <v>367</v>
      </c>
      <c r="B114" s="248">
        <f t="shared" ref="B114:B126" si="14">SUM(C114:F114)</f>
        <v>390000</v>
      </c>
      <c r="C114" s="248">
        <v>285000</v>
      </c>
      <c r="D114" s="250">
        <v>0</v>
      </c>
      <c r="E114" s="381">
        <v>42000</v>
      </c>
      <c r="F114" s="369">
        <v>63000</v>
      </c>
      <c r="G114" s="369">
        <f t="shared" ref="G114:G126" si="15">SUM(C114:F114)</f>
        <v>390000</v>
      </c>
    </row>
    <row r="115" spans="1:8">
      <c r="A115" s="320" t="s">
        <v>368</v>
      </c>
      <c r="B115" s="248">
        <f t="shared" si="14"/>
        <v>75700</v>
      </c>
      <c r="C115" s="248">
        <v>75700</v>
      </c>
      <c r="D115" s="250">
        <v>0</v>
      </c>
      <c r="E115" s="381">
        <v>0</v>
      </c>
      <c r="F115" s="369">
        <v>0</v>
      </c>
      <c r="G115" s="369">
        <f t="shared" si="15"/>
        <v>75700</v>
      </c>
    </row>
    <row r="116" spans="1:8">
      <c r="A116" s="320" t="s">
        <v>369</v>
      </c>
      <c r="B116" s="248">
        <f t="shared" si="14"/>
        <v>100000</v>
      </c>
      <c r="C116" s="248">
        <v>100000</v>
      </c>
      <c r="D116" s="250">
        <v>0</v>
      </c>
      <c r="E116" s="381">
        <v>0</v>
      </c>
      <c r="F116" s="369">
        <v>0</v>
      </c>
      <c r="G116" s="369">
        <f t="shared" si="15"/>
        <v>100000</v>
      </c>
    </row>
    <row r="117" spans="1:8">
      <c r="A117" s="320" t="s">
        <v>370</v>
      </c>
      <c r="B117" s="248">
        <f t="shared" si="14"/>
        <v>180000</v>
      </c>
      <c r="C117" s="248">
        <v>180000</v>
      </c>
      <c r="D117" s="250">
        <v>0</v>
      </c>
      <c r="E117" s="381">
        <v>0</v>
      </c>
      <c r="F117" s="369">
        <v>0</v>
      </c>
      <c r="G117" s="369">
        <f t="shared" si="15"/>
        <v>180000</v>
      </c>
    </row>
    <row r="118" spans="1:8">
      <c r="A118" s="320" t="s">
        <v>371</v>
      </c>
      <c r="B118" s="248">
        <f t="shared" si="14"/>
        <v>3378163.9</v>
      </c>
      <c r="C118" s="248">
        <v>3200000</v>
      </c>
      <c r="D118" s="250">
        <v>0</v>
      </c>
      <c r="E118" s="381">
        <v>71265.559999999969</v>
      </c>
      <c r="F118" s="369">
        <v>106898.33999999994</v>
      </c>
      <c r="G118" s="369">
        <f t="shared" si="15"/>
        <v>3378163.9</v>
      </c>
    </row>
    <row r="119" spans="1:8">
      <c r="A119" s="320" t="s">
        <v>372</v>
      </c>
      <c r="B119" s="248">
        <f t="shared" si="14"/>
        <v>300000</v>
      </c>
      <c r="C119" s="248">
        <v>300000</v>
      </c>
      <c r="D119" s="250">
        <v>0</v>
      </c>
      <c r="E119" s="381">
        <v>0</v>
      </c>
      <c r="F119" s="369">
        <v>0</v>
      </c>
      <c r="G119" s="369">
        <f t="shared" si="15"/>
        <v>300000</v>
      </c>
    </row>
    <row r="120" spans="1:8">
      <c r="A120" s="320" t="s">
        <v>373</v>
      </c>
      <c r="B120" s="248">
        <f t="shared" si="14"/>
        <v>24000</v>
      </c>
      <c r="C120" s="248">
        <v>0</v>
      </c>
      <c r="D120" s="250">
        <v>0</v>
      </c>
      <c r="E120" s="381">
        <v>9600</v>
      </c>
      <c r="F120" s="369">
        <v>14400</v>
      </c>
      <c r="G120" s="369">
        <f t="shared" si="15"/>
        <v>24000</v>
      </c>
    </row>
    <row r="121" spans="1:8">
      <c r="A121" s="320" t="s">
        <v>374</v>
      </c>
      <c r="B121" s="248">
        <f t="shared" si="14"/>
        <v>1855397.73</v>
      </c>
      <c r="C121" s="248">
        <v>391138.63</v>
      </c>
      <c r="D121" s="250">
        <v>1287403.23</v>
      </c>
      <c r="E121" s="381">
        <v>70742.348000000027</v>
      </c>
      <c r="F121" s="369">
        <v>106113.522</v>
      </c>
      <c r="G121" s="369">
        <f t="shared" si="15"/>
        <v>1855397.73</v>
      </c>
    </row>
    <row r="122" spans="1:8">
      <c r="A122" s="320" t="s">
        <v>375</v>
      </c>
      <c r="B122" s="248">
        <f t="shared" si="14"/>
        <v>7500</v>
      </c>
      <c r="C122" s="248">
        <v>0</v>
      </c>
      <c r="D122" s="250">
        <v>0</v>
      </c>
      <c r="E122" s="381">
        <v>3000</v>
      </c>
      <c r="F122" s="369">
        <v>4500</v>
      </c>
      <c r="G122" s="369">
        <f t="shared" si="15"/>
        <v>7500</v>
      </c>
    </row>
    <row r="123" spans="1:8">
      <c r="A123" s="320" t="s">
        <v>376</v>
      </c>
      <c r="B123" s="248">
        <f t="shared" si="14"/>
        <v>179586</v>
      </c>
      <c r="C123" s="248">
        <v>179586</v>
      </c>
      <c r="D123" s="250">
        <v>0</v>
      </c>
      <c r="E123" s="381">
        <v>0</v>
      </c>
      <c r="F123" s="369">
        <v>0</v>
      </c>
      <c r="G123" s="369">
        <f t="shared" si="15"/>
        <v>179586</v>
      </c>
    </row>
    <row r="124" spans="1:8">
      <c r="A124" s="320" t="s">
        <v>377</v>
      </c>
      <c r="B124" s="248">
        <f t="shared" si="14"/>
        <v>40000</v>
      </c>
      <c r="C124" s="248">
        <v>30000</v>
      </c>
      <c r="D124" s="250">
        <v>0</v>
      </c>
      <c r="E124" s="381">
        <v>4000</v>
      </c>
      <c r="F124" s="369">
        <v>6000</v>
      </c>
      <c r="G124" s="369">
        <f t="shared" si="15"/>
        <v>40000</v>
      </c>
    </row>
    <row r="125" spans="1:8">
      <c r="A125" s="320" t="s">
        <v>378</v>
      </c>
      <c r="B125" s="248">
        <f t="shared" si="14"/>
        <v>197000</v>
      </c>
      <c r="C125" s="248">
        <v>0</v>
      </c>
      <c r="D125" s="250">
        <v>0</v>
      </c>
      <c r="E125" s="381">
        <v>78800</v>
      </c>
      <c r="F125" s="369">
        <v>118200</v>
      </c>
      <c r="G125" s="369">
        <f t="shared" si="15"/>
        <v>197000</v>
      </c>
    </row>
    <row r="126" spans="1:8">
      <c r="A126" s="320" t="s">
        <v>379</v>
      </c>
      <c r="B126" s="248">
        <f t="shared" si="14"/>
        <v>25000</v>
      </c>
      <c r="C126" s="248">
        <v>25000</v>
      </c>
      <c r="D126" s="250">
        <v>0</v>
      </c>
      <c r="E126" s="381">
        <v>0</v>
      </c>
      <c r="F126" s="369">
        <v>0</v>
      </c>
      <c r="G126" s="369">
        <f t="shared" si="15"/>
        <v>25000</v>
      </c>
    </row>
    <row r="127" spans="1:8">
      <c r="A127" s="303" t="s">
        <v>11</v>
      </c>
      <c r="B127" s="383">
        <f t="shared" ref="B127:G127" si="16">SUM(B113:B126)</f>
        <v>6992347.6300000008</v>
      </c>
      <c r="C127" s="383">
        <f t="shared" si="16"/>
        <v>4882954.63</v>
      </c>
      <c r="D127" s="383">
        <f t="shared" si="16"/>
        <v>1397403.23</v>
      </c>
      <c r="E127" s="383">
        <f t="shared" si="16"/>
        <v>284795.908</v>
      </c>
      <c r="F127" s="383">
        <f t="shared" si="16"/>
        <v>427193.86199999996</v>
      </c>
      <c r="G127" s="383">
        <f t="shared" si="16"/>
        <v>6992347.6300000008</v>
      </c>
      <c r="H127" s="369">
        <f>SUM(C127:F127)</f>
        <v>6992347.629999999</v>
      </c>
    </row>
    <row r="128" spans="1:8">
      <c r="A128" s="305" t="s">
        <v>126</v>
      </c>
      <c r="B128" s="365"/>
      <c r="C128" s="36"/>
      <c r="D128" s="250"/>
      <c r="E128" s="381"/>
      <c r="F128" s="369"/>
      <c r="G128" s="369"/>
    </row>
    <row r="129" spans="1:8">
      <c r="A129" s="320"/>
      <c r="B129" s="320"/>
      <c r="C129" s="248"/>
      <c r="D129" s="248"/>
      <c r="E129" s="248"/>
      <c r="F129" s="248"/>
      <c r="G129" s="369"/>
    </row>
    <row r="130" spans="1:8">
      <c r="A130" s="303"/>
      <c r="B130" s="303"/>
      <c r="C130" s="248"/>
      <c r="D130" s="381"/>
      <c r="E130" s="381"/>
      <c r="F130" s="369"/>
      <c r="G130" s="369">
        <f>SUM(C130:F130)</f>
        <v>0</v>
      </c>
    </row>
    <row r="131" spans="1:8">
      <c r="A131" s="303"/>
      <c r="B131" s="381">
        <v>0</v>
      </c>
      <c r="C131" s="381">
        <v>0</v>
      </c>
      <c r="D131" s="381">
        <v>0</v>
      </c>
      <c r="E131" s="381">
        <v>0</v>
      </c>
      <c r="F131" s="369">
        <v>0</v>
      </c>
      <c r="G131" s="369">
        <f>SUM(C131:F131)</f>
        <v>0</v>
      </c>
    </row>
    <row r="132" spans="1:8">
      <c r="A132" s="303"/>
      <c r="B132" s="303"/>
      <c r="C132" s="251"/>
      <c r="D132" s="381"/>
      <c r="E132" s="381"/>
      <c r="F132" s="369"/>
      <c r="G132" s="369">
        <f>SUM(C132:F132)</f>
        <v>0</v>
      </c>
    </row>
    <row r="133" spans="1:8">
      <c r="A133" s="303" t="s">
        <v>11</v>
      </c>
      <c r="B133" s="383">
        <f t="shared" ref="B133:G133" si="17">SUM(B130:B132)</f>
        <v>0</v>
      </c>
      <c r="C133" s="383">
        <f t="shared" si="17"/>
        <v>0</v>
      </c>
      <c r="D133" s="383">
        <f t="shared" si="17"/>
        <v>0</v>
      </c>
      <c r="E133" s="383">
        <f t="shared" si="17"/>
        <v>0</v>
      </c>
      <c r="F133" s="383">
        <f t="shared" si="17"/>
        <v>0</v>
      </c>
      <c r="G133" s="383">
        <f t="shared" si="17"/>
        <v>0</v>
      </c>
      <c r="H133" s="369">
        <f>SUM(C133:F133)</f>
        <v>0</v>
      </c>
    </row>
    <row r="134" spans="1:8">
      <c r="A134" s="326" t="s">
        <v>127</v>
      </c>
      <c r="B134" s="320"/>
      <c r="C134" s="18"/>
      <c r="D134" s="23"/>
      <c r="E134" s="382"/>
      <c r="F134" s="369"/>
      <c r="G134" s="369"/>
    </row>
    <row r="135" spans="1:8">
      <c r="A135" s="320"/>
      <c r="B135" s="320"/>
      <c r="C135" s="18"/>
      <c r="D135" s="250"/>
      <c r="E135" s="18"/>
      <c r="F135" s="369"/>
      <c r="G135" s="369"/>
    </row>
    <row r="136" spans="1:8" s="327" customFormat="1">
      <c r="C136" s="40"/>
      <c r="D136" s="231"/>
      <c r="E136" s="40"/>
      <c r="F136" s="409"/>
      <c r="G136" s="409">
        <f>SUM(C136:F136)</f>
        <v>0</v>
      </c>
    </row>
    <row r="137" spans="1:8" s="327" customFormat="1">
      <c r="A137" s="424" t="s">
        <v>342</v>
      </c>
      <c r="B137" s="248">
        <f t="shared" ref="B137:B140" si="18">SUM(C137:F137)</f>
        <v>0</v>
      </c>
      <c r="C137" s="381">
        <v>0</v>
      </c>
      <c r="D137" s="381">
        <v>0</v>
      </c>
      <c r="E137" s="381">
        <v>0</v>
      </c>
      <c r="F137" s="369">
        <v>0</v>
      </c>
      <c r="G137" s="409">
        <f t="shared" ref="G137:G141" si="19">SUM(C137:F137)</f>
        <v>0</v>
      </c>
    </row>
    <row r="138" spans="1:8" s="327" customFormat="1">
      <c r="A138" s="424" t="s">
        <v>380</v>
      </c>
      <c r="B138" s="248">
        <f t="shared" si="18"/>
        <v>10000</v>
      </c>
      <c r="C138" s="381">
        <v>0</v>
      </c>
      <c r="D138" s="381">
        <v>0</v>
      </c>
      <c r="E138" s="381">
        <v>4000</v>
      </c>
      <c r="F138" s="369">
        <v>6000</v>
      </c>
      <c r="G138" s="409">
        <f t="shared" si="19"/>
        <v>10000</v>
      </c>
    </row>
    <row r="139" spans="1:8" s="327" customFormat="1">
      <c r="A139" s="424" t="s">
        <v>381</v>
      </c>
      <c r="B139" s="248">
        <f t="shared" si="18"/>
        <v>8000</v>
      </c>
      <c r="C139" s="381">
        <v>0</v>
      </c>
      <c r="D139" s="381">
        <v>0</v>
      </c>
      <c r="E139" s="381">
        <v>3200</v>
      </c>
      <c r="F139" s="369">
        <v>4800</v>
      </c>
      <c r="G139" s="409">
        <f t="shared" si="19"/>
        <v>8000</v>
      </c>
    </row>
    <row r="140" spans="1:8" s="327" customFormat="1">
      <c r="A140" s="424" t="s">
        <v>337</v>
      </c>
      <c r="B140" s="248">
        <f t="shared" si="18"/>
        <v>10000</v>
      </c>
      <c r="C140" s="381">
        <v>0</v>
      </c>
      <c r="D140" s="381">
        <v>0</v>
      </c>
      <c r="E140" s="381">
        <v>4000</v>
      </c>
      <c r="F140" s="369">
        <v>6000</v>
      </c>
      <c r="G140" s="409">
        <f t="shared" si="19"/>
        <v>10000</v>
      </c>
    </row>
    <row r="141" spans="1:8" s="327" customFormat="1">
      <c r="A141" s="370"/>
      <c r="B141" s="370"/>
      <c r="C141" s="26"/>
      <c r="D141" s="231"/>
      <c r="E141" s="410"/>
      <c r="F141" s="409"/>
      <c r="G141" s="409">
        <f t="shared" si="19"/>
        <v>0</v>
      </c>
    </row>
    <row r="142" spans="1:8" s="70" customFormat="1">
      <c r="A142" s="303" t="s">
        <v>11</v>
      </c>
      <c r="B142" s="383">
        <f t="shared" ref="B142:G142" si="20">SUM(B136:B141)</f>
        <v>28000</v>
      </c>
      <c r="C142" s="383">
        <f t="shared" si="20"/>
        <v>0</v>
      </c>
      <c r="D142" s="383">
        <f t="shared" si="20"/>
        <v>0</v>
      </c>
      <c r="E142" s="383">
        <f t="shared" si="20"/>
        <v>11200</v>
      </c>
      <c r="F142" s="383">
        <f t="shared" si="20"/>
        <v>16800</v>
      </c>
      <c r="G142" s="383">
        <f t="shared" si="20"/>
        <v>28000</v>
      </c>
      <c r="H142" s="383">
        <f>SUM(C142:F142)</f>
        <v>28000</v>
      </c>
    </row>
    <row r="143" spans="1:8" s="70" customFormat="1" ht="13.5" thickBot="1">
      <c r="A143" s="303"/>
      <c r="B143" s="303"/>
      <c r="C143" s="383"/>
      <c r="D143" s="383"/>
      <c r="E143" s="383"/>
      <c r="F143" s="383"/>
      <c r="G143" s="383"/>
      <c r="H143" s="383"/>
    </row>
    <row r="144" spans="1:8" ht="16.5" thickBot="1">
      <c r="A144" s="286" t="s">
        <v>131</v>
      </c>
      <c r="B144" s="26">
        <f t="shared" ref="B144:G144" si="21">B142+B133+B127+B110+B78+B73+B68</f>
        <v>9265507.1700000018</v>
      </c>
      <c r="C144" s="26">
        <f t="shared" si="21"/>
        <v>5728335.1399999997</v>
      </c>
      <c r="D144" s="26">
        <f t="shared" si="21"/>
        <v>1644775.22</v>
      </c>
      <c r="E144" s="26">
        <f t="shared" si="21"/>
        <v>756958.72399999993</v>
      </c>
      <c r="F144" s="26">
        <f t="shared" si="21"/>
        <v>1135438.0860000001</v>
      </c>
      <c r="G144" s="26">
        <f t="shared" si="21"/>
        <v>9265507.1700000018</v>
      </c>
      <c r="H144" s="369"/>
    </row>
    <row r="145" spans="1:8" s="70" customFormat="1">
      <c r="A145" s="303"/>
      <c r="B145" s="303"/>
      <c r="C145" s="383"/>
      <c r="D145" s="383"/>
      <c r="E145" s="383"/>
      <c r="F145" s="383"/>
      <c r="G145" s="383"/>
      <c r="H145" s="383"/>
    </row>
    <row r="146" spans="1:8" ht="18">
      <c r="A146" s="330" t="s">
        <v>382</v>
      </c>
      <c r="B146" s="44">
        <f t="shared" ref="B146:G146" si="22">B144+B31</f>
        <v>56918818.859999999</v>
      </c>
      <c r="C146" s="44">
        <f t="shared" si="22"/>
        <v>18977832.434880745</v>
      </c>
      <c r="D146" s="44">
        <f t="shared" si="22"/>
        <v>11360089.957773471</v>
      </c>
      <c r="E146" s="44">
        <f t="shared" si="22"/>
        <v>13101208.552672889</v>
      </c>
      <c r="F146" s="44">
        <f t="shared" si="22"/>
        <v>13479687.914672889</v>
      </c>
      <c r="G146" s="45">
        <f t="shared" si="22"/>
        <v>56918818.859999999</v>
      </c>
    </row>
    <row r="150" spans="1:8">
      <c r="A150" s="303"/>
      <c r="B150" s="303"/>
      <c r="C150" s="16"/>
      <c r="D150" s="16"/>
    </row>
  </sheetData>
  <pageMargins left="0.7" right="0.7" top="0.75" bottom="0.75" header="0.3" footer="0.3"/>
  <pageSetup scale="66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Normal="100" workbookViewId="0">
      <selection sqref="A1:XFD1048576"/>
    </sheetView>
  </sheetViews>
  <sheetFormatPr defaultRowHeight="12.75"/>
  <cols>
    <col min="1" max="1" width="93.42578125" style="269" bestFit="1" customWidth="1"/>
    <col min="2" max="2" width="26.85546875" style="269" bestFit="1" customWidth="1"/>
    <col min="3" max="4" width="14.140625" style="350" bestFit="1" customWidth="1"/>
    <col min="5" max="5" width="16.5703125" style="307" bestFit="1" customWidth="1"/>
    <col min="6" max="7" width="16.5703125" style="269" bestFit="1" customWidth="1"/>
    <col min="8" max="8" width="13.28515625" style="269" bestFit="1" customWidth="1"/>
    <col min="9" max="16384" width="9.140625" style="269"/>
  </cols>
  <sheetData>
    <row r="1" spans="1:7">
      <c r="A1" s="70" t="s">
        <v>0</v>
      </c>
      <c r="B1" s="70"/>
    </row>
    <row r="2" spans="1:7">
      <c r="A2" s="70"/>
      <c r="B2" s="70"/>
    </row>
    <row r="3" spans="1:7" s="275" customFormat="1" ht="19.5" thickBot="1">
      <c r="A3" s="270" t="s">
        <v>383</v>
      </c>
      <c r="B3" s="270"/>
      <c r="C3" s="6"/>
      <c r="D3" s="6"/>
      <c r="E3" s="353"/>
    </row>
    <row r="4" spans="1:7" s="276" customFormat="1" ht="26.25" thickBot="1">
      <c r="B4" s="414" t="s">
        <v>306</v>
      </c>
      <c r="C4" s="8" t="s">
        <v>4</v>
      </c>
      <c r="D4" s="9" t="s">
        <v>5</v>
      </c>
      <c r="E4" s="415" t="s">
        <v>6</v>
      </c>
      <c r="F4" s="416" t="s">
        <v>7</v>
      </c>
      <c r="G4" s="416" t="s">
        <v>8</v>
      </c>
    </row>
    <row r="5" spans="1:7" s="276" customFormat="1" ht="13.5" thickBot="1">
      <c r="B5" s="359"/>
      <c r="C5" s="10"/>
      <c r="D5" s="10"/>
      <c r="E5" s="361"/>
      <c r="F5" s="361"/>
      <c r="G5" s="361"/>
    </row>
    <row r="6" spans="1:7" s="276" customFormat="1" ht="16.5" thickBot="1">
      <c r="A6" s="286" t="s">
        <v>9</v>
      </c>
      <c r="B6" s="362"/>
      <c r="C6" s="12"/>
      <c r="D6" s="12"/>
      <c r="E6" s="364"/>
    </row>
    <row r="7" spans="1:7" s="276" customFormat="1" ht="16.5" thickBot="1">
      <c r="A7" s="290"/>
    </row>
    <row r="8" spans="1:7" s="295" customFormat="1" ht="13.5" thickBot="1">
      <c r="A8" s="291" t="s">
        <v>10</v>
      </c>
      <c r="B8" s="365"/>
      <c r="C8" s="16"/>
      <c r="D8" s="16"/>
      <c r="E8" s="307"/>
    </row>
    <row r="9" spans="1:7">
      <c r="B9" s="327"/>
      <c r="C9" s="18"/>
      <c r="D9" s="231"/>
      <c r="E9" s="18"/>
      <c r="F9" s="369"/>
      <c r="G9" s="369">
        <f>SUM(C9:F9)</f>
        <v>0</v>
      </c>
    </row>
    <row r="10" spans="1:7">
      <c r="B10" s="18">
        <f>SUM(C10:F10)</f>
        <v>1038145.69</v>
      </c>
      <c r="C10" s="18">
        <v>305869.67000000004</v>
      </c>
      <c r="D10" s="231">
        <v>228891.79000000004</v>
      </c>
      <c r="E10" s="18">
        <v>251692.11499999993</v>
      </c>
      <c r="F10" s="369">
        <v>251692.11499999993</v>
      </c>
      <c r="G10" s="369">
        <f>SUM(C10:F10)</f>
        <v>1038145.69</v>
      </c>
    </row>
    <row r="11" spans="1:7">
      <c r="A11" s="303"/>
      <c r="B11" s="418"/>
      <c r="C11" s="18"/>
      <c r="D11" s="231"/>
      <c r="E11" s="18"/>
      <c r="F11" s="369"/>
      <c r="G11" s="369">
        <f>SUM(C11:F11)</f>
        <v>0</v>
      </c>
    </row>
    <row r="12" spans="1:7">
      <c r="A12" s="303" t="s">
        <v>11</v>
      </c>
      <c r="B12" s="23">
        <f>SUM(C12:F12)</f>
        <v>1038145.69</v>
      </c>
      <c r="C12" s="383">
        <f>SUM(C9:C11)</f>
        <v>305869.67000000004</v>
      </c>
      <c r="D12" s="383">
        <f>SUM(D9:D11)</f>
        <v>228891.79000000004</v>
      </c>
      <c r="E12" s="383">
        <f>SUM(E9:E11)</f>
        <v>251692.11499999993</v>
      </c>
      <c r="F12" s="383">
        <f>SUM(F9:F11)</f>
        <v>251692.11499999993</v>
      </c>
      <c r="G12" s="383">
        <f>SUM(G9:G11)</f>
        <v>1038145.69</v>
      </c>
    </row>
    <row r="13" spans="1:7">
      <c r="A13" s="305" t="s">
        <v>12</v>
      </c>
      <c r="B13" s="419"/>
      <c r="C13" s="16"/>
      <c r="D13" s="237"/>
      <c r="E13" s="25"/>
    </row>
    <row r="14" spans="1:7">
      <c r="B14" s="420"/>
      <c r="C14" s="18"/>
      <c r="D14" s="231"/>
      <c r="E14" s="18"/>
      <c r="F14" s="369"/>
      <c r="G14" s="369">
        <f>SUM(C14:F14)</f>
        <v>0</v>
      </c>
    </row>
    <row r="15" spans="1:7">
      <c r="A15" s="303"/>
      <c r="B15" s="18">
        <f>SUM(C15:F15)</f>
        <v>113691.93</v>
      </c>
      <c r="C15" s="18">
        <v>23025.52</v>
      </c>
      <c r="D15" s="231">
        <v>19595.07</v>
      </c>
      <c r="E15" s="18">
        <v>35535.67</v>
      </c>
      <c r="F15" s="369">
        <v>35535.67</v>
      </c>
      <c r="G15" s="369">
        <f>SUM(C15:F15)</f>
        <v>113691.93</v>
      </c>
    </row>
    <row r="16" spans="1:7">
      <c r="B16" s="420"/>
      <c r="C16" s="18"/>
      <c r="D16" s="231"/>
      <c r="E16" s="18"/>
      <c r="F16" s="369"/>
      <c r="G16" s="369">
        <f>SUM(C16:F16)</f>
        <v>0</v>
      </c>
    </row>
    <row r="17" spans="1:8">
      <c r="A17" s="303" t="s">
        <v>11</v>
      </c>
      <c r="B17" s="23">
        <f>SUM(C17:F17)</f>
        <v>113691.93</v>
      </c>
      <c r="C17" s="383">
        <f>SUM(C14:C16)</f>
        <v>23025.52</v>
      </c>
      <c r="D17" s="383">
        <f>SUM(D14:D16)</f>
        <v>19595.07</v>
      </c>
      <c r="E17" s="383">
        <f>SUM(E14:E16)</f>
        <v>35535.67</v>
      </c>
      <c r="F17" s="383">
        <f>SUM(F14:F16)</f>
        <v>35535.67</v>
      </c>
      <c r="G17" s="383">
        <f>SUM(G14:G16)</f>
        <v>113691.93</v>
      </c>
    </row>
    <row r="18" spans="1:8">
      <c r="A18" s="305" t="s">
        <v>13</v>
      </c>
      <c r="B18" s="419"/>
      <c r="C18" s="18"/>
      <c r="D18" s="231"/>
      <c r="E18" s="18"/>
      <c r="F18" s="369"/>
      <c r="G18" s="369"/>
    </row>
    <row r="19" spans="1:8">
      <c r="B19" s="420"/>
      <c r="C19" s="18"/>
      <c r="D19" s="231"/>
      <c r="E19" s="18"/>
      <c r="F19" s="369"/>
      <c r="G19" s="369">
        <f>SUM(C19:F19)</f>
        <v>0</v>
      </c>
    </row>
    <row r="20" spans="1:8">
      <c r="A20" s="303"/>
      <c r="B20" s="421"/>
      <c r="C20" s="18"/>
      <c r="D20" s="231"/>
      <c r="E20" s="18"/>
      <c r="F20" s="369"/>
      <c r="G20" s="369">
        <f>SUM(C20:F20)</f>
        <v>0</v>
      </c>
    </row>
    <row r="21" spans="1:8">
      <c r="B21" s="18">
        <f>SUM(C21:F21)</f>
        <v>21411.22</v>
      </c>
      <c r="C21" s="18">
        <v>10688.18</v>
      </c>
      <c r="D21" s="231">
        <v>10723.04</v>
      </c>
      <c r="E21" s="18">
        <v>0</v>
      </c>
      <c r="F21" s="369">
        <v>0</v>
      </c>
      <c r="G21" s="369">
        <f>SUM(C21:F21)</f>
        <v>21411.22</v>
      </c>
    </row>
    <row r="22" spans="1:8">
      <c r="A22" s="303"/>
      <c r="B22" s="421"/>
      <c r="C22" s="33"/>
      <c r="D22" s="231"/>
      <c r="E22" s="381"/>
      <c r="F22" s="369"/>
      <c r="G22" s="369">
        <f>SUM(C22:F22)</f>
        <v>0</v>
      </c>
    </row>
    <row r="23" spans="1:8" ht="13.5" thickBot="1">
      <c r="A23" s="303" t="s">
        <v>11</v>
      </c>
      <c r="B23" s="23">
        <f>SUM(C23:F23)</f>
        <v>21411.22</v>
      </c>
      <c r="C23" s="383">
        <f>SUM(C20:C22)</f>
        <v>10688.18</v>
      </c>
      <c r="D23" s="383">
        <f>SUM(D20:D22)</f>
        <v>10723.04</v>
      </c>
      <c r="E23" s="383">
        <f>SUM(E20:E22)</f>
        <v>0</v>
      </c>
      <c r="F23" s="383">
        <f>SUM(F20:F22)</f>
        <v>0</v>
      </c>
      <c r="G23" s="383">
        <f>SUM(G20:G22)</f>
        <v>21411.22</v>
      </c>
    </row>
    <row r="24" spans="1:8" s="70" customFormat="1" ht="13.5" thickBot="1">
      <c r="A24" s="311" t="s">
        <v>14</v>
      </c>
      <c r="B24" s="422"/>
      <c r="C24" s="381"/>
      <c r="D24" s="18"/>
      <c r="E24" s="381"/>
      <c r="F24" s="369"/>
      <c r="G24" s="383"/>
    </row>
    <row r="25" spans="1:8" s="70" customFormat="1">
      <c r="A25" s="269"/>
      <c r="B25" s="18">
        <f t="shared" ref="B25:B26" si="0">SUM(C25:F25)</f>
        <v>312030.15000000002</v>
      </c>
      <c r="C25" s="369">
        <v>94409.58</v>
      </c>
      <c r="D25" s="18">
        <v>70811.08</v>
      </c>
      <c r="E25" s="381">
        <v>73404.74500000001</v>
      </c>
      <c r="F25" s="369">
        <v>73404.74500000001</v>
      </c>
      <c r="G25" s="369"/>
    </row>
    <row r="26" spans="1:8" s="70" customFormat="1">
      <c r="A26" s="303" t="s">
        <v>11</v>
      </c>
      <c r="B26" s="23">
        <f t="shared" si="0"/>
        <v>312030.15000000002</v>
      </c>
      <c r="C26" s="383">
        <f>SUM(C24:C25)</f>
        <v>94409.58</v>
      </c>
      <c r="D26" s="383">
        <f>SUM(D24:D25)</f>
        <v>70811.08</v>
      </c>
      <c r="E26" s="383">
        <f>SUM(E24:E25)</f>
        <v>73404.74500000001</v>
      </c>
      <c r="F26" s="383">
        <f>SUM(F24:F25)</f>
        <v>73404.74500000001</v>
      </c>
      <c r="G26" s="383">
        <f>SUM(C26:F26)</f>
        <v>312030.15000000002</v>
      </c>
    </row>
    <row r="27" spans="1:8" s="70" customFormat="1">
      <c r="A27" s="305" t="s">
        <v>15</v>
      </c>
      <c r="B27" s="419"/>
      <c r="C27" s="32"/>
      <c r="D27" s="18"/>
      <c r="E27" s="382"/>
      <c r="F27" s="383"/>
      <c r="G27" s="383"/>
    </row>
    <row r="28" spans="1:8">
      <c r="B28" s="18">
        <f t="shared" ref="B28:B29" si="1">SUM(C28:F28)</f>
        <v>100269.54000000001</v>
      </c>
      <c r="C28" s="369">
        <v>67198.350000000006</v>
      </c>
      <c r="D28" s="369">
        <v>33071.19</v>
      </c>
      <c r="E28" s="381">
        <v>0</v>
      </c>
      <c r="F28" s="369">
        <v>0</v>
      </c>
      <c r="G28" s="369"/>
    </row>
    <row r="29" spans="1:8">
      <c r="A29" s="303" t="s">
        <v>11</v>
      </c>
      <c r="B29" s="23">
        <f t="shared" si="1"/>
        <v>100269.54000000001</v>
      </c>
      <c r="C29" s="383">
        <f>SUM(C27:C28)</f>
        <v>67198.350000000006</v>
      </c>
      <c r="D29" s="383">
        <f>SUM(D27:D28)</f>
        <v>33071.19</v>
      </c>
      <c r="E29" s="383">
        <f>SUM(E27:E28)</f>
        <v>0</v>
      </c>
      <c r="F29" s="383">
        <f>SUM(F27:F28)</f>
        <v>0</v>
      </c>
      <c r="G29" s="383">
        <f>SUM(C29:F29)</f>
        <v>100269.54000000001</v>
      </c>
    </row>
    <row r="30" spans="1:8" ht="13.5" thickBot="1">
      <c r="A30" s="303"/>
      <c r="B30" s="370"/>
      <c r="C30" s="369"/>
      <c r="D30" s="369"/>
      <c r="E30" s="369"/>
      <c r="F30" s="369"/>
      <c r="G30" s="369"/>
    </row>
    <row r="31" spans="1:8" ht="16.5" thickBot="1">
      <c r="A31" s="286" t="s">
        <v>16</v>
      </c>
      <c r="B31" s="33">
        <f t="shared" ref="B31:G31" si="2">B29+B26+B23+B17+B12</f>
        <v>1585548.53</v>
      </c>
      <c r="C31" s="33">
        <f t="shared" si="2"/>
        <v>501191.30000000005</v>
      </c>
      <c r="D31" s="33">
        <f t="shared" si="2"/>
        <v>363092.17000000004</v>
      </c>
      <c r="E31" s="33">
        <f t="shared" si="2"/>
        <v>360632.52999999991</v>
      </c>
      <c r="F31" s="33">
        <f t="shared" si="2"/>
        <v>360632.52999999991</v>
      </c>
      <c r="G31" s="33">
        <f t="shared" si="2"/>
        <v>1585548.53</v>
      </c>
      <c r="H31" s="369">
        <f>SUM(C31:F31)</f>
        <v>1585548.5299999998</v>
      </c>
    </row>
    <row r="32" spans="1:8" ht="13.5" thickBot="1">
      <c r="A32" s="303"/>
      <c r="B32" s="370"/>
      <c r="C32" s="369"/>
      <c r="D32" s="369"/>
      <c r="E32" s="369"/>
      <c r="F32" s="369"/>
      <c r="G32" s="369"/>
    </row>
    <row r="33" spans="1:8" ht="16.5" thickBot="1">
      <c r="A33" s="286" t="s">
        <v>17</v>
      </c>
      <c r="B33" s="362"/>
      <c r="C33" s="269"/>
      <c r="D33" s="269"/>
      <c r="E33" s="269"/>
    </row>
    <row r="34" spans="1:8" ht="16.5" thickBot="1">
      <c r="A34" s="318"/>
      <c r="B34" s="362"/>
      <c r="C34" s="32"/>
      <c r="D34" s="18"/>
      <c r="E34" s="381"/>
      <c r="F34" s="369"/>
      <c r="G34" s="369"/>
    </row>
    <row r="35" spans="1:8" ht="13.5" thickBot="1">
      <c r="A35" s="311" t="s">
        <v>18</v>
      </c>
      <c r="B35" s="320"/>
      <c r="C35" s="18"/>
      <c r="D35" s="18"/>
      <c r="E35" s="381"/>
      <c r="F35" s="369"/>
      <c r="G35" s="369"/>
    </row>
    <row r="36" spans="1:8">
      <c r="A36" s="320"/>
      <c r="B36" s="320"/>
      <c r="C36" s="18"/>
      <c r="D36" s="381"/>
      <c r="E36" s="248"/>
      <c r="F36" s="369"/>
      <c r="G36" s="369"/>
    </row>
    <row r="37" spans="1:8">
      <c r="A37" s="423" t="s">
        <v>384</v>
      </c>
      <c r="B37" s="18">
        <f t="shared" ref="B37:B39" si="3">SUM(C37:F37)</f>
        <v>25000</v>
      </c>
      <c r="C37" s="18">
        <v>0</v>
      </c>
      <c r="D37" s="18">
        <v>0</v>
      </c>
      <c r="E37" s="381">
        <v>10000</v>
      </c>
      <c r="F37" s="369">
        <v>15000</v>
      </c>
      <c r="G37" s="369">
        <f t="shared" ref="G37:G39" si="4">SUM(C37:F37)</f>
        <v>25000</v>
      </c>
    </row>
    <row r="38" spans="1:8">
      <c r="A38" s="423" t="s">
        <v>385</v>
      </c>
      <c r="B38" s="18">
        <f t="shared" si="3"/>
        <v>256000</v>
      </c>
      <c r="C38" s="18">
        <v>188460</v>
      </c>
      <c r="D38" s="18">
        <v>0</v>
      </c>
      <c r="E38" s="381">
        <v>27016</v>
      </c>
      <c r="F38" s="369">
        <v>40524</v>
      </c>
      <c r="G38" s="369">
        <f t="shared" si="4"/>
        <v>256000</v>
      </c>
    </row>
    <row r="39" spans="1:8">
      <c r="A39" s="423" t="s">
        <v>365</v>
      </c>
      <c r="B39" s="18">
        <f t="shared" si="3"/>
        <v>129000</v>
      </c>
      <c r="C39" s="18">
        <v>0</v>
      </c>
      <c r="D39" s="18">
        <v>0</v>
      </c>
      <c r="E39" s="381">
        <v>51600</v>
      </c>
      <c r="F39" s="369">
        <v>77400</v>
      </c>
      <c r="G39" s="369">
        <f t="shared" si="4"/>
        <v>129000</v>
      </c>
    </row>
    <row r="40" spans="1:8" ht="13.5" thickBot="1">
      <c r="A40" s="303" t="s">
        <v>11</v>
      </c>
      <c r="B40" s="383">
        <f t="shared" ref="B40:G40" si="5">SUM(B37:B39)</f>
        <v>410000</v>
      </c>
      <c r="C40" s="383">
        <f t="shared" si="5"/>
        <v>188460</v>
      </c>
      <c r="D40" s="383">
        <f t="shared" si="5"/>
        <v>0</v>
      </c>
      <c r="E40" s="383">
        <f t="shared" si="5"/>
        <v>88616</v>
      </c>
      <c r="F40" s="383">
        <f t="shared" si="5"/>
        <v>132924</v>
      </c>
      <c r="G40" s="383">
        <f t="shared" si="5"/>
        <v>410000</v>
      </c>
      <c r="H40" s="383">
        <f>SUM(C40:F40)</f>
        <v>410000</v>
      </c>
    </row>
    <row r="41" spans="1:8" ht="13.5" thickBot="1">
      <c r="A41" s="311" t="s">
        <v>44</v>
      </c>
      <c r="B41" s="320"/>
      <c r="C41" s="381"/>
      <c r="D41" s="381"/>
      <c r="E41" s="381"/>
      <c r="F41" s="369"/>
      <c r="G41" s="369"/>
    </row>
    <row r="42" spans="1:8">
      <c r="A42" s="320"/>
      <c r="B42" s="320"/>
      <c r="C42" s="381"/>
      <c r="D42" s="381"/>
      <c r="E42" s="381"/>
      <c r="F42" s="369"/>
      <c r="G42" s="369">
        <f>SUM(C42:F42)</f>
        <v>0</v>
      </c>
    </row>
    <row r="43" spans="1:8">
      <c r="A43" s="303"/>
      <c r="B43" s="381">
        <v>0</v>
      </c>
      <c r="C43" s="381">
        <v>0</v>
      </c>
      <c r="D43" s="381">
        <v>0</v>
      </c>
      <c r="E43" s="381">
        <v>0</v>
      </c>
      <c r="F43" s="369">
        <v>0</v>
      </c>
      <c r="G43" s="369">
        <f>SUM(C43:F43)</f>
        <v>0</v>
      </c>
    </row>
    <row r="44" spans="1:8">
      <c r="A44" s="303"/>
      <c r="B44" s="303"/>
      <c r="C44" s="382"/>
      <c r="D44" s="381"/>
      <c r="E44" s="381"/>
      <c r="F44" s="369"/>
      <c r="G44" s="369">
        <f>SUM(C44:F44)</f>
        <v>0</v>
      </c>
    </row>
    <row r="45" spans="1:8" ht="13.5" thickBot="1">
      <c r="A45" s="303" t="s">
        <v>11</v>
      </c>
      <c r="B45" s="369">
        <f t="shared" ref="B45:G45" si="6">SUM(B42:B44)</f>
        <v>0</v>
      </c>
      <c r="C45" s="369">
        <f t="shared" si="6"/>
        <v>0</v>
      </c>
      <c r="D45" s="369">
        <f t="shared" si="6"/>
        <v>0</v>
      </c>
      <c r="E45" s="369">
        <f t="shared" si="6"/>
        <v>0</v>
      </c>
      <c r="F45" s="369">
        <f t="shared" si="6"/>
        <v>0</v>
      </c>
      <c r="G45" s="369">
        <f t="shared" si="6"/>
        <v>0</v>
      </c>
      <c r="H45" s="369">
        <f>SUM(C45:F45)</f>
        <v>0</v>
      </c>
    </row>
    <row r="46" spans="1:8" ht="13.5" thickBot="1">
      <c r="A46" s="311" t="s">
        <v>46</v>
      </c>
      <c r="B46" s="320"/>
      <c r="C46" s="381"/>
      <c r="D46" s="381"/>
      <c r="E46" s="381"/>
      <c r="F46" s="369"/>
      <c r="G46" s="369"/>
    </row>
    <row r="47" spans="1:8">
      <c r="A47" s="320"/>
      <c r="B47" s="320"/>
      <c r="C47" s="381"/>
      <c r="D47" s="381"/>
      <c r="E47" s="381"/>
      <c r="F47" s="369"/>
      <c r="G47" s="369">
        <f t="shared" ref="G47:G49" si="7">SUM(C47:F47)</f>
        <v>0</v>
      </c>
    </row>
    <row r="48" spans="1:8">
      <c r="A48" s="303"/>
      <c r="B48" s="381">
        <v>0</v>
      </c>
      <c r="C48" s="381">
        <v>0</v>
      </c>
      <c r="D48" s="381">
        <v>0</v>
      </c>
      <c r="E48" s="381">
        <v>0</v>
      </c>
      <c r="F48" s="369">
        <v>0</v>
      </c>
      <c r="G48" s="369">
        <f t="shared" si="7"/>
        <v>0</v>
      </c>
    </row>
    <row r="49" spans="1:8">
      <c r="A49" s="303"/>
      <c r="B49" s="303"/>
      <c r="C49" s="382"/>
      <c r="D49" s="381"/>
      <c r="E49" s="381"/>
      <c r="F49" s="369"/>
      <c r="G49" s="369">
        <f t="shared" si="7"/>
        <v>0</v>
      </c>
    </row>
    <row r="50" spans="1:8" ht="13.5" thickBot="1">
      <c r="A50" s="303" t="s">
        <v>11</v>
      </c>
      <c r="B50" s="369">
        <f t="shared" ref="B50:G50" si="8">SUM(B47:B49)</f>
        <v>0</v>
      </c>
      <c r="C50" s="369">
        <f t="shared" si="8"/>
        <v>0</v>
      </c>
      <c r="D50" s="369">
        <f t="shared" si="8"/>
        <v>0</v>
      </c>
      <c r="E50" s="369">
        <f t="shared" si="8"/>
        <v>0</v>
      </c>
      <c r="F50" s="369">
        <f t="shared" si="8"/>
        <v>0</v>
      </c>
      <c r="G50" s="369">
        <f t="shared" si="8"/>
        <v>0</v>
      </c>
    </row>
    <row r="51" spans="1:8" ht="13.5" thickBot="1">
      <c r="A51" s="311" t="s">
        <v>47</v>
      </c>
      <c r="B51" s="320"/>
      <c r="C51" s="381"/>
      <c r="D51" s="381"/>
      <c r="E51" s="381"/>
      <c r="F51" s="369"/>
      <c r="G51" s="369"/>
    </row>
    <row r="52" spans="1:8">
      <c r="A52" s="320"/>
      <c r="B52" s="320"/>
      <c r="C52" s="248"/>
      <c r="D52" s="381"/>
      <c r="E52" s="381"/>
      <c r="F52" s="369"/>
      <c r="G52" s="369"/>
    </row>
    <row r="53" spans="1:8">
      <c r="A53" s="365" t="s">
        <v>339</v>
      </c>
      <c r="B53" s="248">
        <f>SUM(C53:F53)</f>
        <v>120895.52000000002</v>
      </c>
      <c r="C53" s="248">
        <v>0</v>
      </c>
      <c r="D53" s="381">
        <v>0</v>
      </c>
      <c r="E53" s="381">
        <v>48358.208000000006</v>
      </c>
      <c r="F53" s="369">
        <v>72537.312000000005</v>
      </c>
      <c r="G53" s="369">
        <f>SUM(C53:F53)</f>
        <v>120895.52000000002</v>
      </c>
    </row>
    <row r="54" spans="1:8">
      <c r="A54" s="365" t="s">
        <v>386</v>
      </c>
      <c r="B54" s="248">
        <f t="shared" ref="B54:B56" si="9">SUM(C54:F54)</f>
        <v>56000</v>
      </c>
      <c r="C54" s="248">
        <v>0</v>
      </c>
      <c r="D54" s="381">
        <v>0</v>
      </c>
      <c r="E54" s="381">
        <v>22400</v>
      </c>
      <c r="F54" s="369">
        <v>33600</v>
      </c>
      <c r="G54" s="369">
        <f t="shared" ref="G54:G56" si="10">SUM(C54:F54)</f>
        <v>56000</v>
      </c>
    </row>
    <row r="55" spans="1:8">
      <c r="A55" s="365" t="s">
        <v>387</v>
      </c>
      <c r="B55" s="248">
        <f t="shared" si="9"/>
        <v>12000</v>
      </c>
      <c r="C55" s="248">
        <v>4252.6899999999996</v>
      </c>
      <c r="D55" s="381">
        <v>0</v>
      </c>
      <c r="E55" s="381">
        <v>3098.924</v>
      </c>
      <c r="F55" s="369">
        <v>4648.3860000000004</v>
      </c>
      <c r="G55" s="369">
        <f t="shared" si="10"/>
        <v>12000</v>
      </c>
    </row>
    <row r="56" spans="1:8">
      <c r="A56" s="365" t="s">
        <v>365</v>
      </c>
      <c r="B56" s="248">
        <f t="shared" si="9"/>
        <v>91866.23</v>
      </c>
      <c r="C56" s="248">
        <v>0</v>
      </c>
      <c r="D56" s="381">
        <v>0</v>
      </c>
      <c r="E56" s="381">
        <v>36746.491999999998</v>
      </c>
      <c r="F56" s="369">
        <v>55119.737999999998</v>
      </c>
      <c r="G56" s="369">
        <f t="shared" si="10"/>
        <v>91866.23</v>
      </c>
    </row>
    <row r="57" spans="1:8" s="70" customFormat="1" ht="13.5" thickBot="1">
      <c r="A57" s="303" t="s">
        <v>11</v>
      </c>
      <c r="B57" s="383">
        <f t="shared" ref="B57:G57" si="11">SUM(B53:B56)</f>
        <v>280761.75</v>
      </c>
      <c r="C57" s="383">
        <f t="shared" si="11"/>
        <v>4252.6899999999996</v>
      </c>
      <c r="D57" s="383">
        <f t="shared" si="11"/>
        <v>0</v>
      </c>
      <c r="E57" s="383">
        <f t="shared" si="11"/>
        <v>110603.62400000001</v>
      </c>
      <c r="F57" s="383">
        <f t="shared" si="11"/>
        <v>165905.43599999999</v>
      </c>
      <c r="G57" s="383">
        <f t="shared" si="11"/>
        <v>280761.75</v>
      </c>
      <c r="H57" s="383">
        <f>SUM(C57:F57)</f>
        <v>280761.75</v>
      </c>
    </row>
    <row r="58" spans="1:8" ht="13.5" thickBot="1">
      <c r="A58" s="311" t="s">
        <v>76</v>
      </c>
      <c r="B58" s="320"/>
      <c r="C58" s="381"/>
      <c r="D58" s="381"/>
      <c r="E58" s="381"/>
      <c r="F58" s="369"/>
      <c r="G58" s="369"/>
    </row>
    <row r="59" spans="1:8">
      <c r="A59" s="320"/>
      <c r="B59" s="320"/>
      <c r="C59" s="248"/>
      <c r="D59" s="250"/>
      <c r="E59" s="381"/>
      <c r="F59" s="369"/>
      <c r="G59" s="369"/>
    </row>
    <row r="60" spans="1:8">
      <c r="A60" s="320" t="s">
        <v>371</v>
      </c>
      <c r="B60" s="248">
        <f t="shared" ref="B60:B62" si="12">SUM(C60:F60)</f>
        <v>2495632.1</v>
      </c>
      <c r="C60" s="248">
        <v>0</v>
      </c>
      <c r="D60" s="250">
        <v>0</v>
      </c>
      <c r="E60" s="381">
        <v>998252.84000000008</v>
      </c>
      <c r="F60" s="369">
        <v>1497379.26</v>
      </c>
      <c r="G60" s="369">
        <f t="shared" ref="G60:G62" si="13">SUM(C60:F60)</f>
        <v>2495632.1</v>
      </c>
    </row>
    <row r="61" spans="1:8">
      <c r="A61" s="320" t="s">
        <v>372</v>
      </c>
      <c r="B61" s="248">
        <f t="shared" si="12"/>
        <v>600000</v>
      </c>
      <c r="C61" s="248">
        <v>0</v>
      </c>
      <c r="D61" s="250">
        <v>0</v>
      </c>
      <c r="E61" s="381">
        <v>240000</v>
      </c>
      <c r="F61" s="369">
        <v>360000</v>
      </c>
      <c r="G61" s="369">
        <f t="shared" si="13"/>
        <v>600000</v>
      </c>
    </row>
    <row r="62" spans="1:8">
      <c r="A62" s="320" t="s">
        <v>374</v>
      </c>
      <c r="B62" s="248">
        <f t="shared" si="12"/>
        <v>487345</v>
      </c>
      <c r="C62" s="248">
        <v>0</v>
      </c>
      <c r="D62" s="250">
        <v>0</v>
      </c>
      <c r="E62" s="381">
        <v>194938</v>
      </c>
      <c r="F62" s="369">
        <v>292407</v>
      </c>
      <c r="G62" s="369">
        <f t="shared" si="13"/>
        <v>487345</v>
      </c>
    </row>
    <row r="63" spans="1:8">
      <c r="A63" s="320" t="s">
        <v>387</v>
      </c>
      <c r="B63" s="248">
        <f>SUM(C63:F63)</f>
        <v>48000</v>
      </c>
      <c r="C63" s="248">
        <v>12011.1</v>
      </c>
      <c r="D63" s="250">
        <v>0</v>
      </c>
      <c r="E63" s="381">
        <v>14395.56</v>
      </c>
      <c r="F63" s="369">
        <v>21593.34</v>
      </c>
      <c r="G63" s="369">
        <f>SUM(C63:F63)</f>
        <v>48000</v>
      </c>
    </row>
    <row r="64" spans="1:8">
      <c r="A64" s="320" t="s">
        <v>352</v>
      </c>
      <c r="B64" s="248">
        <f t="shared" ref="B64:B67" si="14">SUM(C64:F64)</f>
        <v>23806</v>
      </c>
      <c r="C64" s="248">
        <v>0</v>
      </c>
      <c r="D64" s="250">
        <v>0</v>
      </c>
      <c r="E64" s="381">
        <v>9522.4</v>
      </c>
      <c r="F64" s="369">
        <v>14283.6</v>
      </c>
      <c r="G64" s="369">
        <f t="shared" ref="G64:G67" si="15">SUM(C64:F64)</f>
        <v>23806</v>
      </c>
    </row>
    <row r="65" spans="1:8">
      <c r="A65" s="320" t="s">
        <v>388</v>
      </c>
      <c r="B65" s="248">
        <f t="shared" si="14"/>
        <v>291477.27</v>
      </c>
      <c r="C65" s="248">
        <v>62266.51</v>
      </c>
      <c r="D65" s="250">
        <v>0</v>
      </c>
      <c r="E65" s="381">
        <v>91684.304000000004</v>
      </c>
      <c r="F65" s="369">
        <v>137526.45600000001</v>
      </c>
      <c r="G65" s="369">
        <f t="shared" si="15"/>
        <v>291477.27</v>
      </c>
    </row>
    <row r="66" spans="1:8">
      <c r="A66" s="320" t="s">
        <v>389</v>
      </c>
      <c r="B66" s="248">
        <f t="shared" si="14"/>
        <v>235</v>
      </c>
      <c r="C66" s="248">
        <v>0</v>
      </c>
      <c r="D66" s="250">
        <v>0</v>
      </c>
      <c r="E66" s="381">
        <v>94</v>
      </c>
      <c r="F66" s="369">
        <v>141</v>
      </c>
      <c r="G66" s="369">
        <f t="shared" si="15"/>
        <v>235</v>
      </c>
    </row>
    <row r="67" spans="1:8">
      <c r="A67" s="320" t="s">
        <v>379</v>
      </c>
      <c r="B67" s="248">
        <f t="shared" si="14"/>
        <v>130000</v>
      </c>
      <c r="C67" s="248">
        <v>0</v>
      </c>
      <c r="D67" s="250">
        <v>0</v>
      </c>
      <c r="E67" s="381">
        <v>52000</v>
      </c>
      <c r="F67" s="369">
        <v>78000</v>
      </c>
      <c r="G67" s="369">
        <f t="shared" si="15"/>
        <v>130000</v>
      </c>
    </row>
    <row r="68" spans="1:8">
      <c r="A68" s="320" t="s">
        <v>365</v>
      </c>
      <c r="B68" s="248">
        <f>SUM(C68:F68)</f>
        <v>352561.26</v>
      </c>
      <c r="C68" s="248">
        <v>0</v>
      </c>
      <c r="D68" s="250">
        <v>0</v>
      </c>
      <c r="E68" s="381">
        <v>141024.50400000002</v>
      </c>
      <c r="F68" s="369">
        <v>211536.75599999999</v>
      </c>
      <c r="G68" s="369">
        <f>SUM(C68:F68)</f>
        <v>352561.26</v>
      </c>
    </row>
    <row r="69" spans="1:8">
      <c r="A69" s="303" t="s">
        <v>11</v>
      </c>
      <c r="B69" s="383">
        <f t="shared" ref="B69:G69" si="16">SUM(B60:B68)</f>
        <v>4429056.63</v>
      </c>
      <c r="C69" s="383">
        <f t="shared" si="16"/>
        <v>74277.61</v>
      </c>
      <c r="D69" s="383">
        <f t="shared" si="16"/>
        <v>0</v>
      </c>
      <c r="E69" s="383">
        <f t="shared" si="16"/>
        <v>1741911.608</v>
      </c>
      <c r="F69" s="383">
        <f t="shared" si="16"/>
        <v>2612867.4119999995</v>
      </c>
      <c r="G69" s="383">
        <f t="shared" si="16"/>
        <v>4429056.63</v>
      </c>
      <c r="H69" s="369">
        <f>SUM(C69:F69)</f>
        <v>4429056.63</v>
      </c>
    </row>
    <row r="70" spans="1:8">
      <c r="A70" s="305" t="s">
        <v>126</v>
      </c>
      <c r="B70" s="365"/>
      <c r="C70" s="36"/>
      <c r="D70" s="250"/>
      <c r="E70" s="381"/>
      <c r="F70" s="369"/>
      <c r="G70" s="369"/>
    </row>
    <row r="71" spans="1:8">
      <c r="A71" s="320"/>
      <c r="B71" s="425"/>
      <c r="C71" s="425"/>
      <c r="D71" s="425"/>
      <c r="E71" s="425"/>
      <c r="F71" s="425"/>
      <c r="G71" s="425"/>
    </row>
    <row r="72" spans="1:8">
      <c r="A72" s="303"/>
      <c r="B72" s="381">
        <v>0</v>
      </c>
      <c r="C72" s="381">
        <v>0</v>
      </c>
      <c r="D72" s="381">
        <v>0</v>
      </c>
      <c r="E72" s="381">
        <v>0</v>
      </c>
      <c r="F72" s="369">
        <v>0</v>
      </c>
      <c r="G72" s="369">
        <f>SUM(C72:F72)</f>
        <v>0</v>
      </c>
    </row>
    <row r="73" spans="1:8">
      <c r="A73" s="303"/>
      <c r="B73" s="303"/>
      <c r="C73" s="251"/>
      <c r="D73" s="381"/>
      <c r="E73" s="381"/>
      <c r="F73" s="369"/>
      <c r="G73" s="369">
        <f>SUM(C73:F73)</f>
        <v>0</v>
      </c>
    </row>
    <row r="74" spans="1:8">
      <c r="A74" s="303" t="s">
        <v>11</v>
      </c>
      <c r="B74" s="383">
        <f t="shared" ref="B74:G74" si="17">SUM(B72:B73)</f>
        <v>0</v>
      </c>
      <c r="C74" s="383">
        <f t="shared" si="17"/>
        <v>0</v>
      </c>
      <c r="D74" s="383">
        <f t="shared" si="17"/>
        <v>0</v>
      </c>
      <c r="E74" s="383">
        <f t="shared" si="17"/>
        <v>0</v>
      </c>
      <c r="F74" s="383">
        <f t="shared" si="17"/>
        <v>0</v>
      </c>
      <c r="G74" s="383">
        <f t="shared" si="17"/>
        <v>0</v>
      </c>
      <c r="H74" s="369">
        <f>SUM(C74:F74)</f>
        <v>0</v>
      </c>
    </row>
    <row r="75" spans="1:8">
      <c r="A75" s="326" t="s">
        <v>127</v>
      </c>
      <c r="B75" s="320"/>
      <c r="C75" s="18"/>
      <c r="D75" s="23"/>
      <c r="E75" s="382"/>
      <c r="F75" s="369"/>
      <c r="G75" s="369"/>
    </row>
    <row r="76" spans="1:8">
      <c r="A76" s="320"/>
      <c r="B76" s="320"/>
      <c r="C76" s="18"/>
      <c r="D76" s="250"/>
      <c r="E76" s="18"/>
      <c r="F76" s="369"/>
      <c r="G76" s="369"/>
    </row>
    <row r="77" spans="1:8" s="327" customFormat="1">
      <c r="A77" s="424"/>
      <c r="B77" s="381">
        <v>0</v>
      </c>
      <c r="C77" s="381">
        <v>0</v>
      </c>
      <c r="D77" s="381">
        <v>0</v>
      </c>
      <c r="E77" s="381">
        <v>0</v>
      </c>
      <c r="F77" s="369">
        <v>0</v>
      </c>
      <c r="G77" s="409">
        <f t="shared" ref="G77:G78" si="18">SUM(C77:F77)</f>
        <v>0</v>
      </c>
    </row>
    <row r="78" spans="1:8" s="327" customFormat="1">
      <c r="A78" s="370"/>
      <c r="B78" s="370"/>
      <c r="C78" s="26"/>
      <c r="D78" s="231"/>
      <c r="E78" s="410"/>
      <c r="F78" s="409"/>
      <c r="G78" s="409">
        <f t="shared" si="18"/>
        <v>0</v>
      </c>
    </row>
    <row r="79" spans="1:8" s="70" customFormat="1">
      <c r="A79" s="303" t="s">
        <v>11</v>
      </c>
      <c r="B79" s="383">
        <f t="shared" ref="B79:G79" si="19">SUM(B77:B78)</f>
        <v>0</v>
      </c>
      <c r="C79" s="383">
        <f t="shared" si="19"/>
        <v>0</v>
      </c>
      <c r="D79" s="383">
        <f t="shared" si="19"/>
        <v>0</v>
      </c>
      <c r="E79" s="383">
        <f t="shared" si="19"/>
        <v>0</v>
      </c>
      <c r="F79" s="383">
        <f t="shared" si="19"/>
        <v>0</v>
      </c>
      <c r="G79" s="383">
        <f t="shared" si="19"/>
        <v>0</v>
      </c>
      <c r="H79" s="383">
        <f>SUM(C79:F79)</f>
        <v>0</v>
      </c>
    </row>
    <row r="80" spans="1:8" s="70" customFormat="1" ht="13.5" thickBot="1">
      <c r="A80" s="303"/>
      <c r="B80" s="303"/>
      <c r="C80" s="383"/>
      <c r="D80" s="383"/>
      <c r="E80" s="383"/>
      <c r="F80" s="383"/>
      <c r="G80" s="383"/>
      <c r="H80" s="383"/>
    </row>
    <row r="81" spans="1:8" ht="16.5" thickBot="1">
      <c r="A81" s="286" t="s">
        <v>131</v>
      </c>
      <c r="B81" s="26">
        <f t="shared" ref="B81:G81" si="20">B79+B74+B69+B57+B50+B45+B40</f>
        <v>5119818.38</v>
      </c>
      <c r="C81" s="26">
        <f t="shared" si="20"/>
        <v>266990.3</v>
      </c>
      <c r="D81" s="26">
        <f t="shared" si="20"/>
        <v>0</v>
      </c>
      <c r="E81" s="26">
        <f t="shared" si="20"/>
        <v>1941131.2320000001</v>
      </c>
      <c r="F81" s="26">
        <f t="shared" si="20"/>
        <v>2911696.8479999993</v>
      </c>
      <c r="G81" s="26">
        <f t="shared" si="20"/>
        <v>5119818.38</v>
      </c>
      <c r="H81" s="369"/>
    </row>
    <row r="82" spans="1:8" s="70" customFormat="1">
      <c r="A82" s="303"/>
      <c r="B82" s="303"/>
      <c r="C82" s="383"/>
      <c r="D82" s="383"/>
      <c r="E82" s="383"/>
      <c r="F82" s="383"/>
      <c r="G82" s="383"/>
      <c r="H82" s="383"/>
    </row>
    <row r="83" spans="1:8" ht="18">
      <c r="A83" s="330" t="s">
        <v>390</v>
      </c>
      <c r="B83" s="44">
        <f t="shared" ref="B83:G83" si="21">B81+B31</f>
        <v>6705366.9100000001</v>
      </c>
      <c r="C83" s="44">
        <f t="shared" si="21"/>
        <v>768181.60000000009</v>
      </c>
      <c r="D83" s="44">
        <f t="shared" si="21"/>
        <v>363092.17000000004</v>
      </c>
      <c r="E83" s="44">
        <f t="shared" si="21"/>
        <v>2301763.7620000001</v>
      </c>
      <c r="F83" s="44">
        <f t="shared" si="21"/>
        <v>3272329.3779999991</v>
      </c>
      <c r="G83" s="45">
        <f t="shared" si="21"/>
        <v>6705366.9100000001</v>
      </c>
    </row>
    <row r="87" spans="1:8" s="307" customFormat="1">
      <c r="A87" s="303"/>
      <c r="B87" s="303"/>
      <c r="C87" s="16"/>
      <c r="D87" s="16"/>
      <c r="F87" s="269"/>
      <c r="G87" s="269"/>
      <c r="H87" s="269"/>
    </row>
  </sheetData>
  <pageMargins left="0.7" right="0.7" top="0.75" bottom="0.75" header="0.3" footer="0.3"/>
  <pageSetup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AMP Fund 0100</vt:lpstr>
      <vt:lpstr>AMP Fund 0700</vt:lpstr>
      <vt:lpstr>AFO Fund 0100</vt:lpstr>
      <vt:lpstr>AFO Fund 0700</vt:lpstr>
      <vt:lpstr>FMA Fund 0600</vt:lpstr>
      <vt:lpstr>FMA Fund 7375</vt:lpstr>
      <vt:lpstr>PEMA Fund 0100</vt:lpstr>
      <vt:lpstr>SWMA Fund 0100</vt:lpstr>
      <vt:lpstr>SWMA Fund 0600</vt:lpstr>
      <vt:lpstr>SWMA Fund 0700</vt:lpstr>
    </vt:vector>
  </TitlesOfParts>
  <Company>DC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DC User</cp:lastModifiedBy>
  <cp:lastPrinted>2013-03-28T22:06:21Z</cp:lastPrinted>
  <dcterms:created xsi:type="dcterms:W3CDTF">2013-03-28T16:45:11Z</dcterms:created>
  <dcterms:modified xsi:type="dcterms:W3CDTF">2013-04-01T21:30:43Z</dcterms:modified>
</cp:coreProperties>
</file>