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30" windowWidth="12120" windowHeight="9120" tabRatio="1000" activeTab="0"/>
  </bookViews>
  <sheets>
    <sheet name="FY14 - Agency Management" sheetId="1" r:id="rId1"/>
    <sheet name="FY14 - Agency Fin. Operation" sheetId="2" r:id="rId2"/>
    <sheet name="FY14 - Adjudication" sheetId="3" r:id="rId3"/>
    <sheet name="FY14 - Vehicle Services" sheetId="4" r:id="rId4"/>
    <sheet name="FY14 - Driver Services" sheetId="5" r:id="rId5"/>
    <sheet name="FY14 - Service Integrity" sheetId="6" r:id="rId6"/>
    <sheet name="FY14 - Information Technology" sheetId="7" r:id="rId7"/>
    <sheet name="FY13 - Agency Management" sheetId="8" r:id="rId8"/>
    <sheet name="FY13 - Agency Fin. Operations" sheetId="9" r:id="rId9"/>
    <sheet name="FY13 - Adjudication" sheetId="10" r:id="rId10"/>
    <sheet name="FY13 - Vehicle Services" sheetId="11" r:id="rId11"/>
    <sheet name="FY13 - Driver Services" sheetId="12" r:id="rId12"/>
    <sheet name="FY13 - Service Integrity" sheetId="13" r:id="rId13"/>
    <sheet name="FY13 - Information Technology" sheetId="14" r:id="rId14"/>
  </sheets>
  <definedNames>
    <definedName name="_xlnm.Print_Area" localSheetId="9">'FY13 - Adjudication'!$A$1:$G$69</definedName>
    <definedName name="_xlnm.Print_Area" localSheetId="8">'FY13 - Agency Fin. Operations'!$A$1:$G$68</definedName>
    <definedName name="_xlnm.Print_Area" localSheetId="7">'FY13 - Agency Management'!$A$1:$G$98</definedName>
    <definedName name="_xlnm.Print_Area" localSheetId="11">'FY13 - Driver Services'!$A$1:$G$76</definedName>
    <definedName name="_xlnm.Print_Area" localSheetId="13">'FY13 - Information Technology'!$A$1:$G$78</definedName>
    <definedName name="_xlnm.Print_Area" localSheetId="12">'FY13 - Service Integrity'!$A$1:$G$69</definedName>
    <definedName name="_xlnm.Print_Area" localSheetId="10">'FY13 - Vehicle Services'!$A$1:$G$101</definedName>
    <definedName name="_xlnm.Print_Area" localSheetId="2">'FY14 - Adjudication'!$A$1:$G$69</definedName>
    <definedName name="_xlnm.Print_Area" localSheetId="1">'FY14 - Agency Fin. Operation'!$A$1:$G$68</definedName>
    <definedName name="_xlnm.Print_Area" localSheetId="0">'FY14 - Agency Management'!$A$1:$G$102</definedName>
    <definedName name="_xlnm.Print_Area" localSheetId="4">'FY14 - Driver Services'!$A$1:$G$76</definedName>
    <definedName name="_xlnm.Print_Area" localSheetId="6">'FY14 - Information Technology'!$A$1:$G$78</definedName>
    <definedName name="_xlnm.Print_Area" localSheetId="5">'FY14 - Service Integrity'!$A$1:$G$69</definedName>
    <definedName name="_xlnm.Print_Area" localSheetId="3">'FY14 - Vehicle Services'!$A$1:$G$101</definedName>
    <definedName name="_xlnm.Print_Titles" localSheetId="9">'FY13 - Adjudication'!$1:$4</definedName>
    <definedName name="_xlnm.Print_Titles" localSheetId="8">'FY13 - Agency Fin. Operations'!$1:$4</definedName>
    <definedName name="_xlnm.Print_Titles" localSheetId="7">'FY13 - Agency Management'!$1:$4</definedName>
    <definedName name="_xlnm.Print_Titles" localSheetId="11">'FY13 - Driver Services'!$1:$4</definedName>
    <definedName name="_xlnm.Print_Titles" localSheetId="13">'FY13 - Information Technology'!$1:$4</definedName>
    <definedName name="_xlnm.Print_Titles" localSheetId="12">'FY13 - Service Integrity'!$1:$4</definedName>
    <definedName name="_xlnm.Print_Titles" localSheetId="10">'FY13 - Vehicle Services'!$1:$4</definedName>
    <definedName name="_xlnm.Print_Titles" localSheetId="2">'FY14 - Adjudication'!$1:$4</definedName>
    <definedName name="_xlnm.Print_Titles" localSheetId="1">'FY14 - Agency Fin. Operation'!$1:$4</definedName>
    <definedName name="_xlnm.Print_Titles" localSheetId="0">'FY14 - Agency Management'!$1:$4</definedName>
    <definedName name="_xlnm.Print_Titles" localSheetId="4">'FY14 - Driver Services'!$1:$4</definedName>
    <definedName name="_xlnm.Print_Titles" localSheetId="6">'FY14 - Information Technology'!$1:$4</definedName>
    <definedName name="_xlnm.Print_Titles" localSheetId="5">'FY14 - Service Integrity'!$1:$4</definedName>
    <definedName name="_xlnm.Print_Titles" localSheetId="3">'FY14 - Vehicle Services'!$1:$4</definedName>
  </definedNames>
  <calcPr fullCalcOnLoad="1"/>
</workbook>
</file>

<file path=xl/sharedStrings.xml><?xml version="1.0" encoding="utf-8"?>
<sst xmlns="http://schemas.openxmlformats.org/spreadsheetml/2006/main" count="675" uniqueCount="114">
  <si>
    <t>CSG 11: Regular Pay - Cont Full Time</t>
  </si>
  <si>
    <t>CSG 12: Regular Pay - Other</t>
  </si>
  <si>
    <t>CSG 13:Additional Gross Pay</t>
  </si>
  <si>
    <t>CSG 15: Overtime Pay</t>
  </si>
  <si>
    <t>CSG 14: Fringe</t>
  </si>
  <si>
    <t>Non-Personal Services (NPS)</t>
  </si>
  <si>
    <t>Personal Services (PS)</t>
  </si>
  <si>
    <t>CSG 20: Supplies and Materials</t>
  </si>
  <si>
    <t>CSG 32: Rentals</t>
  </si>
  <si>
    <t>CSG 31: Telephone, Telegraph, Telegram, Etc</t>
  </si>
  <si>
    <t>CSG 40: Other Services and Charges</t>
  </si>
  <si>
    <t>CSG 41: Contractual Services</t>
  </si>
  <si>
    <t>CSG 50: Subsidies and Transfers</t>
  </si>
  <si>
    <t>CSG 70: Equipment &amp; Equipment Rental</t>
  </si>
  <si>
    <t xml:space="preserve"> </t>
  </si>
  <si>
    <t>Q1</t>
  </si>
  <si>
    <t>Q2</t>
  </si>
  <si>
    <t>Q3</t>
  </si>
  <si>
    <t>Q4</t>
  </si>
  <si>
    <t>Total</t>
  </si>
  <si>
    <t>List all contracts including vendor name, amount &amp; service provided. All bugeted funds must be accounted for.</t>
  </si>
  <si>
    <t>Subtotal</t>
  </si>
  <si>
    <t>Total Personal Services (PS)</t>
  </si>
  <si>
    <t>Total Non-Personal Services (NPS)</t>
  </si>
  <si>
    <t>Attachment II - Spending Plan</t>
  </si>
  <si>
    <t>Agency Management</t>
  </si>
  <si>
    <t>Total Budget Request</t>
  </si>
  <si>
    <t>General Office Supplies</t>
  </si>
  <si>
    <t>CSG 30: Energy, Comm. And Bldg Rentals</t>
  </si>
  <si>
    <t>Fixed Cost paid to OFRM</t>
  </si>
  <si>
    <t>CSG 34: Security</t>
  </si>
  <si>
    <t>Metro Cards - Metro</t>
  </si>
  <si>
    <t>Document Storage</t>
  </si>
  <si>
    <t>Reference Materials</t>
  </si>
  <si>
    <t>Printing</t>
  </si>
  <si>
    <t>Membership Dues</t>
  </si>
  <si>
    <t>MOU with DCHR - CWD No Shows</t>
  </si>
  <si>
    <t>Language Line Services</t>
  </si>
  <si>
    <t>Fleet Services - Fixed Cost paid to DPW</t>
  </si>
  <si>
    <t>Temporary Staffing - National Associates, Inc.</t>
  </si>
  <si>
    <t xml:space="preserve">Locksmith Contract </t>
  </si>
  <si>
    <t>Legal Staff &amp; Support Services  - MOU with OAG</t>
  </si>
  <si>
    <t>SAVE - Access Homeland Security database for foreign nationals</t>
  </si>
  <si>
    <t>Shredding Contract - Shred-It</t>
  </si>
  <si>
    <t>Office Equipment Leasing</t>
  </si>
  <si>
    <t>Program Agency Management Budget Total for FY13</t>
  </si>
  <si>
    <t>Agency Financial Operations</t>
  </si>
  <si>
    <t>Program Agency Financial Operations Budget Total for FY13</t>
  </si>
  <si>
    <t>Adjudication</t>
  </si>
  <si>
    <r>
      <t xml:space="preserve">System Programming - </t>
    </r>
    <r>
      <rPr>
        <i/>
        <sz val="12"/>
        <rFont val="Garamond"/>
        <family val="1"/>
      </rPr>
      <t>New Policy Initiative</t>
    </r>
  </si>
  <si>
    <t>Ticket Printing - Moore Wallace</t>
  </si>
  <si>
    <t>Ticket Processing - ACS</t>
  </si>
  <si>
    <t>Program Adjudication Budget Total for FY13</t>
  </si>
  <si>
    <t>Vehicle Services</t>
  </si>
  <si>
    <t>Cleaning Supplies</t>
  </si>
  <si>
    <t>Contractual Parts Purchase</t>
  </si>
  <si>
    <t>Uniforms</t>
  </si>
  <si>
    <t>Training</t>
  </si>
  <si>
    <t>Federal Express</t>
  </si>
  <si>
    <t>Heat &amp; AC Service - Inspection Station</t>
  </si>
  <si>
    <t>Rodent Contract - Inspections Station</t>
  </si>
  <si>
    <t>Tags - Unicore</t>
  </si>
  <si>
    <t>Inspection/Registration Stickers - Proforma</t>
  </si>
  <si>
    <t>Postage</t>
  </si>
  <si>
    <t>IRP State Payments</t>
  </si>
  <si>
    <t>IT Hardware Maintenance</t>
  </si>
  <si>
    <t>IT Software Maintenance</t>
  </si>
  <si>
    <t>Imaging Contract - Aspen</t>
  </si>
  <si>
    <t>Temporary Staffing - National Associates Inc.</t>
  </si>
  <si>
    <t>IRP Audit Services - Continuous Cash Recovery, LLC</t>
  </si>
  <si>
    <t>CDL Septic Tank</t>
  </si>
  <si>
    <t>Enhanced Motor Vehicle Inspection &amp; Maintenance Program Auditing Service - MOU with DDOE</t>
  </si>
  <si>
    <t>Inspection Station Equipment Maintenance Contracts - Various Vendors</t>
  </si>
  <si>
    <t>IRP Enforcement - MOU with MPD</t>
  </si>
  <si>
    <t>OAG Legal Staff &amp; Support Services - MOU with OAG</t>
  </si>
  <si>
    <t>Portable Toilet Contract</t>
  </si>
  <si>
    <t>Shared Services MOU - MOU with DPW</t>
  </si>
  <si>
    <t>Out of State Vehicle Registration MOU - MOU with DCTC</t>
  </si>
  <si>
    <t>Fire Extinguisher Contract</t>
  </si>
  <si>
    <t>Contractor Services - Various</t>
  </si>
  <si>
    <t>Inspection Station Equipment Leasing</t>
  </si>
  <si>
    <t>ProgramVehicle Services Budget Total for FY13</t>
  </si>
  <si>
    <t>Driver Services</t>
  </si>
  <si>
    <t>Disabled Placards - Proforma</t>
  </si>
  <si>
    <t>Licensing System - L1D</t>
  </si>
  <si>
    <t>Project Empowerment - MOU with DOES</t>
  </si>
  <si>
    <t>Program Driver Services Budget Total for FY13</t>
  </si>
  <si>
    <t>Service Integrity</t>
  </si>
  <si>
    <t>Risk Management Payments</t>
  </si>
  <si>
    <t>Program Service Integrity Budget Total for FY13</t>
  </si>
  <si>
    <t>Information Technology</t>
  </si>
  <si>
    <t>IT Supplies &amp; Materials</t>
  </si>
  <si>
    <t>Destiny System IT Support</t>
  </si>
  <si>
    <t>IT Hardware Mainteance</t>
  </si>
  <si>
    <t>OCTO - IT Assessment</t>
  </si>
  <si>
    <t>Help America to Vote - MOU with DC Board of Elections</t>
  </si>
  <si>
    <t>IT Hardware Acquisitions</t>
  </si>
  <si>
    <t>IT Software Acquisitions</t>
  </si>
  <si>
    <t>Program Information Technology Budget Total for FY13</t>
  </si>
  <si>
    <t>Program Agency Management Budget Total for FY14</t>
  </si>
  <si>
    <t>Program Agency Financial Operations Budget Total for FY14</t>
  </si>
  <si>
    <t>Program Adjudication Budget Total for FY14</t>
  </si>
  <si>
    <t>Program Information Technology Budget Total for FY14</t>
  </si>
  <si>
    <t>Program Service Integrity Budget Total for FY14</t>
  </si>
  <si>
    <t>Program Driver Services Budget Total for FY14</t>
  </si>
  <si>
    <t>ProgramVehicle Services Budget Total for FY14</t>
  </si>
  <si>
    <t>Temporary Parking Permits</t>
  </si>
  <si>
    <t>Shared Services - MOU with DPW</t>
  </si>
  <si>
    <t>Project Mgmt. (IRP &amp; Inspection Station)</t>
  </si>
  <si>
    <r>
      <t>GEORGETOWN: Additional Inventory</t>
    </r>
    <r>
      <rPr>
        <i/>
        <sz val="12"/>
        <rFont val="Garamond"/>
        <family val="1"/>
      </rPr>
      <t xml:space="preserve"> (Enhancement)</t>
    </r>
  </si>
  <si>
    <r>
      <t xml:space="preserve">GEORGETOWN: Additonal Supplies (Employees &amp; Facility) </t>
    </r>
    <r>
      <rPr>
        <i/>
        <sz val="12"/>
        <rFont val="Garamond"/>
        <family val="1"/>
      </rPr>
      <t>Enhancement</t>
    </r>
  </si>
  <si>
    <t>Systems Maintenance</t>
  </si>
  <si>
    <t>CSG 34: Occupancy</t>
  </si>
  <si>
    <r>
      <t xml:space="preserve">Fixed Cost paid to OFRM: GEORGETOWN </t>
    </r>
    <r>
      <rPr>
        <i/>
        <sz val="12"/>
        <rFont val="Garamond"/>
        <family val="1"/>
      </rPr>
      <t>(Enhancement)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</si>
</sst>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4" fontId="4" fillId="0" borderId="0" xfId="44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0" xfId="44" applyNumberFormat="1" applyFont="1" applyBorder="1" applyAlignment="1">
      <alignment horizontal="center"/>
    </xf>
    <xf numFmtId="4" fontId="2" fillId="0" borderId="11" xfId="44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44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" fontId="2" fillId="0" borderId="0" xfId="44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" fontId="0" fillId="0" borderId="0" xfId="44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6" fontId="0" fillId="0" borderId="0" xfId="44" applyNumberFormat="1" applyFont="1" applyAlignment="1">
      <alignment horizontal="right"/>
    </xf>
    <xf numFmtId="6" fontId="0" fillId="0" borderId="0" xfId="42" applyNumberFormat="1" applyFont="1" applyFill="1" applyAlignment="1">
      <alignment horizontal="right"/>
    </xf>
    <xf numFmtId="6" fontId="0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6" fontId="2" fillId="0" borderId="0" xfId="44" applyNumberFormat="1" applyFont="1" applyAlignment="1">
      <alignment horizontal="right"/>
    </xf>
    <xf numFmtId="6" fontId="2" fillId="0" borderId="0" xfId="42" applyNumberFormat="1" applyFont="1" applyFill="1" applyAlignment="1">
      <alignment horizontal="right"/>
    </xf>
    <xf numFmtId="0" fontId="0" fillId="34" borderId="15" xfId="0" applyFont="1" applyFill="1" applyBorder="1" applyAlignment="1">
      <alignment horizontal="left"/>
    </xf>
    <xf numFmtId="4" fontId="0" fillId="0" borderId="0" xfId="42" applyNumberFormat="1" applyFont="1" applyFill="1" applyAlignment="1">
      <alignment horizontal="right"/>
    </xf>
    <xf numFmtId="164" fontId="0" fillId="0" borderId="0" xfId="44" applyNumberFormat="1" applyFont="1" applyAlignment="1">
      <alignment horizontal="right"/>
    </xf>
    <xf numFmtId="0" fontId="0" fillId="0" borderId="0" xfId="0" applyFont="1" applyFill="1" applyAlignment="1">
      <alignment horizontal="right"/>
    </xf>
    <xf numFmtId="6" fontId="2" fillId="0" borderId="0" xfId="44" applyNumberFormat="1" applyFont="1" applyFill="1" applyBorder="1" applyAlignment="1">
      <alignment horizontal="right"/>
    </xf>
    <xf numFmtId="6" fontId="0" fillId="0" borderId="0" xfId="0" applyNumberFormat="1" applyFont="1" applyAlignment="1">
      <alignment horizontal="right"/>
    </xf>
    <xf numFmtId="0" fontId="0" fillId="34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6" fontId="2" fillId="0" borderId="0" xfId="0" applyNumberFormat="1" applyFont="1" applyAlignment="1">
      <alignment horizontal="right"/>
    </xf>
    <xf numFmtId="6" fontId="2" fillId="0" borderId="0" xfId="0" applyNumberFormat="1" applyFont="1" applyAlignment="1">
      <alignment/>
    </xf>
    <xf numFmtId="6" fontId="0" fillId="0" borderId="0" xfId="44" applyNumberFormat="1" applyFont="1" applyBorder="1" applyAlignment="1">
      <alignment horizontal="right"/>
    </xf>
    <xf numFmtId="6" fontId="0" fillId="0" borderId="0" xfId="44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left"/>
    </xf>
    <xf numFmtId="6" fontId="0" fillId="0" borderId="0" xfId="45" applyNumberFormat="1" applyFont="1" applyAlignment="1">
      <alignment horizontal="right"/>
    </xf>
    <xf numFmtId="6" fontId="2" fillId="0" borderId="0" xfId="44" applyNumberFormat="1" applyFont="1" applyBorder="1" applyAlignment="1">
      <alignment horizontal="right"/>
    </xf>
    <xf numFmtId="6" fontId="0" fillId="0" borderId="0" xfId="42" applyNumberFormat="1" applyFont="1" applyAlignment="1">
      <alignment horizontal="right"/>
    </xf>
    <xf numFmtId="6" fontId="2" fillId="0" borderId="0" xfId="45" applyNumberFormat="1" applyFont="1" applyAlignment="1">
      <alignment horizontal="right"/>
    </xf>
    <xf numFmtId="0" fontId="0" fillId="34" borderId="15" xfId="0" applyFont="1" applyFill="1" applyBorder="1" applyAlignment="1">
      <alignment/>
    </xf>
    <xf numFmtId="6" fontId="0" fillId="0" borderId="0" xfId="44" applyNumberFormat="1" applyFont="1" applyFill="1" applyAlignment="1">
      <alignment horizontal="right"/>
    </xf>
    <xf numFmtId="6" fontId="0" fillId="0" borderId="0" xfId="0" applyNumberFormat="1" applyFont="1" applyFill="1" applyAlignment="1">
      <alignment/>
    </xf>
    <xf numFmtId="6" fontId="0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6" fillId="25" borderId="17" xfId="0" applyFont="1" applyFill="1" applyBorder="1" applyAlignment="1">
      <alignment/>
    </xf>
    <xf numFmtId="0" fontId="6" fillId="25" borderId="18" xfId="0" applyFont="1" applyFill="1" applyBorder="1" applyAlignment="1">
      <alignment/>
    </xf>
    <xf numFmtId="6" fontId="6" fillId="25" borderId="18" xfId="44" applyNumberFormat="1" applyFont="1" applyFill="1" applyBorder="1" applyAlignment="1">
      <alignment horizontal="right"/>
    </xf>
    <xf numFmtId="6" fontId="6" fillId="25" borderId="19" xfId="44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34" borderId="13" xfId="0" applyFont="1" applyFill="1" applyBorder="1" applyAlignment="1">
      <alignment/>
    </xf>
    <xf numFmtId="0" fontId="0" fillId="0" borderId="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1">
      <pane xSplit="1" ySplit="4" topLeftCell="B5" activePane="bottomRight" state="frozen"/>
      <selection pane="topLeft" activeCell="D38" sqref="D38:F38"/>
      <selection pane="topRight" activeCell="D38" sqref="D38:F38"/>
      <selection pane="bottomLeft" activeCell="D38" sqref="D38:F38"/>
      <selection pane="bottomRight" activeCell="G101" sqref="G101"/>
    </sheetView>
  </sheetViews>
  <sheetFormatPr defaultColWidth="9.140625" defaultRowHeight="12.75"/>
  <cols>
    <col min="1" max="1" width="45.28125" style="4" customWidth="1"/>
    <col min="2" max="2" width="20.7109375" style="4" bestFit="1" customWidth="1"/>
    <col min="3" max="3" width="16.00390625" style="2" customWidth="1"/>
    <col min="4" max="4" width="15.28125" style="2" customWidth="1"/>
    <col min="5" max="5" width="15.00390625" style="3" customWidth="1"/>
    <col min="6" max="6" width="14.421875" style="4" customWidth="1"/>
    <col min="7" max="7" width="16.7109375" style="4" customWidth="1"/>
    <col min="8" max="8" width="10.421875" style="4" customWidth="1"/>
    <col min="9" max="16384" width="9.140625" style="4" customWidth="1"/>
  </cols>
  <sheetData>
    <row r="1" spans="1:2" ht="12.75">
      <c r="A1" s="1" t="s">
        <v>24</v>
      </c>
      <c r="B1" s="1"/>
    </row>
    <row r="2" spans="1:2" ht="12.75">
      <c r="A2" s="1"/>
      <c r="B2" s="1"/>
    </row>
    <row r="3" spans="1:5" s="8" customFormat="1" ht="20.25" customHeight="1" thickBot="1">
      <c r="A3" s="5" t="s">
        <v>25</v>
      </c>
      <c r="B3" s="5"/>
      <c r="C3" s="6"/>
      <c r="D3" s="6"/>
      <c r="E3" s="7"/>
    </row>
    <row r="4" spans="2:7" s="9" customFormat="1" ht="13.5" thickBot="1">
      <c r="B4" s="60" t="s">
        <v>26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2:7" s="9" customFormat="1" ht="13.5" thickBot="1">
      <c r="B5" s="14"/>
      <c r="C5" s="15"/>
      <c r="D5" s="15"/>
      <c r="E5" s="16"/>
      <c r="F5" s="16"/>
      <c r="G5" s="16"/>
    </row>
    <row r="6" spans="1:5" s="9" customFormat="1" ht="16.5" thickBot="1">
      <c r="A6" s="17" t="s">
        <v>6</v>
      </c>
      <c r="B6" s="18"/>
      <c r="C6" s="19"/>
      <c r="D6" s="19"/>
      <c r="E6" s="20"/>
    </row>
    <row r="7" s="9" customFormat="1" ht="16.5" thickBot="1">
      <c r="A7" s="21"/>
    </row>
    <row r="8" spans="1:5" s="25" customFormat="1" ht="13.5" thickBot="1">
      <c r="A8" s="22" t="s">
        <v>0</v>
      </c>
      <c r="B8" s="23"/>
      <c r="C8" s="24"/>
      <c r="D8" s="24"/>
      <c r="E8" s="3"/>
    </row>
    <row r="9" spans="2:7" ht="12.75">
      <c r="B9" s="26"/>
      <c r="C9" s="27">
        <f>1431473.9/4</f>
        <v>357868.475</v>
      </c>
      <c r="D9" s="27">
        <f>1431473.9/4</f>
        <v>357868.475</v>
      </c>
      <c r="E9" s="27">
        <f>1431473.9/4</f>
        <v>357868.475</v>
      </c>
      <c r="F9" s="27">
        <f>1431473.9/4</f>
        <v>357868.475</v>
      </c>
      <c r="G9" s="29">
        <f>SUM(C9:F9)</f>
        <v>1431473.9</v>
      </c>
    </row>
    <row r="10" spans="2:7" ht="12.75">
      <c r="B10" s="26"/>
      <c r="C10" s="27"/>
      <c r="D10" s="28"/>
      <c r="E10" s="27"/>
      <c r="F10" s="29"/>
      <c r="G10" s="29">
        <f>SUM(C10:F10)</f>
        <v>0</v>
      </c>
    </row>
    <row r="11" spans="1:7" ht="12.75">
      <c r="A11" s="30"/>
      <c r="B11" s="31"/>
      <c r="C11" s="32"/>
      <c r="D11" s="33"/>
      <c r="E11" s="27"/>
      <c r="F11" s="29"/>
      <c r="G11" s="29">
        <f>SUM(C11:F11)</f>
        <v>0</v>
      </c>
    </row>
    <row r="12" spans="1:7" ht="12.75">
      <c r="A12" s="30" t="s">
        <v>21</v>
      </c>
      <c r="B12" s="31"/>
      <c r="C12" s="29">
        <f>SUM(C9:C11)</f>
        <v>357868.475</v>
      </c>
      <c r="D12" s="29">
        <f>SUM(D9:D11)</f>
        <v>357868.475</v>
      </c>
      <c r="E12" s="29">
        <f>SUM(E9:E11)</f>
        <v>357868.475</v>
      </c>
      <c r="F12" s="29">
        <f>SUM(F9:F11)</f>
        <v>357868.475</v>
      </c>
      <c r="G12" s="29">
        <f>SUM(G9:G11)</f>
        <v>1431473.9</v>
      </c>
    </row>
    <row r="13" spans="1:5" ht="12.75">
      <c r="A13" s="34" t="s">
        <v>1</v>
      </c>
      <c r="B13" s="23"/>
      <c r="C13" s="24"/>
      <c r="D13" s="35"/>
      <c r="E13" s="36"/>
    </row>
    <row r="14" spans="2:7" ht="12.75">
      <c r="B14" s="26"/>
      <c r="C14" s="27">
        <f>47730.83/4</f>
        <v>11932.7075</v>
      </c>
      <c r="D14" s="27">
        <f>47730.83/4</f>
        <v>11932.7075</v>
      </c>
      <c r="E14" s="27">
        <f>47730.83/4</f>
        <v>11932.7075</v>
      </c>
      <c r="F14" s="27">
        <f>47730.83/4</f>
        <v>11932.7075</v>
      </c>
      <c r="G14" s="29">
        <f>SUM(C14:F14)</f>
        <v>47730.83</v>
      </c>
    </row>
    <row r="15" spans="1:7" ht="12.75">
      <c r="A15" s="30"/>
      <c r="B15" s="31"/>
      <c r="C15" s="32"/>
      <c r="D15" s="28"/>
      <c r="E15" s="27"/>
      <c r="F15" s="29"/>
      <c r="G15" s="29">
        <f>SUM(C15:F15)</f>
        <v>0</v>
      </c>
    </row>
    <row r="16" spans="2:7" ht="12.75">
      <c r="B16" s="26"/>
      <c r="C16" s="27"/>
      <c r="D16" s="28"/>
      <c r="E16" s="27"/>
      <c r="F16" s="29"/>
      <c r="G16" s="29">
        <f>SUM(C16:F16)</f>
        <v>0</v>
      </c>
    </row>
    <row r="17" spans="1:7" ht="12.75">
      <c r="A17" s="3" t="s">
        <v>21</v>
      </c>
      <c r="B17" s="37"/>
      <c r="C17" s="29">
        <f>SUM(C14:C16)</f>
        <v>11932.7075</v>
      </c>
      <c r="D17" s="29">
        <f>SUM(D14:D16)</f>
        <v>11932.7075</v>
      </c>
      <c r="E17" s="29">
        <f>SUM(E14:E16)</f>
        <v>11932.7075</v>
      </c>
      <c r="F17" s="29">
        <f>SUM(F14:F16)</f>
        <v>11932.7075</v>
      </c>
      <c r="G17" s="29">
        <f>SUM(G14:G16)</f>
        <v>47730.83</v>
      </c>
    </row>
    <row r="18" spans="1:7" ht="12.75">
      <c r="A18" s="34" t="s">
        <v>2</v>
      </c>
      <c r="B18" s="23"/>
      <c r="C18" s="27"/>
      <c r="D18" s="28"/>
      <c r="E18" s="27"/>
      <c r="F18" s="29"/>
      <c r="G18" s="29"/>
    </row>
    <row r="19" spans="2:7" ht="12.75">
      <c r="B19" s="26"/>
      <c r="C19" s="27"/>
      <c r="D19" s="28"/>
      <c r="E19" s="27"/>
      <c r="F19" s="29"/>
      <c r="G19" s="29">
        <f>SUM(C19:F19)</f>
        <v>0</v>
      </c>
    </row>
    <row r="20" spans="1:7" ht="12.75">
      <c r="A20" s="30"/>
      <c r="B20" s="31"/>
      <c r="C20" s="32"/>
      <c r="D20" s="28"/>
      <c r="E20" s="27"/>
      <c r="F20" s="29"/>
      <c r="G20" s="29">
        <f>SUM(C20:F20)</f>
        <v>0</v>
      </c>
    </row>
    <row r="21" spans="2:7" ht="12.75">
      <c r="B21" s="26"/>
      <c r="C21" s="27"/>
      <c r="D21" s="28"/>
      <c r="E21" s="27"/>
      <c r="F21" s="29"/>
      <c r="G21" s="29">
        <f>SUM(C21:F21)</f>
        <v>0</v>
      </c>
    </row>
    <row r="22" spans="1:7" ht="12.75">
      <c r="A22" s="30"/>
      <c r="B22" s="31"/>
      <c r="C22" s="38"/>
      <c r="D22" s="28"/>
      <c r="E22" s="39"/>
      <c r="F22" s="29"/>
      <c r="G22" s="29">
        <f>SUM(C22:F22)</f>
        <v>0</v>
      </c>
    </row>
    <row r="23" spans="1:7" ht="13.5" thickBot="1">
      <c r="A23" s="30" t="s">
        <v>21</v>
      </c>
      <c r="B23" s="31"/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7" s="1" customFormat="1" ht="13.5" thickBot="1">
      <c r="A24" s="40" t="s">
        <v>4</v>
      </c>
      <c r="B24" s="41"/>
      <c r="C24" s="39"/>
      <c r="D24" s="27"/>
      <c r="E24" s="42"/>
      <c r="F24" s="43"/>
      <c r="G24" s="43"/>
    </row>
    <row r="25" spans="1:7" s="1" customFormat="1" ht="12.75">
      <c r="A25" s="4"/>
      <c r="B25" s="41"/>
      <c r="C25" s="39"/>
      <c r="D25" s="27"/>
      <c r="E25" s="42"/>
      <c r="F25" s="43"/>
      <c r="G25" s="43"/>
    </row>
    <row r="26" spans="1:7" s="1" customFormat="1" ht="12.75">
      <c r="A26" s="4"/>
      <c r="B26" s="26"/>
      <c r="C26" s="45">
        <f>405302.1/4</f>
        <v>101325.525</v>
      </c>
      <c r="D26" s="45">
        <f>405302.1/4</f>
        <v>101325.525</v>
      </c>
      <c r="E26" s="45">
        <f>405302.1/4</f>
        <v>101325.525</v>
      </c>
      <c r="F26" s="45">
        <f>405302.1/4</f>
        <v>101325.525</v>
      </c>
      <c r="G26" s="29">
        <f>SUM(C26:F26)</f>
        <v>405302.1</v>
      </c>
    </row>
    <row r="27" spans="1:7" s="1" customFormat="1" ht="12.75">
      <c r="A27" s="30" t="s">
        <v>21</v>
      </c>
      <c r="B27" s="31"/>
      <c r="C27" s="29">
        <f>SUM(C25:C26)</f>
        <v>101325.525</v>
      </c>
      <c r="D27" s="29">
        <f>SUM(D25:D26)</f>
        <v>101325.525</v>
      </c>
      <c r="E27" s="29">
        <f>SUM(E25:E26)</f>
        <v>101325.525</v>
      </c>
      <c r="F27" s="29">
        <f>SUM(F25:F26)</f>
        <v>101325.525</v>
      </c>
      <c r="G27" s="29">
        <f>SUM(G25:G26)</f>
        <v>405302.1</v>
      </c>
    </row>
    <row r="28" spans="1:7" s="1" customFormat="1" ht="12.75">
      <c r="A28" s="34" t="s">
        <v>3</v>
      </c>
      <c r="B28" s="23"/>
      <c r="C28" s="44"/>
      <c r="D28" s="27"/>
      <c r="E28" s="42"/>
      <c r="F28" s="43"/>
      <c r="G28" s="43"/>
    </row>
    <row r="29" spans="2:7" ht="12.75">
      <c r="B29" s="26"/>
      <c r="C29" s="29">
        <v>12500</v>
      </c>
      <c r="D29" s="29">
        <v>12500</v>
      </c>
      <c r="E29" s="39">
        <v>12500</v>
      </c>
      <c r="F29" s="29">
        <v>12500</v>
      </c>
      <c r="G29" s="29">
        <f>SUM(C29:F29)</f>
        <v>50000</v>
      </c>
    </row>
    <row r="30" spans="1:7" ht="12.75">
      <c r="A30" s="30" t="s">
        <v>21</v>
      </c>
      <c r="B30" s="31"/>
      <c r="C30" s="29">
        <f>SUM(C28:C29)</f>
        <v>12500</v>
      </c>
      <c r="D30" s="29">
        <f>SUM(D28:D29)</f>
        <v>12500</v>
      </c>
      <c r="E30" s="29">
        <f>SUM(E28:E29)</f>
        <v>12500</v>
      </c>
      <c r="F30" s="29">
        <f>SUM(F28:F29)</f>
        <v>12500</v>
      </c>
      <c r="G30" s="29">
        <f>SUM(C30:F30)</f>
        <v>50000</v>
      </c>
    </row>
    <row r="31" spans="1:7" ht="13.5" thickBot="1">
      <c r="A31" s="30"/>
      <c r="B31" s="31"/>
      <c r="C31" s="29"/>
      <c r="D31" s="29"/>
      <c r="E31" s="29"/>
      <c r="F31" s="29"/>
      <c r="G31" s="29"/>
    </row>
    <row r="32" spans="1:8" ht="16.5" thickBot="1">
      <c r="A32" s="17" t="s">
        <v>22</v>
      </c>
      <c r="B32" s="18"/>
      <c r="C32" s="45">
        <f>C30+C27+C23+C17+C12</f>
        <v>483626.70749999996</v>
      </c>
      <c r="D32" s="45">
        <f>D30+D27+D23+D17+D12</f>
        <v>483626.70749999996</v>
      </c>
      <c r="E32" s="45">
        <f>E30+E27+E23+E17+E12</f>
        <v>483626.70749999996</v>
      </c>
      <c r="F32" s="45">
        <f>F30+F27+F23+F17+F12</f>
        <v>483626.70749999996</v>
      </c>
      <c r="G32" s="45">
        <f>G30+G27+G23+G17+G12</f>
        <v>1934506.8299999998</v>
      </c>
      <c r="H32" s="29">
        <f>SUM(C32:F32)</f>
        <v>1934506.8299999998</v>
      </c>
    </row>
    <row r="33" spans="1:7" ht="13.5" thickBot="1">
      <c r="A33" s="30"/>
      <c r="B33" s="31"/>
      <c r="C33" s="29"/>
      <c r="D33" s="29"/>
      <c r="E33" s="29"/>
      <c r="F33" s="29"/>
      <c r="G33" s="29"/>
    </row>
    <row r="34" spans="1:5" ht="16.5" thickBot="1">
      <c r="A34" s="17" t="s">
        <v>5</v>
      </c>
      <c r="B34" s="18"/>
      <c r="C34" s="4"/>
      <c r="D34" s="4"/>
      <c r="E34" s="4"/>
    </row>
    <row r="35" spans="1:7" ht="16.5" thickBot="1">
      <c r="A35" s="46"/>
      <c r="B35" s="18"/>
      <c r="C35" s="44"/>
      <c r="D35" s="27"/>
      <c r="E35" s="39"/>
      <c r="F35" s="29"/>
      <c r="G35" s="29"/>
    </row>
    <row r="36" spans="1:7" ht="13.5" thickBot="1">
      <c r="A36" s="40" t="s">
        <v>7</v>
      </c>
      <c r="B36" s="41"/>
      <c r="C36" s="27"/>
      <c r="D36" s="27"/>
      <c r="E36" s="39"/>
      <c r="F36" s="29"/>
      <c r="G36" s="29"/>
    </row>
    <row r="37" spans="1:7" ht="12.75">
      <c r="A37" s="41"/>
      <c r="B37" s="41"/>
      <c r="C37" s="27"/>
      <c r="D37" s="39"/>
      <c r="E37" s="47"/>
      <c r="F37" s="29"/>
      <c r="G37" s="29"/>
    </row>
    <row r="38" spans="1:7" ht="12.75">
      <c r="A38" s="4" t="s">
        <v>27</v>
      </c>
      <c r="C38" s="27">
        <f>80903/4</f>
        <v>20225.75</v>
      </c>
      <c r="D38" s="27">
        <f>80903/4</f>
        <v>20225.75</v>
      </c>
      <c r="E38" s="27">
        <f>80903/4</f>
        <v>20225.75</v>
      </c>
      <c r="F38" s="27">
        <f>80903/4</f>
        <v>20225.75</v>
      </c>
      <c r="G38" s="29">
        <f aca="true" t="shared" si="0" ref="G38:G43">SUM(C38:F38)</f>
        <v>80903</v>
      </c>
    </row>
    <row r="39" spans="3:7" ht="12.75">
      <c r="C39" s="27"/>
      <c r="D39" s="27"/>
      <c r="E39" s="39"/>
      <c r="F39" s="29"/>
      <c r="G39" s="29">
        <f t="shared" si="0"/>
        <v>0</v>
      </c>
    </row>
    <row r="40" spans="3:7" ht="12.75">
      <c r="C40" s="27"/>
      <c r="D40" s="27"/>
      <c r="E40" s="39"/>
      <c r="F40" s="29"/>
      <c r="G40" s="29">
        <f t="shared" si="0"/>
        <v>0</v>
      </c>
    </row>
    <row r="41" spans="3:7" ht="12.75">
      <c r="C41" s="27"/>
      <c r="D41" s="27"/>
      <c r="E41" s="39"/>
      <c r="F41" s="29"/>
      <c r="G41" s="29">
        <f t="shared" si="0"/>
        <v>0</v>
      </c>
    </row>
    <row r="42" spans="1:7" ht="12.75">
      <c r="A42" s="30"/>
      <c r="B42" s="30"/>
      <c r="C42" s="44"/>
      <c r="D42" s="27"/>
      <c r="E42" s="39"/>
      <c r="F42" s="29"/>
      <c r="G42" s="29">
        <f t="shared" si="0"/>
        <v>0</v>
      </c>
    </row>
    <row r="43" spans="1:7" ht="12.75">
      <c r="A43" s="30"/>
      <c r="B43" s="30"/>
      <c r="C43" s="48"/>
      <c r="D43" s="27"/>
      <c r="E43" s="39"/>
      <c r="F43" s="29"/>
      <c r="G43" s="29">
        <f t="shared" si="0"/>
        <v>0</v>
      </c>
    </row>
    <row r="44" spans="1:8" ht="13.5" thickBot="1">
      <c r="A44" s="30" t="s">
        <v>21</v>
      </c>
      <c r="B44" s="30"/>
      <c r="C44" s="29">
        <f>SUM(C38:C43)</f>
        <v>20225.75</v>
      </c>
      <c r="D44" s="29">
        <f>SUM(D38:D43)</f>
        <v>20225.75</v>
      </c>
      <c r="E44" s="29">
        <f>SUM(E38:E43)</f>
        <v>20225.75</v>
      </c>
      <c r="F44" s="29">
        <f>SUM(F38:F43)</f>
        <v>20225.75</v>
      </c>
      <c r="G44" s="29">
        <f>SUM(G38:G43)</f>
        <v>80903</v>
      </c>
      <c r="H44" s="29">
        <f>SUM(C44:F44)</f>
        <v>80903</v>
      </c>
    </row>
    <row r="45" spans="1:7" ht="13.5" thickBot="1">
      <c r="A45" s="40" t="s">
        <v>28</v>
      </c>
      <c r="B45" s="41"/>
      <c r="C45" s="39"/>
      <c r="D45" s="39"/>
      <c r="E45" s="39"/>
      <c r="F45" s="29"/>
      <c r="G45" s="29"/>
    </row>
    <row r="46" spans="1:7" ht="12.75">
      <c r="A46" s="41" t="s">
        <v>29</v>
      </c>
      <c r="B46" s="41"/>
      <c r="C46" s="39">
        <v>548575</v>
      </c>
      <c r="D46" s="39"/>
      <c r="E46" s="39"/>
      <c r="F46" s="29"/>
      <c r="G46" s="29">
        <f>SUM(C46:F46)</f>
        <v>548575</v>
      </c>
    </row>
    <row r="47" spans="1:7" ht="12.75">
      <c r="A47" s="30"/>
      <c r="B47" s="30"/>
      <c r="C47" s="39"/>
      <c r="D47" s="39"/>
      <c r="E47" s="39"/>
      <c r="F47" s="29"/>
      <c r="G47" s="29">
        <f>SUM(C47:F47)</f>
        <v>0</v>
      </c>
    </row>
    <row r="48" spans="1:7" ht="12.75">
      <c r="A48" s="30"/>
      <c r="B48" s="30"/>
      <c r="C48" s="42"/>
      <c r="D48" s="39"/>
      <c r="E48" s="39"/>
      <c r="F48" s="29"/>
      <c r="G48" s="29">
        <f>SUM(C48:F48)</f>
        <v>0</v>
      </c>
    </row>
    <row r="49" spans="1:8" ht="13.5" thickBot="1">
      <c r="A49" s="30" t="s">
        <v>21</v>
      </c>
      <c r="B49" s="30"/>
      <c r="C49" s="29">
        <f>SUM(C46:C48)</f>
        <v>548575</v>
      </c>
      <c r="D49" s="29">
        <f>SUM(D46:D48)</f>
        <v>0</v>
      </c>
      <c r="E49" s="29">
        <f>SUM(E46:E48)</f>
        <v>0</v>
      </c>
      <c r="F49" s="29">
        <f>SUM(F46:F48)</f>
        <v>0</v>
      </c>
      <c r="G49" s="29">
        <f>SUM(G46:G48)</f>
        <v>548575</v>
      </c>
      <c r="H49" s="29">
        <f>SUM(C49:F49)</f>
        <v>548575</v>
      </c>
    </row>
    <row r="50" spans="1:7" ht="13.5" thickBot="1">
      <c r="A50" s="40" t="s">
        <v>9</v>
      </c>
      <c r="B50" s="41"/>
      <c r="C50" s="39"/>
      <c r="D50" s="39"/>
      <c r="E50" s="39"/>
      <c r="F50" s="29"/>
      <c r="G50" s="29"/>
    </row>
    <row r="51" spans="1:7" ht="12.75">
      <c r="A51" s="41" t="s">
        <v>29</v>
      </c>
      <c r="B51" s="41"/>
      <c r="C51" s="39">
        <v>400684.4</v>
      </c>
      <c r="D51" s="39"/>
      <c r="E51" s="39"/>
      <c r="F51" s="29"/>
      <c r="G51" s="29">
        <f aca="true" t="shared" si="1" ref="G51:G62">SUM(C51:F51)</f>
        <v>400684.4</v>
      </c>
    </row>
    <row r="52" spans="1:7" ht="12.75">
      <c r="A52" s="30"/>
      <c r="B52" s="30"/>
      <c r="C52" s="39"/>
      <c r="D52" s="39"/>
      <c r="E52" s="39"/>
      <c r="F52" s="29"/>
      <c r="G52" s="29">
        <f t="shared" si="1"/>
        <v>0</v>
      </c>
    </row>
    <row r="53" spans="1:7" ht="12.75">
      <c r="A53" s="30"/>
      <c r="B53" s="30"/>
      <c r="C53" s="39"/>
      <c r="D53" s="39"/>
      <c r="E53" s="39"/>
      <c r="F53" s="29"/>
      <c r="G53" s="29">
        <f t="shared" si="1"/>
        <v>0</v>
      </c>
    </row>
    <row r="54" spans="1:8" ht="13.5" thickBot="1">
      <c r="A54" s="30" t="s">
        <v>21</v>
      </c>
      <c r="B54" s="30"/>
      <c r="C54" s="39">
        <f>SUM(C51:C53)</f>
        <v>400684.4</v>
      </c>
      <c r="D54" s="39">
        <f>SUM(D51:D53)</f>
        <v>0</v>
      </c>
      <c r="E54" s="39">
        <f>SUM(E51:E53)</f>
        <v>0</v>
      </c>
      <c r="F54" s="39">
        <f>SUM(F51:F53)</f>
        <v>0</v>
      </c>
      <c r="G54" s="29">
        <f t="shared" si="1"/>
        <v>400684.4</v>
      </c>
      <c r="H54" s="29">
        <f>SUM(G51:G53)</f>
        <v>400684.4</v>
      </c>
    </row>
    <row r="55" spans="1:7" ht="13.5" thickBot="1">
      <c r="A55" s="40" t="s">
        <v>8</v>
      </c>
      <c r="B55" s="30"/>
      <c r="C55" s="39"/>
      <c r="D55" s="39"/>
      <c r="E55" s="39"/>
      <c r="F55" s="29"/>
      <c r="G55" s="29">
        <f t="shared" si="1"/>
        <v>0</v>
      </c>
    </row>
    <row r="56" spans="1:7" ht="12.75">
      <c r="A56" s="41" t="s">
        <v>29</v>
      </c>
      <c r="B56" s="30"/>
      <c r="C56" s="39">
        <v>1011904</v>
      </c>
      <c r="D56" s="39"/>
      <c r="E56" s="39"/>
      <c r="F56" s="29"/>
      <c r="G56" s="29">
        <f t="shared" si="1"/>
        <v>1011904</v>
      </c>
    </row>
    <row r="57" spans="1:7" ht="12.75">
      <c r="A57" s="30"/>
      <c r="B57" s="30"/>
      <c r="C57" s="39"/>
      <c r="D57" s="39"/>
      <c r="E57" s="39"/>
      <c r="F57" s="29"/>
      <c r="G57" s="29">
        <f t="shared" si="1"/>
        <v>0</v>
      </c>
    </row>
    <row r="58" spans="1:7" ht="12.75">
      <c r="A58" s="30"/>
      <c r="B58" s="30"/>
      <c r="C58" s="39"/>
      <c r="D58" s="39"/>
      <c r="E58" s="39"/>
      <c r="F58" s="29"/>
      <c r="G58" s="29">
        <f t="shared" si="1"/>
        <v>0</v>
      </c>
    </row>
    <row r="59" spans="1:8" ht="13.5" thickBot="1">
      <c r="A59" s="30" t="s">
        <v>21</v>
      </c>
      <c r="B59" s="30"/>
      <c r="C59" s="39">
        <f>SUM(C56:C58)</f>
        <v>1011904</v>
      </c>
      <c r="D59" s="39">
        <f>SUM(D56:D58)</f>
        <v>0</v>
      </c>
      <c r="E59" s="39">
        <f>SUM(E56:E58)</f>
        <v>0</v>
      </c>
      <c r="F59" s="39">
        <f>SUM(F56:F58)</f>
        <v>0</v>
      </c>
      <c r="G59" s="29">
        <f t="shared" si="1"/>
        <v>1011904</v>
      </c>
      <c r="H59" s="29">
        <f>SUM(G56:G58)</f>
        <v>1011904</v>
      </c>
    </row>
    <row r="60" spans="1:7" ht="13.5" thickBot="1">
      <c r="A60" s="40" t="s">
        <v>30</v>
      </c>
      <c r="B60" s="30"/>
      <c r="C60" s="39"/>
      <c r="D60" s="39"/>
      <c r="E60" s="39"/>
      <c r="F60" s="29"/>
      <c r="G60" s="29">
        <f t="shared" si="1"/>
        <v>0</v>
      </c>
    </row>
    <row r="61" spans="1:7" ht="12.75">
      <c r="A61" s="41" t="s">
        <v>29</v>
      </c>
      <c r="B61" s="30"/>
      <c r="C61" s="39">
        <v>1423226</v>
      </c>
      <c r="D61" s="39"/>
      <c r="E61" s="39"/>
      <c r="F61" s="29"/>
      <c r="G61" s="29">
        <f t="shared" si="1"/>
        <v>1423226</v>
      </c>
    </row>
    <row r="62" spans="1:7" ht="12.75">
      <c r="A62" s="30"/>
      <c r="B62" s="30"/>
      <c r="C62" s="42"/>
      <c r="D62" s="39"/>
      <c r="E62" s="39"/>
      <c r="F62" s="29"/>
      <c r="G62" s="29">
        <f t="shared" si="1"/>
        <v>0</v>
      </c>
    </row>
    <row r="63" spans="1:8" ht="13.5" thickBot="1">
      <c r="A63" s="30" t="s">
        <v>21</v>
      </c>
      <c r="B63" s="30"/>
      <c r="C63" s="29">
        <f>SUM(C61:C62)</f>
        <v>1423226</v>
      </c>
      <c r="D63" s="29">
        <f>SUM(D61:D62)</f>
        <v>0</v>
      </c>
      <c r="E63" s="29">
        <f>SUM(E61:E62)</f>
        <v>0</v>
      </c>
      <c r="F63" s="29">
        <f>SUM(F61:F62)</f>
        <v>0</v>
      </c>
      <c r="G63" s="29">
        <f>SUM(G61:G62)</f>
        <v>1423226</v>
      </c>
      <c r="H63" s="29">
        <f>SUM(G61:G62)</f>
        <v>1423226</v>
      </c>
    </row>
    <row r="64" spans="1:8" ht="13.5" thickBot="1">
      <c r="A64" s="64" t="s">
        <v>112</v>
      </c>
      <c r="B64" s="30"/>
      <c r="C64" s="29"/>
      <c r="D64" s="29"/>
      <c r="E64" s="29"/>
      <c r="F64" s="29"/>
      <c r="G64" s="29"/>
      <c r="H64" s="29"/>
    </row>
    <row r="65" spans="1:7" ht="28.5">
      <c r="A65" s="65" t="s">
        <v>113</v>
      </c>
      <c r="B65" s="30"/>
      <c r="C65" s="39">
        <v>78344</v>
      </c>
      <c r="D65" s="39"/>
      <c r="E65" s="39"/>
      <c r="F65" s="29"/>
      <c r="G65" s="29">
        <f>SUM(C65:F65)</f>
        <v>78344</v>
      </c>
    </row>
    <row r="66" spans="1:7" ht="12.75">
      <c r="A66" s="30"/>
      <c r="B66" s="30"/>
      <c r="C66" s="42"/>
      <c r="D66" s="39"/>
      <c r="E66" s="39"/>
      <c r="F66" s="29"/>
      <c r="G66" s="29">
        <f>SUM(C66:F66)</f>
        <v>0</v>
      </c>
    </row>
    <row r="67" spans="1:8" ht="13.5" thickBot="1">
      <c r="A67" s="30" t="s">
        <v>21</v>
      </c>
      <c r="B67" s="30"/>
      <c r="C67" s="29">
        <f>SUM(C65:C66)</f>
        <v>78344</v>
      </c>
      <c r="D67" s="29">
        <f>SUM(D65:D66)</f>
        <v>0</v>
      </c>
      <c r="E67" s="29">
        <f>SUM(E65:E66)</f>
        <v>0</v>
      </c>
      <c r="F67" s="29">
        <f>SUM(F65:F66)</f>
        <v>0</v>
      </c>
      <c r="G67" s="29">
        <f>SUM(G65:G66)</f>
        <v>78344</v>
      </c>
      <c r="H67" s="29">
        <f>SUM(G65:G66)</f>
        <v>78344</v>
      </c>
    </row>
    <row r="68" spans="1:7" ht="13.5" thickBot="1">
      <c r="A68" s="40" t="s">
        <v>10</v>
      </c>
      <c r="B68" s="41"/>
      <c r="C68" s="39"/>
      <c r="D68" s="39"/>
      <c r="E68" s="39"/>
      <c r="F68" s="29"/>
      <c r="G68" s="29"/>
    </row>
    <row r="69" spans="1:7" ht="12.75">
      <c r="A69" s="41"/>
      <c r="B69" s="41"/>
      <c r="C69" s="47"/>
      <c r="D69" s="39"/>
      <c r="E69" s="39"/>
      <c r="F69" s="29"/>
      <c r="G69" s="29"/>
    </row>
    <row r="70" spans="1:7" ht="12.75">
      <c r="A70" s="41" t="s">
        <v>31</v>
      </c>
      <c r="B70" s="41"/>
      <c r="C70" s="47">
        <v>1500</v>
      </c>
      <c r="D70" s="39"/>
      <c r="E70" s="39"/>
      <c r="F70" s="29"/>
      <c r="G70" s="29">
        <f>SUM(C70:F70)</f>
        <v>1500</v>
      </c>
    </row>
    <row r="71" spans="1:7" ht="12.75">
      <c r="A71" s="41" t="s">
        <v>32</v>
      </c>
      <c r="B71" s="41"/>
      <c r="C71" s="47"/>
      <c r="D71" s="39">
        <v>7500</v>
      </c>
      <c r="E71" s="39"/>
      <c r="F71" s="29">
        <v>7500</v>
      </c>
      <c r="G71" s="29">
        <f aca="true" t="shared" si="2" ref="G71:G78">SUM(C71:F71)</f>
        <v>15000</v>
      </c>
    </row>
    <row r="72" spans="1:7" ht="12.75">
      <c r="A72" s="41" t="s">
        <v>33</v>
      </c>
      <c r="B72" s="41"/>
      <c r="C72" s="47">
        <v>2250</v>
      </c>
      <c r="D72" s="39">
        <v>2250</v>
      </c>
      <c r="E72" s="39">
        <v>2250</v>
      </c>
      <c r="F72" s="29">
        <v>2250</v>
      </c>
      <c r="G72" s="29">
        <f t="shared" si="2"/>
        <v>9000</v>
      </c>
    </row>
    <row r="73" spans="1:7" ht="12.75">
      <c r="A73" s="41" t="s">
        <v>34</v>
      </c>
      <c r="B73" s="41"/>
      <c r="C73" s="47">
        <v>11250</v>
      </c>
      <c r="D73" s="39">
        <v>16250</v>
      </c>
      <c r="E73" s="39">
        <v>11250</v>
      </c>
      <c r="F73" s="29">
        <v>16250</v>
      </c>
      <c r="G73" s="29">
        <f t="shared" si="2"/>
        <v>55000</v>
      </c>
    </row>
    <row r="74" spans="1:7" ht="12.75">
      <c r="A74" s="41" t="s">
        <v>35</v>
      </c>
      <c r="B74" s="41"/>
      <c r="C74" s="47">
        <f>5714+680</f>
        <v>6394</v>
      </c>
      <c r="D74" s="39"/>
      <c r="E74" s="39"/>
      <c r="F74" s="29"/>
      <c r="G74" s="29">
        <f t="shared" si="2"/>
        <v>6394</v>
      </c>
    </row>
    <row r="75" spans="1:7" ht="12.75">
      <c r="A75" s="41" t="s">
        <v>36</v>
      </c>
      <c r="B75" s="41"/>
      <c r="C75" s="47">
        <v>5000</v>
      </c>
      <c r="D75" s="39"/>
      <c r="E75" s="39"/>
      <c r="F75" s="29"/>
      <c r="G75" s="29">
        <f t="shared" si="2"/>
        <v>5000</v>
      </c>
    </row>
    <row r="76" spans="1:7" ht="12.75">
      <c r="A76" s="41" t="s">
        <v>37</v>
      </c>
      <c r="B76" s="41"/>
      <c r="C76" s="47">
        <v>6250</v>
      </c>
      <c r="D76" s="39">
        <v>6250</v>
      </c>
      <c r="E76" s="39">
        <v>6250</v>
      </c>
      <c r="F76" s="29">
        <v>6250</v>
      </c>
      <c r="G76" s="29">
        <f t="shared" si="2"/>
        <v>25000</v>
      </c>
    </row>
    <row r="77" spans="1:7" ht="12.75">
      <c r="A77" s="41" t="s">
        <v>38</v>
      </c>
      <c r="B77" s="30"/>
      <c r="C77" s="47">
        <v>21901</v>
      </c>
      <c r="D77" s="39"/>
      <c r="E77" s="39"/>
      <c r="F77" s="29"/>
      <c r="G77" s="29">
        <f t="shared" si="2"/>
        <v>21901</v>
      </c>
    </row>
    <row r="78" spans="1:7" ht="12.75">
      <c r="A78" s="62" t="s">
        <v>106</v>
      </c>
      <c r="C78" s="39">
        <v>8400.41</v>
      </c>
      <c r="D78" s="39"/>
      <c r="E78" s="39"/>
      <c r="F78" s="29"/>
      <c r="G78" s="29">
        <f t="shared" si="2"/>
        <v>8400.41</v>
      </c>
    </row>
    <row r="79" spans="1:8" ht="13.5" thickBot="1">
      <c r="A79" s="30" t="s">
        <v>21</v>
      </c>
      <c r="B79" s="30"/>
      <c r="C79" s="29">
        <f>SUM(C70:C78)</f>
        <v>62945.41</v>
      </c>
      <c r="D79" s="29">
        <f>SUM(D70:D78)</f>
        <v>32250</v>
      </c>
      <c r="E79" s="29">
        <f>SUM(E70:E78)</f>
        <v>19750</v>
      </c>
      <c r="F79" s="29">
        <f>SUM(F70:F78)</f>
        <v>32250</v>
      </c>
      <c r="G79" s="29">
        <f>SUM(G70:G78)</f>
        <v>147195.41</v>
      </c>
      <c r="H79" s="29">
        <f>SUM(C79:F79)</f>
        <v>147195.41</v>
      </c>
    </row>
    <row r="80" spans="1:7" ht="13.5" thickBot="1">
      <c r="A80" s="40" t="s">
        <v>11</v>
      </c>
      <c r="B80" s="41"/>
      <c r="C80" s="39"/>
      <c r="D80" s="39"/>
      <c r="E80" s="39"/>
      <c r="F80" s="29"/>
      <c r="G80" s="29"/>
    </row>
    <row r="81" spans="1:7" ht="12.75">
      <c r="A81" s="41"/>
      <c r="B81" s="41"/>
      <c r="C81" s="47"/>
      <c r="D81" s="49"/>
      <c r="E81" s="39"/>
      <c r="F81" s="29"/>
      <c r="G81" s="29"/>
    </row>
    <row r="82" spans="1:7" ht="12.75">
      <c r="A82" s="41" t="s">
        <v>39</v>
      </c>
      <c r="B82" s="41"/>
      <c r="C82" s="47">
        <f>64432/4</f>
        <v>16108</v>
      </c>
      <c r="D82" s="47">
        <f>64432/4</f>
        <v>16108</v>
      </c>
      <c r="E82" s="47">
        <f>64432/4</f>
        <v>16108</v>
      </c>
      <c r="F82" s="47">
        <f>64432/4</f>
        <v>16108</v>
      </c>
      <c r="G82" s="29">
        <f>SUM(C82:F82)</f>
        <v>64432</v>
      </c>
    </row>
    <row r="83" spans="1:7" ht="12.75">
      <c r="A83" s="41" t="s">
        <v>40</v>
      </c>
      <c r="B83" s="41"/>
      <c r="C83" s="47">
        <v>2000</v>
      </c>
      <c r="D83" s="49">
        <v>2000</v>
      </c>
      <c r="E83" s="39">
        <v>2000</v>
      </c>
      <c r="F83" s="29">
        <v>2000</v>
      </c>
      <c r="G83" s="29">
        <f aca="true" t="shared" si="3" ref="G83:G88">SUM(C83:F83)</f>
        <v>8000</v>
      </c>
    </row>
    <row r="84" spans="1:7" ht="12.75">
      <c r="A84" s="41" t="s">
        <v>41</v>
      </c>
      <c r="B84" s="41"/>
      <c r="C84" s="47">
        <f>57600+2500</f>
        <v>60100</v>
      </c>
      <c r="D84" s="49"/>
      <c r="E84" s="39"/>
      <c r="F84" s="29"/>
      <c r="G84" s="29">
        <f t="shared" si="3"/>
        <v>60100</v>
      </c>
    </row>
    <row r="85" spans="1:7" ht="25.5">
      <c r="A85" s="61" t="s">
        <v>42</v>
      </c>
      <c r="B85" s="41"/>
      <c r="C85" s="47">
        <f>17000/2</f>
        <v>8500</v>
      </c>
      <c r="D85" s="49"/>
      <c r="E85" s="39">
        <v>8500</v>
      </c>
      <c r="F85" s="29"/>
      <c r="G85" s="29">
        <f t="shared" si="3"/>
        <v>17000</v>
      </c>
    </row>
    <row r="86" spans="1:7" ht="12.75">
      <c r="A86" s="41" t="s">
        <v>43</v>
      </c>
      <c r="B86" s="41"/>
      <c r="C86" s="47">
        <f>14000/4</f>
        <v>3500</v>
      </c>
      <c r="D86" s="47">
        <f>14000/4</f>
        <v>3500</v>
      </c>
      <c r="E86" s="47">
        <f>14000/4</f>
        <v>3500</v>
      </c>
      <c r="F86" s="47">
        <f>14000/4</f>
        <v>3500</v>
      </c>
      <c r="G86" s="29">
        <f t="shared" si="3"/>
        <v>14000</v>
      </c>
    </row>
    <row r="87" spans="1:7" ht="12.75">
      <c r="A87" s="62" t="s">
        <v>107</v>
      </c>
      <c r="B87" s="41"/>
      <c r="C87" s="47">
        <v>233118</v>
      </c>
      <c r="D87" s="49"/>
      <c r="E87" s="39"/>
      <c r="F87" s="29"/>
      <c r="G87" s="29">
        <f t="shared" si="3"/>
        <v>233118</v>
      </c>
    </row>
    <row r="88" spans="1:7" ht="12.75">
      <c r="A88" s="30" t="s">
        <v>14</v>
      </c>
      <c r="B88" s="30"/>
      <c r="C88" s="48"/>
      <c r="D88" s="49"/>
      <c r="E88" s="39"/>
      <c r="F88" s="29"/>
      <c r="G88" s="29">
        <f t="shared" si="3"/>
        <v>0</v>
      </c>
    </row>
    <row r="89" spans="1:8" ht="12.75">
      <c r="A89" s="30" t="s">
        <v>21</v>
      </c>
      <c r="B89" s="30"/>
      <c r="C89" s="43">
        <f>SUM(C82:C88)</f>
        <v>323326</v>
      </c>
      <c r="D89" s="43">
        <f>SUM(D82:D88)</f>
        <v>21608</v>
      </c>
      <c r="E89" s="43">
        <f>SUM(E82:E88)</f>
        <v>30108</v>
      </c>
      <c r="F89" s="43">
        <f>SUM(F82:F88)</f>
        <v>21608</v>
      </c>
      <c r="G89" s="43">
        <f>SUM(G82:G88)</f>
        <v>396650</v>
      </c>
      <c r="H89" s="29">
        <f>SUM(C89:F89)</f>
        <v>396650</v>
      </c>
    </row>
    <row r="90" spans="1:7" ht="12.75">
      <c r="A90" s="34" t="s">
        <v>12</v>
      </c>
      <c r="B90" s="23"/>
      <c r="C90" s="48"/>
      <c r="D90" s="49"/>
      <c r="E90" s="39"/>
      <c r="F90" s="29"/>
      <c r="G90" s="29"/>
    </row>
    <row r="91" spans="1:7" ht="12.75">
      <c r="A91" s="41"/>
      <c r="B91" s="41"/>
      <c r="C91" s="47"/>
      <c r="D91" s="39"/>
      <c r="E91" s="39"/>
      <c r="F91" s="29"/>
      <c r="G91" s="29"/>
    </row>
    <row r="92" spans="1:7" ht="12.75">
      <c r="A92" s="30"/>
      <c r="B92" s="30"/>
      <c r="C92" s="47"/>
      <c r="D92" s="39"/>
      <c r="E92" s="39"/>
      <c r="F92" s="29"/>
      <c r="G92" s="29">
        <f>SUM(C92:F92)</f>
        <v>0</v>
      </c>
    </row>
    <row r="93" spans="1:8" ht="12.75">
      <c r="A93" s="30" t="s">
        <v>21</v>
      </c>
      <c r="B93" s="30"/>
      <c r="C93" s="43">
        <f>SUM(C92:C92)</f>
        <v>0</v>
      </c>
      <c r="D93" s="43">
        <f>SUM(D92:D92)</f>
        <v>0</v>
      </c>
      <c r="E93" s="43">
        <f>SUM(E92:E92)</f>
        <v>0</v>
      </c>
      <c r="F93" s="43">
        <f>SUM(F92:F92)</f>
        <v>0</v>
      </c>
      <c r="G93" s="43">
        <f>SUM(G92:G92)</f>
        <v>0</v>
      </c>
      <c r="H93" s="29">
        <f>SUM(C93:F93)</f>
        <v>0</v>
      </c>
    </row>
    <row r="94" spans="1:7" ht="12.75">
      <c r="A94" s="51" t="s">
        <v>13</v>
      </c>
      <c r="B94" s="41"/>
      <c r="C94" s="27"/>
      <c r="D94" s="32"/>
      <c r="E94" s="42"/>
      <c r="F94" s="29"/>
      <c r="G94" s="29"/>
    </row>
    <row r="95" spans="1:7" ht="12.75">
      <c r="A95" s="41"/>
      <c r="B95" s="41"/>
      <c r="C95" s="27"/>
      <c r="D95" s="49"/>
      <c r="E95" s="27"/>
      <c r="F95" s="29"/>
      <c r="G95" s="29"/>
    </row>
    <row r="96" spans="1:7" s="26" customFormat="1" ht="12.75">
      <c r="A96" s="26" t="s">
        <v>44</v>
      </c>
      <c r="C96" s="52">
        <v>25537</v>
      </c>
      <c r="D96" s="28">
        <v>25537</v>
      </c>
      <c r="E96" s="52">
        <v>25537</v>
      </c>
      <c r="F96" s="53">
        <v>25537</v>
      </c>
      <c r="G96" s="53">
        <f>SUM(C96:F96)</f>
        <v>102148</v>
      </c>
    </row>
    <row r="97" spans="3:7" s="26" customFormat="1" ht="12.75">
      <c r="C97" s="52"/>
      <c r="D97" s="28"/>
      <c r="E97" s="52"/>
      <c r="F97" s="53"/>
      <c r="G97" s="53">
        <f>SUM(C97:F97)</f>
        <v>0</v>
      </c>
    </row>
    <row r="98" spans="1:8" s="1" customFormat="1" ht="12.75">
      <c r="A98" s="30" t="s">
        <v>21</v>
      </c>
      <c r="B98" s="30"/>
      <c r="C98" s="43">
        <f>SUM(C96:C97)</f>
        <v>25537</v>
      </c>
      <c r="D98" s="43">
        <f>SUM(D96:D97)</f>
        <v>25537</v>
      </c>
      <c r="E98" s="43">
        <f>SUM(E96:E97)</f>
        <v>25537</v>
      </c>
      <c r="F98" s="43">
        <f>SUM(F96:F97)</f>
        <v>25537</v>
      </c>
      <c r="G98" s="43">
        <f>SUM(G96:G97)</f>
        <v>102148</v>
      </c>
      <c r="H98" s="43">
        <f>SUM(C98:F98)</f>
        <v>102148</v>
      </c>
    </row>
    <row r="99" spans="1:8" s="1" customFormat="1" ht="13.5" thickBot="1">
      <c r="A99" s="30"/>
      <c r="B99" s="30"/>
      <c r="C99" s="43"/>
      <c r="D99" s="43"/>
      <c r="E99" s="43"/>
      <c r="F99" s="43"/>
      <c r="G99" s="43"/>
      <c r="H99" s="43"/>
    </row>
    <row r="100" spans="1:8" ht="16.5" thickBot="1">
      <c r="A100" s="17" t="s">
        <v>23</v>
      </c>
      <c r="B100" s="55"/>
      <c r="C100" s="38">
        <f>C98+C93+C89+C79+C63+C59+C54+C49+C44</f>
        <v>3816423.56</v>
      </c>
      <c r="D100" s="38">
        <f>D98+D93+D89+D79+D63+D59+D54+D49+D44</f>
        <v>99620.75</v>
      </c>
      <c r="E100" s="38">
        <f>E98+E93+E89+E79+E63+E59+E54+E49+E44</f>
        <v>95620.75</v>
      </c>
      <c r="F100" s="38">
        <f>F98+F93+F89+F79+F63+F59+F54+F49+F44</f>
        <v>99620.75</v>
      </c>
      <c r="G100" s="38">
        <f>G98+G93+G89+G79+G67+G63+G59+G54+G49+G44</f>
        <v>4189629.81</v>
      </c>
      <c r="H100" s="29"/>
    </row>
    <row r="101" spans="1:8" s="1" customFormat="1" ht="12.75">
      <c r="A101" s="30"/>
      <c r="B101" s="30"/>
      <c r="C101" s="43"/>
      <c r="D101" s="43"/>
      <c r="E101" s="43"/>
      <c r="F101" s="43"/>
      <c r="G101" s="43"/>
      <c r="H101" s="43"/>
    </row>
    <row r="102" spans="1:7" ht="18">
      <c r="A102" s="56" t="s">
        <v>99</v>
      </c>
      <c r="B102" s="57"/>
      <c r="C102" s="58">
        <f>C100+C32</f>
        <v>4300050.2675</v>
      </c>
      <c r="D102" s="58">
        <f>D100+D32</f>
        <v>583247.4575</v>
      </c>
      <c r="E102" s="58">
        <f>E100+E32</f>
        <v>579247.4575</v>
      </c>
      <c r="F102" s="58">
        <f>F100+F32</f>
        <v>583247.4575</v>
      </c>
      <c r="G102" s="59">
        <f>G100+G32</f>
        <v>6124136.64</v>
      </c>
    </row>
    <row r="104" ht="12.75">
      <c r="F104" s="29"/>
    </row>
    <row r="105" ht="12.75">
      <c r="F105" s="29"/>
    </row>
    <row r="106" spans="1:4" ht="12.75">
      <c r="A106" s="30"/>
      <c r="B106" s="30"/>
      <c r="C106" s="24"/>
      <c r="D106" s="24"/>
    </row>
  </sheetData>
  <sheetProtection/>
  <printOptions gridLines="1" horizontalCentered="1"/>
  <pageMargins left="0.27" right="0.25" top="0.6" bottom="0.56" header="0.27" footer="0.21"/>
  <pageSetup horizontalDpi="600" verticalDpi="600" orientation="landscape" scale="90" r:id="rId1"/>
  <headerFooter alignWithMargins="0">
    <oddFooter>&amp;L&amp;F&amp;RPage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60" zoomScalePageLayoutView="0" workbookViewId="0" topLeftCell="A1">
      <pane xSplit="1" ySplit="4" topLeftCell="B49" activePane="bottomRight" state="frozen"/>
      <selection pane="topLeft" activeCell="D38" sqref="D38:F38"/>
      <selection pane="topRight" activeCell="D38" sqref="D38:F38"/>
      <selection pane="bottomLeft" activeCell="D38" sqref="D38:F38"/>
      <selection pane="bottomRight" activeCell="D38" sqref="D38:F38"/>
    </sheetView>
  </sheetViews>
  <sheetFormatPr defaultColWidth="9.140625" defaultRowHeight="12.75"/>
  <cols>
    <col min="1" max="1" width="45.28125" style="4" customWidth="1"/>
    <col min="2" max="2" width="20.7109375" style="4" bestFit="1" customWidth="1"/>
    <col min="3" max="3" width="15.8515625" style="2" customWidth="1"/>
    <col min="4" max="4" width="16.7109375" style="2" customWidth="1"/>
    <col min="5" max="5" width="17.140625" style="3" customWidth="1"/>
    <col min="6" max="6" width="17.00390625" style="4" customWidth="1"/>
    <col min="7" max="7" width="18.7109375" style="4" customWidth="1"/>
    <col min="8" max="8" width="10.7109375" style="4" customWidth="1"/>
    <col min="9" max="16384" width="9.140625" style="4" customWidth="1"/>
  </cols>
  <sheetData>
    <row r="1" spans="1:2" ht="12.75">
      <c r="A1" s="1" t="s">
        <v>24</v>
      </c>
      <c r="B1" s="1"/>
    </row>
    <row r="2" spans="1:2" ht="12.75">
      <c r="A2" s="1"/>
      <c r="B2" s="1"/>
    </row>
    <row r="3" spans="1:5" s="8" customFormat="1" ht="20.25" customHeight="1" thickBot="1">
      <c r="A3" s="5" t="s">
        <v>48</v>
      </c>
      <c r="B3" s="5"/>
      <c r="C3" s="6"/>
      <c r="D3" s="6"/>
      <c r="E3" s="7"/>
    </row>
    <row r="4" spans="2:7" s="9" customFormat="1" ht="13.5" thickBot="1">
      <c r="B4" s="60" t="s">
        <v>26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2:7" s="9" customFormat="1" ht="13.5" thickBot="1">
      <c r="B5" s="14"/>
      <c r="C5" s="15"/>
      <c r="D5" s="15"/>
      <c r="E5" s="16"/>
      <c r="F5" s="16"/>
      <c r="G5" s="16"/>
    </row>
    <row r="6" spans="1:5" s="9" customFormat="1" ht="16.5" thickBot="1">
      <c r="A6" s="17" t="s">
        <v>6</v>
      </c>
      <c r="B6" s="18"/>
      <c r="C6" s="19"/>
      <c r="D6" s="19"/>
      <c r="E6" s="20"/>
    </row>
    <row r="7" s="9" customFormat="1" ht="16.5" thickBot="1">
      <c r="A7" s="21"/>
    </row>
    <row r="8" spans="1:5" s="25" customFormat="1" ht="13.5" thickBot="1">
      <c r="A8" s="22" t="s">
        <v>0</v>
      </c>
      <c r="B8" s="23"/>
      <c r="C8" s="24"/>
      <c r="D8" s="24"/>
      <c r="E8" s="3"/>
    </row>
    <row r="9" spans="2:7" ht="12.75">
      <c r="B9" s="26"/>
      <c r="C9" s="27">
        <f>3277153.43/4</f>
        <v>819288.3575</v>
      </c>
      <c r="D9" s="27">
        <f>3277153.43/4</f>
        <v>819288.3575</v>
      </c>
      <c r="E9" s="27">
        <f>3277153.43/4</f>
        <v>819288.3575</v>
      </c>
      <c r="F9" s="27">
        <f>3277153.43/4</f>
        <v>819288.3575</v>
      </c>
      <c r="G9" s="29">
        <f>SUM(C9:F9)</f>
        <v>3277153.43</v>
      </c>
    </row>
    <row r="10" spans="2:7" ht="12.75">
      <c r="B10" s="26"/>
      <c r="C10" s="27"/>
      <c r="D10" s="28"/>
      <c r="E10" s="27"/>
      <c r="F10" s="29"/>
      <c r="G10" s="29">
        <f>SUM(C10:F10)</f>
        <v>0</v>
      </c>
    </row>
    <row r="11" spans="1:7" ht="12.75">
      <c r="A11" s="30"/>
      <c r="B11" s="31"/>
      <c r="C11" s="32"/>
      <c r="D11" s="33"/>
      <c r="E11" s="27"/>
      <c r="F11" s="29"/>
      <c r="G11" s="29">
        <f>SUM(C11:F11)</f>
        <v>0</v>
      </c>
    </row>
    <row r="12" spans="1:7" ht="12.75">
      <c r="A12" s="30" t="s">
        <v>21</v>
      </c>
      <c r="B12" s="31"/>
      <c r="C12" s="29">
        <f>SUM(C9:C11)</f>
        <v>819288.3575</v>
      </c>
      <c r="D12" s="29">
        <f>SUM(D9:D11)</f>
        <v>819288.3575</v>
      </c>
      <c r="E12" s="29">
        <f>SUM(E9:E11)</f>
        <v>819288.3575</v>
      </c>
      <c r="F12" s="29">
        <f>SUM(F9:F11)</f>
        <v>819288.3575</v>
      </c>
      <c r="G12" s="29">
        <f>SUM(G9:G11)</f>
        <v>3277153.43</v>
      </c>
    </row>
    <row r="13" spans="1:5" ht="12.75">
      <c r="A13" s="34" t="s">
        <v>1</v>
      </c>
      <c r="B13" s="23"/>
      <c r="C13" s="24"/>
      <c r="D13" s="35"/>
      <c r="E13" s="36"/>
    </row>
    <row r="14" spans="2:7" ht="12.75">
      <c r="B14" s="26"/>
      <c r="C14" s="27">
        <f>272580.24/4</f>
        <v>68145.06</v>
      </c>
      <c r="D14" s="27">
        <f>272580.24/4</f>
        <v>68145.06</v>
      </c>
      <c r="E14" s="27">
        <f>272580.24/4</f>
        <v>68145.06</v>
      </c>
      <c r="F14" s="27">
        <f>272580.24/4</f>
        <v>68145.06</v>
      </c>
      <c r="G14" s="29">
        <f>SUM(C14:F14)</f>
        <v>272580.24</v>
      </c>
    </row>
    <row r="15" spans="1:7" ht="12.75">
      <c r="A15" s="30"/>
      <c r="B15" s="31"/>
      <c r="C15" s="32"/>
      <c r="D15" s="28"/>
      <c r="E15" s="27"/>
      <c r="F15" s="29"/>
      <c r="G15" s="29">
        <f>SUM(C15:F15)</f>
        <v>0</v>
      </c>
    </row>
    <row r="16" spans="2:7" ht="12.75">
      <c r="B16" s="26"/>
      <c r="C16" s="27"/>
      <c r="D16" s="28"/>
      <c r="E16" s="27"/>
      <c r="F16" s="29"/>
      <c r="G16" s="29">
        <f>SUM(C16:F16)</f>
        <v>0</v>
      </c>
    </row>
    <row r="17" spans="1:7" ht="12.75">
      <c r="A17" s="3" t="s">
        <v>21</v>
      </c>
      <c r="B17" s="37"/>
      <c r="C17" s="29">
        <f>SUM(C14:C16)</f>
        <v>68145.06</v>
      </c>
      <c r="D17" s="29">
        <f>SUM(D14:D16)</f>
        <v>68145.06</v>
      </c>
      <c r="E17" s="29">
        <f>SUM(E14:E16)</f>
        <v>68145.06</v>
      </c>
      <c r="F17" s="29">
        <f>SUM(F14:F16)</f>
        <v>68145.06</v>
      </c>
      <c r="G17" s="29">
        <f>SUM(G14:G16)</f>
        <v>272580.24</v>
      </c>
    </row>
    <row r="18" spans="1:7" ht="12.75">
      <c r="A18" s="34" t="s">
        <v>2</v>
      </c>
      <c r="B18" s="23"/>
      <c r="C18" s="27"/>
      <c r="D18" s="28"/>
      <c r="E18" s="27"/>
      <c r="F18" s="29"/>
      <c r="G18" s="29"/>
    </row>
    <row r="19" spans="2:7" ht="12.75">
      <c r="B19" s="26"/>
      <c r="C19" s="27"/>
      <c r="D19" s="28"/>
      <c r="E19" s="27"/>
      <c r="F19" s="29"/>
      <c r="G19" s="29">
        <f>SUM(C19:F19)</f>
        <v>0</v>
      </c>
    </row>
    <row r="20" spans="1:7" ht="12.75">
      <c r="A20" s="30"/>
      <c r="B20" s="31"/>
      <c r="C20" s="32"/>
      <c r="D20" s="28"/>
      <c r="E20" s="27"/>
      <c r="F20" s="29"/>
      <c r="G20" s="29">
        <f>SUM(C20:F20)</f>
        <v>0</v>
      </c>
    </row>
    <row r="21" spans="2:7" ht="12.75">
      <c r="B21" s="26"/>
      <c r="C21" s="27"/>
      <c r="D21" s="28"/>
      <c r="E21" s="27"/>
      <c r="F21" s="29"/>
      <c r="G21" s="29">
        <f>SUM(C21:F21)</f>
        <v>0</v>
      </c>
    </row>
    <row r="22" spans="1:7" ht="12.75">
      <c r="A22" s="30"/>
      <c r="B22" s="31"/>
      <c r="C22" s="38"/>
      <c r="D22" s="28"/>
      <c r="E22" s="39"/>
      <c r="F22" s="29"/>
      <c r="G22" s="29">
        <f>SUM(C22:F22)</f>
        <v>0</v>
      </c>
    </row>
    <row r="23" spans="1:7" ht="13.5" thickBot="1">
      <c r="A23" s="30" t="s">
        <v>21</v>
      </c>
      <c r="B23" s="31"/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7" s="1" customFormat="1" ht="13.5" thickBot="1">
      <c r="A24" s="40" t="s">
        <v>4</v>
      </c>
      <c r="B24" s="41"/>
      <c r="C24" s="39"/>
      <c r="D24" s="27"/>
      <c r="E24" s="42"/>
      <c r="F24" s="43"/>
      <c r="G24" s="43"/>
    </row>
    <row r="25" spans="1:7" s="1" customFormat="1" ht="12.75">
      <c r="A25" s="4"/>
      <c r="B25" s="26"/>
      <c r="C25" s="43"/>
      <c r="D25" s="32"/>
      <c r="E25" s="42"/>
      <c r="F25" s="43"/>
      <c r="G25" s="29"/>
    </row>
    <row r="26" spans="1:7" s="1" customFormat="1" ht="12.75">
      <c r="A26" s="4"/>
      <c r="B26" s="26"/>
      <c r="C26" s="29">
        <f>911236.11/4</f>
        <v>227809.0275</v>
      </c>
      <c r="D26" s="29">
        <f>911236.11/4</f>
        <v>227809.0275</v>
      </c>
      <c r="E26" s="29">
        <f>911236.11/4</f>
        <v>227809.0275</v>
      </c>
      <c r="F26" s="29">
        <f>911236.11/4</f>
        <v>227809.0275</v>
      </c>
      <c r="G26" s="29">
        <f>SUM(C26:F26)</f>
        <v>911236.11</v>
      </c>
    </row>
    <row r="27" spans="1:7" s="1" customFormat="1" ht="12.75">
      <c r="A27" s="30" t="s">
        <v>21</v>
      </c>
      <c r="B27" s="31"/>
      <c r="C27" s="29">
        <f>SUM(C25:C26)</f>
        <v>227809.0275</v>
      </c>
      <c r="D27" s="29">
        <f>SUM(D25:D26)</f>
        <v>227809.0275</v>
      </c>
      <c r="E27" s="29">
        <f>SUM(E25:E26)</f>
        <v>227809.0275</v>
      </c>
      <c r="F27" s="29">
        <f>SUM(F25:F26)</f>
        <v>227809.0275</v>
      </c>
      <c r="G27" s="29">
        <f>SUM(G25:G26)</f>
        <v>911236.11</v>
      </c>
    </row>
    <row r="28" spans="1:7" s="1" customFormat="1" ht="12.75">
      <c r="A28" s="34" t="s">
        <v>3</v>
      </c>
      <c r="B28" s="23"/>
      <c r="C28" s="44"/>
      <c r="D28" s="27"/>
      <c r="E28" s="42"/>
      <c r="F28" s="43"/>
      <c r="G28" s="43"/>
    </row>
    <row r="29" spans="2:7" ht="12.75">
      <c r="B29" s="26"/>
      <c r="C29" s="29"/>
      <c r="D29" s="29"/>
      <c r="E29" s="39"/>
      <c r="F29" s="29"/>
      <c r="G29" s="29"/>
    </row>
    <row r="30" spans="1:7" ht="12.75">
      <c r="A30" s="30" t="s">
        <v>21</v>
      </c>
      <c r="B30" s="31"/>
      <c r="C30" s="29">
        <f>SUM(C28:C29)</f>
        <v>0</v>
      </c>
      <c r="D30" s="29">
        <f>SUM(D28:D29)</f>
        <v>0</v>
      </c>
      <c r="E30" s="29">
        <f>SUM(E28:E29)</f>
        <v>0</v>
      </c>
      <c r="F30" s="29">
        <f>SUM(F28:F29)</f>
        <v>0</v>
      </c>
      <c r="G30" s="29">
        <f>SUM(C30:F30)</f>
        <v>0</v>
      </c>
    </row>
    <row r="31" spans="1:7" ht="13.5" thickBot="1">
      <c r="A31" s="30"/>
      <c r="B31" s="31"/>
      <c r="C31" s="29"/>
      <c r="D31" s="29"/>
      <c r="E31" s="29"/>
      <c r="F31" s="29"/>
      <c r="G31" s="29"/>
    </row>
    <row r="32" spans="1:8" ht="16.5" thickBot="1">
      <c r="A32" s="17" t="s">
        <v>22</v>
      </c>
      <c r="B32" s="18"/>
      <c r="C32" s="45">
        <f>C30+C27+C23+C17+C12</f>
        <v>1115242.445</v>
      </c>
      <c r="D32" s="45">
        <f>D30+D27+D23+D17+D12</f>
        <v>1115242.445</v>
      </c>
      <c r="E32" s="45">
        <f>E30+E27+E23+E17+E12</f>
        <v>1115242.445</v>
      </c>
      <c r="F32" s="45">
        <f>F30+F27+F23+F17+F12</f>
        <v>1115242.445</v>
      </c>
      <c r="G32" s="45">
        <f>G30+G27+G23+G17+G12</f>
        <v>4460969.78</v>
      </c>
      <c r="H32" s="29">
        <f>SUM(C32:F32)</f>
        <v>4460969.78</v>
      </c>
    </row>
    <row r="33" spans="1:7" ht="13.5" thickBot="1">
      <c r="A33" s="30"/>
      <c r="B33" s="31"/>
      <c r="C33" s="29"/>
      <c r="D33" s="29"/>
      <c r="E33" s="29"/>
      <c r="F33" s="29"/>
      <c r="G33" s="29"/>
    </row>
    <row r="34" spans="1:5" ht="16.5" thickBot="1">
      <c r="A34" s="17" t="s">
        <v>5</v>
      </c>
      <c r="B34" s="18"/>
      <c r="C34" s="4"/>
      <c r="D34" s="4"/>
      <c r="E34" s="4"/>
    </row>
    <row r="35" spans="1:7" ht="16.5" thickBot="1">
      <c r="A35" s="46"/>
      <c r="B35" s="18"/>
      <c r="C35" s="44"/>
      <c r="D35" s="27"/>
      <c r="E35" s="39"/>
      <c r="F35" s="29"/>
      <c r="G35" s="29"/>
    </row>
    <row r="36" spans="1:7" ht="13.5" thickBot="1">
      <c r="A36" s="40" t="s">
        <v>7</v>
      </c>
      <c r="B36" s="41"/>
      <c r="C36" s="27"/>
      <c r="D36" s="27"/>
      <c r="E36" s="39"/>
      <c r="F36" s="29"/>
      <c r="G36" s="29"/>
    </row>
    <row r="37" spans="1:7" ht="12.75">
      <c r="A37" s="41"/>
      <c r="B37" s="41"/>
      <c r="C37" s="27"/>
      <c r="D37" s="39"/>
      <c r="E37" s="47"/>
      <c r="F37" s="29"/>
      <c r="G37" s="29"/>
    </row>
    <row r="38" spans="3:7" ht="12.75">
      <c r="C38" s="27"/>
      <c r="D38" s="27"/>
      <c r="E38" s="39"/>
      <c r="F38" s="29"/>
      <c r="G38" s="29">
        <f>SUM(C38:F38)</f>
        <v>0</v>
      </c>
    </row>
    <row r="39" spans="1:8" ht="13.5" thickBot="1">
      <c r="A39" s="30" t="s">
        <v>21</v>
      </c>
      <c r="B39" s="30"/>
      <c r="C39" s="29">
        <f>SUM(C38:C38)</f>
        <v>0</v>
      </c>
      <c r="D39" s="29">
        <f>SUM(D38:D38)</f>
        <v>0</v>
      </c>
      <c r="E39" s="29">
        <f>SUM(E38:E38)</f>
        <v>0</v>
      </c>
      <c r="F39" s="29">
        <f>SUM(F38:F38)</f>
        <v>0</v>
      </c>
      <c r="G39" s="29">
        <f>SUM(G38:G38)</f>
        <v>0</v>
      </c>
      <c r="H39" s="29">
        <f>SUM(C39:F39)</f>
        <v>0</v>
      </c>
    </row>
    <row r="40" spans="1:7" ht="13.5" thickBot="1">
      <c r="A40" s="40" t="s">
        <v>9</v>
      </c>
      <c r="B40" s="41"/>
      <c r="C40" s="39"/>
      <c r="D40" s="39"/>
      <c r="E40" s="39"/>
      <c r="F40" s="29"/>
      <c r="G40" s="29"/>
    </row>
    <row r="41" spans="1:7" ht="12.75">
      <c r="A41" s="41"/>
      <c r="B41" s="41"/>
      <c r="C41" s="39"/>
      <c r="D41" s="39"/>
      <c r="E41" s="39"/>
      <c r="F41" s="29"/>
      <c r="G41" s="29">
        <f>SUM(C41:F41)</f>
        <v>0</v>
      </c>
    </row>
    <row r="42" spans="1:7" ht="12.75">
      <c r="A42" s="30"/>
      <c r="B42" s="30"/>
      <c r="C42" s="42"/>
      <c r="D42" s="39"/>
      <c r="E42" s="39"/>
      <c r="F42" s="29"/>
      <c r="G42" s="29">
        <f>SUM(C42:F42)</f>
        <v>0</v>
      </c>
    </row>
    <row r="43" spans="1:8" ht="13.5" thickBot="1">
      <c r="A43" s="30" t="s">
        <v>21</v>
      </c>
      <c r="B43" s="30"/>
      <c r="C43" s="29">
        <f>SUM(C41:C42)</f>
        <v>0</v>
      </c>
      <c r="D43" s="29">
        <f>SUM(D41:D42)</f>
        <v>0</v>
      </c>
      <c r="E43" s="29">
        <f>SUM(E41:E42)</f>
        <v>0</v>
      </c>
      <c r="F43" s="29">
        <f>SUM(F41:F42)</f>
        <v>0</v>
      </c>
      <c r="G43" s="29">
        <f>SUM(G41:G42)</f>
        <v>0</v>
      </c>
      <c r="H43" s="29">
        <f>SUM(C43:F43)</f>
        <v>0</v>
      </c>
    </row>
    <row r="44" spans="1:7" ht="13.5" thickBot="1">
      <c r="A44" s="40" t="s">
        <v>8</v>
      </c>
      <c r="B44" s="41"/>
      <c r="C44" s="39"/>
      <c r="D44" s="39"/>
      <c r="E44" s="39"/>
      <c r="F44" s="29"/>
      <c r="G44" s="29"/>
    </row>
    <row r="45" spans="1:7" ht="12.75">
      <c r="A45" s="41"/>
      <c r="B45" s="41"/>
      <c r="C45" s="39"/>
      <c r="D45" s="39"/>
      <c r="E45" s="39"/>
      <c r="F45" s="29"/>
      <c r="G45" s="29">
        <f>SUM(C45:F45)</f>
        <v>0</v>
      </c>
    </row>
    <row r="46" spans="1:7" ht="12.75">
      <c r="A46" s="30"/>
      <c r="B46" s="30"/>
      <c r="C46" s="39"/>
      <c r="D46" s="39"/>
      <c r="E46" s="39"/>
      <c r="F46" s="29"/>
      <c r="G46" s="29">
        <f>SUM(C46:F46)</f>
        <v>0</v>
      </c>
    </row>
    <row r="47" spans="1:7" ht="13.5" thickBot="1">
      <c r="A47" s="30" t="s">
        <v>21</v>
      </c>
      <c r="B47" s="30"/>
      <c r="C47" s="29">
        <f>SUM(C45:C46)</f>
        <v>0</v>
      </c>
      <c r="D47" s="29">
        <f>SUM(D45:D46)</f>
        <v>0</v>
      </c>
      <c r="E47" s="29">
        <f>SUM(E45:E46)</f>
        <v>0</v>
      </c>
      <c r="F47" s="29">
        <f>SUM(F45:F46)</f>
        <v>0</v>
      </c>
      <c r="G47" s="29">
        <f>SUM(G45:G46)</f>
        <v>0</v>
      </c>
    </row>
    <row r="48" spans="1:7" ht="13.5" thickBot="1">
      <c r="A48" s="40" t="s">
        <v>10</v>
      </c>
      <c r="B48" s="41"/>
      <c r="C48" s="39"/>
      <c r="D48" s="39"/>
      <c r="E48" s="39"/>
      <c r="F48" s="29"/>
      <c r="G48" s="29"/>
    </row>
    <row r="49" spans="1:7" ht="12.75">
      <c r="A49" s="41"/>
      <c r="B49" s="41"/>
      <c r="C49" s="47"/>
      <c r="D49" s="39"/>
      <c r="E49" s="39"/>
      <c r="F49" s="29"/>
      <c r="G49" s="29"/>
    </row>
    <row r="50" spans="1:7" ht="12.75">
      <c r="A50" s="41" t="s">
        <v>34</v>
      </c>
      <c r="B50" s="41"/>
      <c r="C50" s="47">
        <v>11000</v>
      </c>
      <c r="D50" s="39"/>
      <c r="E50" s="39">
        <v>11000</v>
      </c>
      <c r="F50" s="29"/>
      <c r="G50" s="29">
        <f>SUM(C50:F50)</f>
        <v>22000</v>
      </c>
    </row>
    <row r="51" spans="1:7" ht="15.75">
      <c r="A51" s="41" t="s">
        <v>49</v>
      </c>
      <c r="B51" s="41"/>
      <c r="C51" s="47">
        <v>100000</v>
      </c>
      <c r="D51" s="39"/>
      <c r="E51" s="39"/>
      <c r="F51" s="29"/>
      <c r="G51" s="29">
        <f>SUM(C51:F51)</f>
        <v>100000</v>
      </c>
    </row>
    <row r="52" spans="1:8" ht="13.5" thickBot="1">
      <c r="A52" s="30" t="s">
        <v>21</v>
      </c>
      <c r="B52" s="30"/>
      <c r="C52" s="29">
        <f>SUM(C50:C51)</f>
        <v>111000</v>
      </c>
      <c r="D52" s="29">
        <f>SUM(D50:D51)</f>
        <v>0</v>
      </c>
      <c r="E52" s="29">
        <f>SUM(E50:E51)</f>
        <v>11000</v>
      </c>
      <c r="F52" s="29">
        <f>SUM(F50:F51)</f>
        <v>0</v>
      </c>
      <c r="G52" s="29">
        <f>SUM(G50:G51)</f>
        <v>122000</v>
      </c>
      <c r="H52" s="29">
        <f>SUM(C52:F52)</f>
        <v>122000</v>
      </c>
    </row>
    <row r="53" spans="1:7" ht="13.5" thickBot="1">
      <c r="A53" s="40" t="s">
        <v>11</v>
      </c>
      <c r="B53" s="41"/>
      <c r="C53" s="39"/>
      <c r="D53" s="39"/>
      <c r="E53" s="39"/>
      <c r="F53" s="29"/>
      <c r="G53" s="29"/>
    </row>
    <row r="54" spans="1:7" ht="12.75">
      <c r="A54" s="41"/>
      <c r="B54" s="41"/>
      <c r="C54" s="47"/>
      <c r="D54" s="49"/>
      <c r="E54" s="39"/>
      <c r="F54" s="29"/>
      <c r="G54" s="29"/>
    </row>
    <row r="55" spans="1:7" ht="12.75">
      <c r="A55" s="41" t="s">
        <v>50</v>
      </c>
      <c r="B55" s="41"/>
      <c r="C55" s="47">
        <v>90000</v>
      </c>
      <c r="D55" s="49"/>
      <c r="E55" s="39"/>
      <c r="F55" s="29"/>
      <c r="G55" s="29">
        <f>SUM(C55:F55)</f>
        <v>90000</v>
      </c>
    </row>
    <row r="56" spans="1:7" ht="12.75">
      <c r="A56" s="41" t="s">
        <v>51</v>
      </c>
      <c r="B56" s="41"/>
      <c r="C56" s="47">
        <v>2408434.5</v>
      </c>
      <c r="D56" s="47">
        <v>2408434.5</v>
      </c>
      <c r="E56" s="47">
        <v>2408434.5</v>
      </c>
      <c r="F56" s="47">
        <v>2408434.5</v>
      </c>
      <c r="G56" s="29">
        <f>SUM(C56:F56)</f>
        <v>9633738</v>
      </c>
    </row>
    <row r="57" spans="1:8" ht="12.75">
      <c r="A57" s="30" t="s">
        <v>21</v>
      </c>
      <c r="B57" s="30"/>
      <c r="C57" s="43">
        <f>SUM(C55:C56)</f>
        <v>2498434.5</v>
      </c>
      <c r="D57" s="43">
        <f>SUM(D55:D56)</f>
        <v>2408434.5</v>
      </c>
      <c r="E57" s="43">
        <f>SUM(E55:E56)</f>
        <v>2408434.5</v>
      </c>
      <c r="F57" s="43">
        <f>SUM(F55:F56)</f>
        <v>2408434.5</v>
      </c>
      <c r="G57" s="43">
        <f>SUM(G55:G56)</f>
        <v>9723738</v>
      </c>
      <c r="H57" s="29">
        <f>SUM(C57:F57)</f>
        <v>9723738</v>
      </c>
    </row>
    <row r="58" spans="1:7" ht="12.75">
      <c r="A58" s="34" t="s">
        <v>12</v>
      </c>
      <c r="B58" s="23"/>
      <c r="C58" s="48"/>
      <c r="D58" s="49"/>
      <c r="E58" s="39"/>
      <c r="F58" s="29"/>
      <c r="G58" s="29"/>
    </row>
    <row r="59" spans="1:7" ht="12.75">
      <c r="A59" s="41"/>
      <c r="B59" s="41"/>
      <c r="C59" s="47"/>
      <c r="D59" s="39"/>
      <c r="E59" s="39"/>
      <c r="F59" s="29"/>
      <c r="G59" s="29"/>
    </row>
    <row r="60" spans="1:7" ht="12.75">
      <c r="A60" s="30"/>
      <c r="B60" s="30"/>
      <c r="C60" s="47"/>
      <c r="D60" s="39"/>
      <c r="E60" s="39"/>
      <c r="F60" s="29"/>
      <c r="G60" s="29">
        <f>SUM(C60:F60)</f>
        <v>0</v>
      </c>
    </row>
    <row r="61" spans="1:8" ht="12.75">
      <c r="A61" s="30" t="s">
        <v>21</v>
      </c>
      <c r="B61" s="30"/>
      <c r="C61" s="43">
        <f>SUM(C60:C60)</f>
        <v>0</v>
      </c>
      <c r="D61" s="43">
        <f>SUM(D60:D60)</f>
        <v>0</v>
      </c>
      <c r="E61" s="43">
        <f>SUM(E60:E60)</f>
        <v>0</v>
      </c>
      <c r="F61" s="43">
        <f>SUM(F60:F60)</f>
        <v>0</v>
      </c>
      <c r="G61" s="43">
        <f>SUM(G60:G60)</f>
        <v>0</v>
      </c>
      <c r="H61" s="29">
        <f>SUM(C61:F61)</f>
        <v>0</v>
      </c>
    </row>
    <row r="62" spans="1:7" ht="12.75">
      <c r="A62" s="51" t="s">
        <v>13</v>
      </c>
      <c r="B62" s="41"/>
      <c r="C62" s="27"/>
      <c r="D62" s="32"/>
      <c r="E62" s="42"/>
      <c r="F62" s="29"/>
      <c r="G62" s="29"/>
    </row>
    <row r="63" spans="1:7" ht="12.75">
      <c r="A63" s="41"/>
      <c r="B63" s="41"/>
      <c r="C63" s="27"/>
      <c r="D63" s="49"/>
      <c r="E63" s="27"/>
      <c r="F63" s="29"/>
      <c r="G63" s="29"/>
    </row>
    <row r="64" spans="3:7" s="26" customFormat="1" ht="12.75">
      <c r="C64" s="52"/>
      <c r="D64" s="28"/>
      <c r="E64" s="52"/>
      <c r="F64" s="53"/>
      <c r="G64" s="53">
        <f>SUM(C64:F64)</f>
        <v>0</v>
      </c>
    </row>
    <row r="65" spans="1:8" s="1" customFormat="1" ht="12.75">
      <c r="A65" s="30" t="s">
        <v>21</v>
      </c>
      <c r="B65" s="30"/>
      <c r="C65" s="43">
        <f>SUM(C64:C64)</f>
        <v>0</v>
      </c>
      <c r="D65" s="43">
        <f>SUM(D64:D64)</f>
        <v>0</v>
      </c>
      <c r="E65" s="43">
        <f>SUM(E64:E64)</f>
        <v>0</v>
      </c>
      <c r="F65" s="43">
        <f>SUM(F64:F64)</f>
        <v>0</v>
      </c>
      <c r="G65" s="43">
        <f>SUM(G64:G64)</f>
        <v>0</v>
      </c>
      <c r="H65" s="43">
        <f>SUM(C65:F65)</f>
        <v>0</v>
      </c>
    </row>
    <row r="66" spans="1:8" s="1" customFormat="1" ht="13.5" thickBot="1">
      <c r="A66" s="30"/>
      <c r="B66" s="30"/>
      <c r="C66" s="43"/>
      <c r="D66" s="43"/>
      <c r="E66" s="43"/>
      <c r="F66" s="43"/>
      <c r="G66" s="43"/>
      <c r="H66" s="43"/>
    </row>
    <row r="67" spans="1:8" ht="16.5" thickBot="1">
      <c r="A67" s="17" t="s">
        <v>23</v>
      </c>
      <c r="B67" s="55"/>
      <c r="C67" s="38">
        <f>C65+C61+C57+C52+C47+C43+C39</f>
        <v>2609434.5</v>
      </c>
      <c r="D67" s="38">
        <f>D65+D61+D57+D52+D47+D43+D39</f>
        <v>2408434.5</v>
      </c>
      <c r="E67" s="38">
        <f>E65+E61+E57+E52+E47+E43+E39</f>
        <v>2419434.5</v>
      </c>
      <c r="F67" s="38">
        <f>F65+F61+F57+F52+F47+F43+F39</f>
        <v>2408434.5</v>
      </c>
      <c r="G67" s="38">
        <f>G65+G61+G57+G52+G47+G43+G39</f>
        <v>9845738</v>
      </c>
      <c r="H67" s="29"/>
    </row>
    <row r="68" spans="1:8" s="1" customFormat="1" ht="12.75">
      <c r="A68" s="30"/>
      <c r="B68" s="30"/>
      <c r="C68" s="43"/>
      <c r="D68" s="43"/>
      <c r="E68" s="43"/>
      <c r="F68" s="43"/>
      <c r="G68" s="43"/>
      <c r="H68" s="43"/>
    </row>
    <row r="69" spans="1:7" ht="18">
      <c r="A69" s="56" t="s">
        <v>52</v>
      </c>
      <c r="B69" s="57"/>
      <c r="C69" s="58">
        <f>C67+C32</f>
        <v>3724676.9450000003</v>
      </c>
      <c r="D69" s="58">
        <f>D67+D32</f>
        <v>3523676.9450000003</v>
      </c>
      <c r="E69" s="58">
        <f>E67+E32</f>
        <v>3534676.9450000003</v>
      </c>
      <c r="F69" s="58">
        <f>F67+F32</f>
        <v>3523676.9450000003</v>
      </c>
      <c r="G69" s="59">
        <f>G67+G32</f>
        <v>14306707.780000001</v>
      </c>
    </row>
    <row r="73" spans="1:4" ht="12.75">
      <c r="A73" s="30"/>
      <c r="B73" s="30"/>
      <c r="C73" s="24"/>
      <c r="D73" s="24"/>
    </row>
  </sheetData>
  <sheetProtection/>
  <printOptions gridLines="1" horizontalCentered="1"/>
  <pageMargins left="0.25" right="0.25" top="0.6" bottom="0.56" header="0.27" footer="0.21"/>
  <pageSetup horizontalDpi="600" verticalDpi="600" orientation="landscape" scale="89" r:id="rId1"/>
  <headerFooter alignWithMargins="0">
    <oddFooter>&amp;L&amp;F&amp;RPage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pane xSplit="1" ySplit="4" topLeftCell="B75" activePane="bottomRight" state="frozen"/>
      <selection pane="topLeft" activeCell="D38" sqref="D38:F38"/>
      <selection pane="topRight" activeCell="D38" sqref="D38:F38"/>
      <selection pane="bottomLeft" activeCell="D38" sqref="D38:F38"/>
      <selection pane="bottomRight" activeCell="D38" sqref="D38:F38"/>
    </sheetView>
  </sheetViews>
  <sheetFormatPr defaultColWidth="9.140625" defaultRowHeight="12.75"/>
  <cols>
    <col min="1" max="1" width="45.28125" style="4" customWidth="1"/>
    <col min="2" max="2" width="20.7109375" style="4" bestFit="1" customWidth="1"/>
    <col min="3" max="3" width="16.421875" style="2" customWidth="1"/>
    <col min="4" max="4" width="16.28125" style="2" customWidth="1"/>
    <col min="5" max="5" width="16.00390625" style="3" customWidth="1"/>
    <col min="6" max="6" width="17.00390625" style="4" customWidth="1"/>
    <col min="7" max="7" width="15.8515625" style="4" customWidth="1"/>
    <col min="8" max="8" width="11.421875" style="4" customWidth="1"/>
    <col min="9" max="16384" width="9.140625" style="4" customWidth="1"/>
  </cols>
  <sheetData>
    <row r="1" spans="1:2" ht="12.75">
      <c r="A1" s="1" t="s">
        <v>24</v>
      </c>
      <c r="B1" s="1"/>
    </row>
    <row r="2" spans="1:2" ht="12.75">
      <c r="A2" s="1"/>
      <c r="B2" s="1"/>
    </row>
    <row r="3" spans="1:5" s="8" customFormat="1" ht="20.25" customHeight="1" thickBot="1">
      <c r="A3" s="5" t="s">
        <v>53</v>
      </c>
      <c r="B3" s="5"/>
      <c r="C3" s="6"/>
      <c r="D3" s="6"/>
      <c r="E3" s="7"/>
    </row>
    <row r="4" spans="2:7" s="9" customFormat="1" ht="13.5" thickBot="1">
      <c r="B4" s="60" t="s">
        <v>26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2:7" s="9" customFormat="1" ht="13.5" thickBot="1">
      <c r="B5" s="14"/>
      <c r="C5" s="15"/>
      <c r="D5" s="15"/>
      <c r="E5" s="16"/>
      <c r="F5" s="16"/>
      <c r="G5" s="16"/>
    </row>
    <row r="6" spans="1:5" s="9" customFormat="1" ht="16.5" thickBot="1">
      <c r="A6" s="17" t="s">
        <v>6</v>
      </c>
      <c r="B6" s="18"/>
      <c r="C6" s="19"/>
      <c r="D6" s="19"/>
      <c r="E6" s="20"/>
    </row>
    <row r="7" s="9" customFormat="1" ht="16.5" thickBot="1">
      <c r="A7" s="21"/>
    </row>
    <row r="8" spans="1:5" s="25" customFormat="1" ht="13.5" thickBot="1">
      <c r="A8" s="22" t="s">
        <v>0</v>
      </c>
      <c r="B8" s="23"/>
      <c r="C8" s="24"/>
      <c r="D8" s="24"/>
      <c r="E8" s="3"/>
    </row>
    <row r="9" spans="2:7" ht="12.75">
      <c r="B9" s="26"/>
      <c r="C9" s="27">
        <f>4016330.65/4</f>
        <v>1004082.6625</v>
      </c>
      <c r="D9" s="27">
        <f>4016330.65/4</f>
        <v>1004082.6625</v>
      </c>
      <c r="E9" s="27">
        <f>4016330.65/4</f>
        <v>1004082.6625</v>
      </c>
      <c r="F9" s="27">
        <f>4016330.65/4</f>
        <v>1004082.6625</v>
      </c>
      <c r="G9" s="29">
        <f>SUM(C9:F9)</f>
        <v>4016330.65</v>
      </c>
    </row>
    <row r="10" spans="2:7" ht="12.75">
      <c r="B10" s="26"/>
      <c r="C10" s="27"/>
      <c r="D10" s="28"/>
      <c r="E10" s="27"/>
      <c r="F10" s="29"/>
      <c r="G10" s="29">
        <f>SUM(C10:F10)</f>
        <v>0</v>
      </c>
    </row>
    <row r="11" spans="1:7" ht="12.75">
      <c r="A11" s="30"/>
      <c r="B11" s="31"/>
      <c r="C11" s="32"/>
      <c r="D11" s="33"/>
      <c r="E11" s="27"/>
      <c r="F11" s="29"/>
      <c r="G11" s="29">
        <f>SUM(C11:F11)</f>
        <v>0</v>
      </c>
    </row>
    <row r="12" spans="1:7" ht="12.75">
      <c r="A12" s="30" t="s">
        <v>21</v>
      </c>
      <c r="B12" s="31"/>
      <c r="C12" s="29">
        <f>SUM(C9:C11)</f>
        <v>1004082.6625</v>
      </c>
      <c r="D12" s="29">
        <f>SUM(D9:D11)</f>
        <v>1004082.6625</v>
      </c>
      <c r="E12" s="29">
        <f>SUM(E9:E11)</f>
        <v>1004082.6625</v>
      </c>
      <c r="F12" s="29">
        <f>SUM(F9:F11)</f>
        <v>1004082.6625</v>
      </c>
      <c r="G12" s="29">
        <f>SUM(G9:G11)</f>
        <v>4016330.65</v>
      </c>
    </row>
    <row r="13" spans="1:5" ht="12.75">
      <c r="A13" s="34" t="s">
        <v>1</v>
      </c>
      <c r="B13" s="23"/>
      <c r="C13" s="24"/>
      <c r="D13" s="35"/>
      <c r="E13" s="36"/>
    </row>
    <row r="14" spans="2:7" ht="12.75">
      <c r="B14" s="26"/>
      <c r="C14" s="27">
        <f>83676.49/4</f>
        <v>20919.1225</v>
      </c>
      <c r="D14" s="27">
        <f>83676.49/4</f>
        <v>20919.1225</v>
      </c>
      <c r="E14" s="27">
        <f>83676.49/4</f>
        <v>20919.1225</v>
      </c>
      <c r="F14" s="27">
        <f>83676.49/4</f>
        <v>20919.1225</v>
      </c>
      <c r="G14" s="29">
        <f>SUM(C14:F14)</f>
        <v>83676.49</v>
      </c>
    </row>
    <row r="15" spans="1:7" ht="12.75">
      <c r="A15" s="30"/>
      <c r="B15" s="31"/>
      <c r="C15" s="32"/>
      <c r="D15" s="28"/>
      <c r="E15" s="27"/>
      <c r="F15" s="29"/>
      <c r="G15" s="29">
        <f>SUM(C15:F15)</f>
        <v>0</v>
      </c>
    </row>
    <row r="16" spans="2:7" ht="12.75">
      <c r="B16" s="26"/>
      <c r="C16" s="27"/>
      <c r="D16" s="28"/>
      <c r="E16" s="27"/>
      <c r="F16" s="29"/>
      <c r="G16" s="29">
        <f>SUM(C16:F16)</f>
        <v>0</v>
      </c>
    </row>
    <row r="17" spans="1:7" ht="12.75">
      <c r="A17" s="3" t="s">
        <v>21</v>
      </c>
      <c r="B17" s="37"/>
      <c r="C17" s="29">
        <f>SUM(C14:C16)</f>
        <v>20919.1225</v>
      </c>
      <c r="D17" s="29">
        <f>SUM(D14:D16)</f>
        <v>20919.1225</v>
      </c>
      <c r="E17" s="29">
        <f>SUM(E14:E16)</f>
        <v>20919.1225</v>
      </c>
      <c r="F17" s="29">
        <f>SUM(F14:F16)</f>
        <v>20919.1225</v>
      </c>
      <c r="G17" s="29">
        <f>SUM(G14:G16)</f>
        <v>83676.49</v>
      </c>
    </row>
    <row r="18" spans="1:7" ht="12.75">
      <c r="A18" s="34" t="s">
        <v>2</v>
      </c>
      <c r="B18" s="23"/>
      <c r="C18" s="27"/>
      <c r="D18" s="28"/>
      <c r="E18" s="27"/>
      <c r="F18" s="29"/>
      <c r="G18" s="29"/>
    </row>
    <row r="19" spans="2:7" ht="12.75">
      <c r="B19" s="26"/>
      <c r="C19" s="27"/>
      <c r="D19" s="28"/>
      <c r="E19" s="27"/>
      <c r="F19" s="29"/>
      <c r="G19" s="29">
        <f>SUM(C19:F19)</f>
        <v>0</v>
      </c>
    </row>
    <row r="20" spans="1:7" ht="12.75">
      <c r="A20" s="30"/>
      <c r="B20" s="31"/>
      <c r="C20" s="32"/>
      <c r="D20" s="28"/>
      <c r="E20" s="27"/>
      <c r="F20" s="29"/>
      <c r="G20" s="29">
        <f>SUM(C20:F20)</f>
        <v>0</v>
      </c>
    </row>
    <row r="21" spans="1:7" ht="13.5" thickBot="1">
      <c r="A21" s="30" t="s">
        <v>21</v>
      </c>
      <c r="B21" s="31"/>
      <c r="C21" s="29">
        <f>SUM(C20:C20)</f>
        <v>0</v>
      </c>
      <c r="D21" s="29">
        <f>SUM(D20:D20)</f>
        <v>0</v>
      </c>
      <c r="E21" s="29">
        <f>SUM(E20:E20)</f>
        <v>0</v>
      </c>
      <c r="F21" s="29">
        <f>SUM(F20:F20)</f>
        <v>0</v>
      </c>
      <c r="G21" s="29">
        <f>SUM(G20:G20)</f>
        <v>0</v>
      </c>
    </row>
    <row r="22" spans="1:7" s="1" customFormat="1" ht="13.5" thickBot="1">
      <c r="A22" s="40" t="s">
        <v>4</v>
      </c>
      <c r="B22" s="41"/>
      <c r="C22" s="39"/>
      <c r="D22" s="27"/>
      <c r="E22" s="42"/>
      <c r="F22" s="43"/>
      <c r="G22" s="43"/>
    </row>
    <row r="23" spans="1:7" s="1" customFormat="1" ht="12.75">
      <c r="A23" s="4"/>
      <c r="B23" s="26"/>
      <c r="C23" s="43"/>
      <c r="D23" s="32"/>
      <c r="E23" s="42"/>
      <c r="F23" s="43"/>
      <c r="G23" s="29"/>
    </row>
    <row r="24" spans="1:7" s="1" customFormat="1" ht="12.75">
      <c r="A24" s="4"/>
      <c r="B24" s="26"/>
      <c r="C24" s="29">
        <f>1052557.63/4</f>
        <v>263139.4075</v>
      </c>
      <c r="D24" s="29">
        <f>1052557.63/4</f>
        <v>263139.4075</v>
      </c>
      <c r="E24" s="29">
        <f>1052557.63/4</f>
        <v>263139.4075</v>
      </c>
      <c r="F24" s="29">
        <f>1052557.63/4</f>
        <v>263139.4075</v>
      </c>
      <c r="G24" s="29">
        <f>SUM(C24:F24)</f>
        <v>1052557.63</v>
      </c>
    </row>
    <row r="25" spans="1:7" s="1" customFormat="1" ht="12.75">
      <c r="A25" s="30" t="s">
        <v>21</v>
      </c>
      <c r="B25" s="31"/>
      <c r="C25" s="29">
        <f>SUM(C23:C24)</f>
        <v>263139.4075</v>
      </c>
      <c r="D25" s="29">
        <f>SUM(D23:D24)</f>
        <v>263139.4075</v>
      </c>
      <c r="E25" s="29">
        <f>SUM(E23:E24)</f>
        <v>263139.4075</v>
      </c>
      <c r="F25" s="29">
        <f>SUM(F23:F24)</f>
        <v>263139.4075</v>
      </c>
      <c r="G25" s="29">
        <f>SUM(G23:G24)</f>
        <v>1052557.63</v>
      </c>
    </row>
    <row r="26" spans="1:7" s="1" customFormat="1" ht="12.75">
      <c r="A26" s="34" t="s">
        <v>3</v>
      </c>
      <c r="B26" s="23"/>
      <c r="C26" s="44"/>
      <c r="D26" s="27"/>
      <c r="E26" s="42"/>
      <c r="F26" s="43"/>
      <c r="G26" s="43"/>
    </row>
    <row r="27" spans="2:7" ht="12.75">
      <c r="B27" s="26"/>
      <c r="C27" s="29"/>
      <c r="D27" s="29"/>
      <c r="E27" s="39"/>
      <c r="F27" s="29"/>
      <c r="G27" s="29"/>
    </row>
    <row r="28" spans="1:7" ht="12.75">
      <c r="A28" s="30" t="s">
        <v>21</v>
      </c>
      <c r="B28" s="31"/>
      <c r="C28" s="29">
        <f>SUM(C26:C27)</f>
        <v>0</v>
      </c>
      <c r="D28" s="29">
        <f>SUM(D26:D27)</f>
        <v>0</v>
      </c>
      <c r="E28" s="29">
        <f>SUM(E26:E27)</f>
        <v>0</v>
      </c>
      <c r="F28" s="29">
        <f>SUM(F26:F27)</f>
        <v>0</v>
      </c>
      <c r="G28" s="29">
        <f>SUM(C28:F28)</f>
        <v>0</v>
      </c>
    </row>
    <row r="29" spans="1:7" ht="13.5" thickBot="1">
      <c r="A29" s="30"/>
      <c r="B29" s="31"/>
      <c r="C29" s="29"/>
      <c r="D29" s="29"/>
      <c r="E29" s="29"/>
      <c r="F29" s="29"/>
      <c r="G29" s="29"/>
    </row>
    <row r="30" spans="1:8" ht="16.5" thickBot="1">
      <c r="A30" s="17" t="s">
        <v>22</v>
      </c>
      <c r="B30" s="18"/>
      <c r="C30" s="45">
        <f>C28+C25+C21+C17+C12</f>
        <v>1288141.1925</v>
      </c>
      <c r="D30" s="45">
        <f>D28+D25+D21+D17+D12</f>
        <v>1288141.1925</v>
      </c>
      <c r="E30" s="45">
        <f>E28+E25+E21+E17+E12</f>
        <v>1288141.1925</v>
      </c>
      <c r="F30" s="45">
        <f>F28+F25+F21+F17+F12</f>
        <v>1288141.1925</v>
      </c>
      <c r="G30" s="45">
        <f>G28+G25+G21+G17+G12</f>
        <v>5152564.77</v>
      </c>
      <c r="H30" s="29">
        <f>SUM(C30:F30)</f>
        <v>5152564.77</v>
      </c>
    </row>
    <row r="31" spans="1:7" ht="13.5" thickBot="1">
      <c r="A31" s="30"/>
      <c r="B31" s="31"/>
      <c r="C31" s="29"/>
      <c r="D31" s="29"/>
      <c r="E31" s="29"/>
      <c r="F31" s="29"/>
      <c r="G31" s="29"/>
    </row>
    <row r="32" spans="1:5" ht="16.5" thickBot="1">
      <c r="A32" s="17" t="s">
        <v>5</v>
      </c>
      <c r="B32" s="18"/>
      <c r="C32" s="4"/>
      <c r="D32" s="4"/>
      <c r="E32" s="4"/>
    </row>
    <row r="33" spans="1:7" ht="16.5" thickBot="1">
      <c r="A33" s="46"/>
      <c r="B33" s="18"/>
      <c r="C33" s="44"/>
      <c r="D33" s="27"/>
      <c r="E33" s="39"/>
      <c r="F33" s="29"/>
      <c r="G33" s="29"/>
    </row>
    <row r="34" spans="1:7" ht="13.5" thickBot="1">
      <c r="A34" s="40" t="s">
        <v>7</v>
      </c>
      <c r="B34" s="41"/>
      <c r="C34" s="27"/>
      <c r="D34" s="27"/>
      <c r="E34" s="39"/>
      <c r="F34" s="29"/>
      <c r="G34" s="29"/>
    </row>
    <row r="35" spans="1:7" ht="12.75">
      <c r="A35" s="41"/>
      <c r="B35" s="41"/>
      <c r="C35" s="27"/>
      <c r="D35" s="39"/>
      <c r="E35" s="47"/>
      <c r="F35" s="29"/>
      <c r="G35" s="29"/>
    </row>
    <row r="36" spans="1:7" ht="12.75">
      <c r="A36" s="4" t="s">
        <v>54</v>
      </c>
      <c r="C36" s="27">
        <v>5000</v>
      </c>
      <c r="D36" s="27"/>
      <c r="E36" s="39"/>
      <c r="F36" s="29"/>
      <c r="G36" s="29">
        <f aca="true" t="shared" si="0" ref="G36:G41">SUM(C36:F36)</f>
        <v>5000</v>
      </c>
    </row>
    <row r="37" spans="1:7" ht="12.75">
      <c r="A37" s="4" t="s">
        <v>55</v>
      </c>
      <c r="C37" s="27">
        <v>15000</v>
      </c>
      <c r="D37" s="27">
        <v>15000</v>
      </c>
      <c r="E37" s="39">
        <v>15000</v>
      </c>
      <c r="F37" s="29">
        <v>15000</v>
      </c>
      <c r="G37" s="29">
        <f t="shared" si="0"/>
        <v>60000</v>
      </c>
    </row>
    <row r="38" spans="1:7" ht="12.75">
      <c r="A38" s="41" t="s">
        <v>27</v>
      </c>
      <c r="C38" s="27">
        <f>37097/4</f>
        <v>9274.25</v>
      </c>
      <c r="D38" s="27">
        <v>9274.25</v>
      </c>
      <c r="E38" s="39">
        <v>9274</v>
      </c>
      <c r="F38" s="29">
        <v>9274</v>
      </c>
      <c r="G38" s="29">
        <f t="shared" si="0"/>
        <v>37096.5</v>
      </c>
    </row>
    <row r="39" spans="1:7" ht="12.75">
      <c r="A39" s="41" t="s">
        <v>56</v>
      </c>
      <c r="C39" s="27">
        <v>5000</v>
      </c>
      <c r="D39" s="27"/>
      <c r="E39" s="39"/>
      <c r="F39" s="29"/>
      <c r="G39" s="29">
        <f t="shared" si="0"/>
        <v>5000</v>
      </c>
    </row>
    <row r="40" spans="1:7" ht="12.75">
      <c r="A40" s="30"/>
      <c r="B40" s="30"/>
      <c r="C40" s="44"/>
      <c r="D40" s="27"/>
      <c r="E40" s="39"/>
      <c r="F40" s="29"/>
      <c r="G40" s="29">
        <f t="shared" si="0"/>
        <v>0</v>
      </c>
    </row>
    <row r="41" spans="1:7" ht="12.75">
      <c r="A41" s="30"/>
      <c r="B41" s="30"/>
      <c r="C41" s="48"/>
      <c r="D41" s="27"/>
      <c r="E41" s="39"/>
      <c r="F41" s="29"/>
      <c r="G41" s="29">
        <f t="shared" si="0"/>
        <v>0</v>
      </c>
    </row>
    <row r="42" spans="1:8" ht="13.5" thickBot="1">
      <c r="A42" s="30" t="s">
        <v>21</v>
      </c>
      <c r="B42" s="30"/>
      <c r="C42" s="29">
        <f>SUM(C36:C41)</f>
        <v>34274.25</v>
      </c>
      <c r="D42" s="29">
        <f>SUM(D36:D41)</f>
        <v>24274.25</v>
      </c>
      <c r="E42" s="29">
        <f>SUM(E36:E41)</f>
        <v>24274</v>
      </c>
      <c r="F42" s="29">
        <f>SUM(F36:F41)</f>
        <v>24274</v>
      </c>
      <c r="G42" s="29">
        <f>SUM(G36:G41)</f>
        <v>107096.5</v>
      </c>
      <c r="H42" s="29">
        <f>SUM(C42:F42)</f>
        <v>107096.5</v>
      </c>
    </row>
    <row r="43" spans="1:7" ht="13.5" thickBot="1">
      <c r="A43" s="40" t="s">
        <v>9</v>
      </c>
      <c r="B43" s="41"/>
      <c r="C43" s="39"/>
      <c r="D43" s="39"/>
      <c r="E43" s="39"/>
      <c r="F43" s="29"/>
      <c r="G43" s="29"/>
    </row>
    <row r="44" spans="1:7" ht="12.75">
      <c r="A44" s="41"/>
      <c r="B44" s="41"/>
      <c r="C44" s="39"/>
      <c r="D44" s="39"/>
      <c r="E44" s="39"/>
      <c r="F44" s="29"/>
      <c r="G44" s="29">
        <f>SUM(C44:F44)</f>
        <v>0</v>
      </c>
    </row>
    <row r="45" spans="1:7" ht="12.75">
      <c r="A45" s="30"/>
      <c r="B45" s="30"/>
      <c r="C45" s="39"/>
      <c r="D45" s="39"/>
      <c r="E45" s="39"/>
      <c r="F45" s="29"/>
      <c r="G45" s="29">
        <f>SUM(C45:F45)</f>
        <v>0</v>
      </c>
    </row>
    <row r="46" spans="1:7" ht="12.75">
      <c r="A46" s="30"/>
      <c r="B46" s="30"/>
      <c r="C46" s="42"/>
      <c r="D46" s="39"/>
      <c r="E46" s="39"/>
      <c r="F46" s="29"/>
      <c r="G46" s="29">
        <f>SUM(C46:F46)</f>
        <v>0</v>
      </c>
    </row>
    <row r="47" spans="1:8" ht="13.5" thickBot="1">
      <c r="A47" s="30" t="s">
        <v>21</v>
      </c>
      <c r="B47" s="30"/>
      <c r="C47" s="29">
        <f>SUM(C44:C46)</f>
        <v>0</v>
      </c>
      <c r="D47" s="29">
        <f>SUM(D44:D46)</f>
        <v>0</v>
      </c>
      <c r="E47" s="29">
        <f>SUM(E44:E46)</f>
        <v>0</v>
      </c>
      <c r="F47" s="29">
        <f>SUM(F44:F46)</f>
        <v>0</v>
      </c>
      <c r="G47" s="29">
        <f>SUM(G44:G46)</f>
        <v>0</v>
      </c>
      <c r="H47" s="29">
        <f>SUM(C47:F47)</f>
        <v>0</v>
      </c>
    </row>
    <row r="48" spans="1:7" ht="13.5" thickBot="1">
      <c r="A48" s="40" t="s">
        <v>8</v>
      </c>
      <c r="B48" s="41"/>
      <c r="C48" s="39"/>
      <c r="D48" s="39"/>
      <c r="E48" s="39"/>
      <c r="F48" s="29"/>
      <c r="G48" s="29"/>
    </row>
    <row r="49" spans="1:7" ht="12.75">
      <c r="A49" s="41"/>
      <c r="B49" s="41"/>
      <c r="C49" s="39"/>
      <c r="D49" s="39"/>
      <c r="E49" s="39"/>
      <c r="F49" s="29"/>
      <c r="G49" s="29">
        <f>SUM(C49:F49)</f>
        <v>0</v>
      </c>
    </row>
    <row r="50" spans="1:7" ht="12.75">
      <c r="A50" s="30"/>
      <c r="B50" s="30"/>
      <c r="C50" s="39"/>
      <c r="D50" s="39"/>
      <c r="E50" s="39"/>
      <c r="F50" s="29"/>
      <c r="G50" s="29">
        <f>SUM(C50:F50)</f>
        <v>0</v>
      </c>
    </row>
    <row r="51" spans="1:7" ht="12.75">
      <c r="A51" s="30"/>
      <c r="B51" s="30"/>
      <c r="C51" s="42"/>
      <c r="D51" s="39"/>
      <c r="E51" s="39"/>
      <c r="F51" s="29"/>
      <c r="G51" s="29">
        <f>SUM(C51:F51)</f>
        <v>0</v>
      </c>
    </row>
    <row r="52" spans="1:7" ht="13.5" thickBot="1">
      <c r="A52" s="30" t="s">
        <v>21</v>
      </c>
      <c r="B52" s="30"/>
      <c r="C52" s="29">
        <f>SUM(C49:C51)</f>
        <v>0</v>
      </c>
      <c r="D52" s="29">
        <f>SUM(D49:D51)</f>
        <v>0</v>
      </c>
      <c r="E52" s="29">
        <f>SUM(E49:E51)</f>
        <v>0</v>
      </c>
      <c r="F52" s="29">
        <f>SUM(F49:F51)</f>
        <v>0</v>
      </c>
      <c r="G52" s="29">
        <f>SUM(G49:G51)</f>
        <v>0</v>
      </c>
    </row>
    <row r="53" spans="1:7" ht="13.5" thickBot="1">
      <c r="A53" s="40" t="s">
        <v>10</v>
      </c>
      <c r="B53" s="41"/>
      <c r="C53" s="39"/>
      <c r="D53" s="39"/>
      <c r="E53" s="39"/>
      <c r="F53" s="29"/>
      <c r="G53" s="29"/>
    </row>
    <row r="54" spans="1:7" ht="12.75">
      <c r="A54" s="41"/>
      <c r="B54" s="41"/>
      <c r="C54" s="47"/>
      <c r="D54" s="39"/>
      <c r="E54" s="39"/>
      <c r="F54" s="29"/>
      <c r="G54" s="29"/>
    </row>
    <row r="55" spans="1:7" ht="12.75">
      <c r="A55" s="41" t="s">
        <v>57</v>
      </c>
      <c r="B55" s="41"/>
      <c r="C55" s="47">
        <v>1800</v>
      </c>
      <c r="D55" s="39">
        <v>1800</v>
      </c>
      <c r="E55" s="39">
        <v>1800</v>
      </c>
      <c r="F55" s="29">
        <v>1800</v>
      </c>
      <c r="G55" s="29">
        <f>SUM(C55:F55)</f>
        <v>7200</v>
      </c>
    </row>
    <row r="56" spans="1:7" ht="12.75">
      <c r="A56" s="41" t="s">
        <v>58</v>
      </c>
      <c r="B56" s="41"/>
      <c r="C56" s="47">
        <v>625</v>
      </c>
      <c r="D56" s="39">
        <v>625</v>
      </c>
      <c r="E56" s="39">
        <v>625</v>
      </c>
      <c r="F56" s="29">
        <v>625</v>
      </c>
      <c r="G56" s="29">
        <f aca="true" t="shared" si="1" ref="G56:G68">SUM(C56:F56)</f>
        <v>2500</v>
      </c>
    </row>
    <row r="57" spans="1:7" ht="12.75">
      <c r="A57" s="41" t="s">
        <v>59</v>
      </c>
      <c r="B57" s="41"/>
      <c r="C57" s="47">
        <v>9000</v>
      </c>
      <c r="D57" s="39"/>
      <c r="E57" s="39">
        <v>9000</v>
      </c>
      <c r="F57" s="29"/>
      <c r="G57" s="29">
        <f t="shared" si="1"/>
        <v>18000</v>
      </c>
    </row>
    <row r="58" spans="1:7" ht="12.75">
      <c r="A58" s="41" t="s">
        <v>60</v>
      </c>
      <c r="B58" s="41"/>
      <c r="C58" s="47">
        <v>2000</v>
      </c>
      <c r="D58" s="39"/>
      <c r="E58" s="39"/>
      <c r="F58" s="29"/>
      <c r="G58" s="29">
        <f t="shared" si="1"/>
        <v>2000</v>
      </c>
    </row>
    <row r="59" spans="1:7" ht="12.75">
      <c r="A59" s="41" t="s">
        <v>61</v>
      </c>
      <c r="B59" s="41"/>
      <c r="C59" s="47">
        <v>582000</v>
      </c>
      <c r="D59" s="39"/>
      <c r="E59" s="39"/>
      <c r="F59" s="29"/>
      <c r="G59" s="29">
        <f t="shared" si="1"/>
        <v>582000</v>
      </c>
    </row>
    <row r="60" spans="1:7" ht="12.75">
      <c r="A60" s="41" t="s">
        <v>62</v>
      </c>
      <c r="B60" s="41"/>
      <c r="C60" s="47">
        <v>218000</v>
      </c>
      <c r="D60" s="39"/>
      <c r="E60" s="39"/>
      <c r="F60" s="29"/>
      <c r="G60" s="29">
        <f t="shared" si="1"/>
        <v>218000</v>
      </c>
    </row>
    <row r="61" spans="1:7" ht="12.75">
      <c r="A61" s="41" t="s">
        <v>33</v>
      </c>
      <c r="B61" s="41"/>
      <c r="C61" s="47">
        <v>1800</v>
      </c>
      <c r="D61" s="39"/>
      <c r="E61" s="39"/>
      <c r="F61" s="29"/>
      <c r="G61" s="29">
        <f t="shared" si="1"/>
        <v>1800</v>
      </c>
    </row>
    <row r="62" spans="1:7" ht="12.75">
      <c r="A62" s="41" t="s">
        <v>34</v>
      </c>
      <c r="B62" s="30"/>
      <c r="C62" s="47">
        <v>14800</v>
      </c>
      <c r="D62" s="39">
        <v>14800</v>
      </c>
      <c r="E62" s="39">
        <v>14800</v>
      </c>
      <c r="F62" s="29">
        <v>14800</v>
      </c>
      <c r="G62" s="29">
        <f t="shared" si="1"/>
        <v>59200</v>
      </c>
    </row>
    <row r="63" spans="1:7" ht="12.75">
      <c r="A63" s="41" t="s">
        <v>63</v>
      </c>
      <c r="C63" s="39">
        <v>68749.75</v>
      </c>
      <c r="D63" s="39">
        <v>68749.75</v>
      </c>
      <c r="E63" s="39">
        <v>68749.75</v>
      </c>
      <c r="F63" s="39">
        <v>68749.75</v>
      </c>
      <c r="G63" s="29">
        <f t="shared" si="1"/>
        <v>274999</v>
      </c>
    </row>
    <row r="64" spans="1:7" ht="12.75">
      <c r="A64" s="41" t="s">
        <v>35</v>
      </c>
      <c r="C64" s="39">
        <f>13238/2</f>
        <v>6619</v>
      </c>
      <c r="D64" s="39"/>
      <c r="E64" s="39">
        <v>6619</v>
      </c>
      <c r="F64" s="39"/>
      <c r="G64" s="29">
        <f t="shared" si="1"/>
        <v>13238</v>
      </c>
    </row>
    <row r="65" spans="1:7" ht="12.75">
      <c r="A65" s="41" t="s">
        <v>64</v>
      </c>
      <c r="C65" s="39">
        <v>2500</v>
      </c>
      <c r="D65" s="39">
        <v>2500</v>
      </c>
      <c r="E65" s="39">
        <v>2500</v>
      </c>
      <c r="F65" s="39">
        <v>2500</v>
      </c>
      <c r="G65" s="29">
        <f t="shared" si="1"/>
        <v>10000</v>
      </c>
    </row>
    <row r="66" spans="1:7" ht="12.75">
      <c r="A66" s="41" t="s">
        <v>65</v>
      </c>
      <c r="C66" s="39"/>
      <c r="D66" s="39">
        <v>140000</v>
      </c>
      <c r="E66" s="39"/>
      <c r="F66" s="39"/>
      <c r="G66" s="29">
        <f t="shared" si="1"/>
        <v>140000</v>
      </c>
    </row>
    <row r="67" spans="1:7" ht="12.75">
      <c r="A67" s="41" t="s">
        <v>66</v>
      </c>
      <c r="C67" s="39">
        <v>118333.87</v>
      </c>
      <c r="D67" s="39">
        <v>118333.87</v>
      </c>
      <c r="E67" s="39">
        <v>118333.87</v>
      </c>
      <c r="F67" s="39">
        <v>118333.87</v>
      </c>
      <c r="G67" s="29">
        <f t="shared" si="1"/>
        <v>473335.48</v>
      </c>
    </row>
    <row r="68" spans="1:7" ht="12.75">
      <c r="A68" s="41"/>
      <c r="C68" s="39"/>
      <c r="D68" s="39"/>
      <c r="E68" s="39"/>
      <c r="F68" s="39"/>
      <c r="G68" s="29">
        <f t="shared" si="1"/>
        <v>0</v>
      </c>
    </row>
    <row r="69" spans="1:8" ht="13.5" thickBot="1">
      <c r="A69" s="30" t="s">
        <v>21</v>
      </c>
      <c r="B69" s="30"/>
      <c r="C69" s="29">
        <f>SUM(C55:C68)</f>
        <v>1026227.62</v>
      </c>
      <c r="D69" s="29">
        <f>SUM(D55:D68)</f>
        <v>346808.62</v>
      </c>
      <c r="E69" s="29">
        <f>SUM(E55:E68)</f>
        <v>222427.62</v>
      </c>
      <c r="F69" s="29">
        <f>SUM(F55:F68)</f>
        <v>206808.62</v>
      </c>
      <c r="G69" s="29">
        <f>SUM(G55:G68)</f>
        <v>1802272.48</v>
      </c>
      <c r="H69" s="29">
        <f>SUM(C69:F69)</f>
        <v>1802272.48</v>
      </c>
    </row>
    <row r="70" spans="1:7" ht="13.5" thickBot="1">
      <c r="A70" s="40" t="s">
        <v>11</v>
      </c>
      <c r="B70" s="41"/>
      <c r="C70" s="39"/>
      <c r="D70" s="39"/>
      <c r="E70" s="39"/>
      <c r="F70" s="29"/>
      <c r="G70" s="29"/>
    </row>
    <row r="71" spans="1:7" ht="12.75">
      <c r="A71" s="41"/>
      <c r="B71" s="41"/>
      <c r="C71" s="47"/>
      <c r="D71" s="49"/>
      <c r="E71" s="39"/>
      <c r="F71" s="29"/>
      <c r="G71" s="29"/>
    </row>
    <row r="72" spans="1:7" ht="12.75">
      <c r="A72" s="41" t="s">
        <v>67</v>
      </c>
      <c r="C72" s="39">
        <f>314000/4</f>
        <v>78500</v>
      </c>
      <c r="D72" s="39">
        <f>314000/4</f>
        <v>78500</v>
      </c>
      <c r="E72" s="39">
        <f>314000/4</f>
        <v>78500</v>
      </c>
      <c r="F72" s="39">
        <f>314000/4</f>
        <v>78500</v>
      </c>
      <c r="G72" s="29">
        <f>SUM(C72:F72)</f>
        <v>314000</v>
      </c>
    </row>
    <row r="73" spans="1:7" ht="12.75">
      <c r="A73" s="41" t="s">
        <v>68</v>
      </c>
      <c r="B73" s="41"/>
      <c r="C73" s="47">
        <f>59949/4</f>
        <v>14987.25</v>
      </c>
      <c r="D73" s="47">
        <f>59949/4</f>
        <v>14987.25</v>
      </c>
      <c r="E73" s="47">
        <f>59949/4</f>
        <v>14987.25</v>
      </c>
      <c r="F73" s="47">
        <f>59949/4</f>
        <v>14987.25</v>
      </c>
      <c r="G73" s="29">
        <f aca="true" t="shared" si="2" ref="G73:G86">SUM(C73:F73)</f>
        <v>59949</v>
      </c>
    </row>
    <row r="74" spans="1:7" ht="12.75">
      <c r="A74" s="41" t="s">
        <v>51</v>
      </c>
      <c r="B74" s="41"/>
      <c r="C74" s="47">
        <f>145266</f>
        <v>145266</v>
      </c>
      <c r="D74" s="47"/>
      <c r="E74" s="47"/>
      <c r="F74" s="47"/>
      <c r="G74" s="29">
        <f t="shared" si="2"/>
        <v>145266</v>
      </c>
    </row>
    <row r="75" spans="1:7" ht="12.75">
      <c r="A75" s="41" t="s">
        <v>69</v>
      </c>
      <c r="B75" s="41"/>
      <c r="C75" s="47">
        <f>60000/4</f>
        <v>15000</v>
      </c>
      <c r="D75" s="47">
        <f>60000/4</f>
        <v>15000</v>
      </c>
      <c r="E75" s="47">
        <f>60000/4</f>
        <v>15000</v>
      </c>
      <c r="F75" s="47">
        <f>60000/4</f>
        <v>15000</v>
      </c>
      <c r="G75" s="29">
        <f t="shared" si="2"/>
        <v>60000</v>
      </c>
    </row>
    <row r="76" spans="1:7" ht="12.75">
      <c r="A76" s="41" t="s">
        <v>70</v>
      </c>
      <c r="B76" s="41"/>
      <c r="C76" s="47">
        <v>4800</v>
      </c>
      <c r="D76" s="47"/>
      <c r="E76" s="47"/>
      <c r="F76" s="47"/>
      <c r="G76" s="29">
        <f t="shared" si="2"/>
        <v>4800</v>
      </c>
    </row>
    <row r="77" spans="1:7" ht="25.5">
      <c r="A77" s="61" t="s">
        <v>71</v>
      </c>
      <c r="B77" s="41"/>
      <c r="C77" s="47">
        <v>299200</v>
      </c>
      <c r="D77" s="47"/>
      <c r="E77" s="47"/>
      <c r="F77" s="47"/>
      <c r="G77" s="29">
        <f t="shared" si="2"/>
        <v>299200</v>
      </c>
    </row>
    <row r="78" spans="1:7" ht="25.5">
      <c r="A78" s="61" t="s">
        <v>72</v>
      </c>
      <c r="B78" s="41"/>
      <c r="C78" s="47">
        <f>80041.89/4</f>
        <v>20010.4725</v>
      </c>
      <c r="D78" s="47">
        <f>80041.89/4</f>
        <v>20010.4725</v>
      </c>
      <c r="E78" s="47">
        <f>80041.89/4</f>
        <v>20010.4725</v>
      </c>
      <c r="F78" s="47">
        <v>20009.5</v>
      </c>
      <c r="G78" s="29">
        <f t="shared" si="2"/>
        <v>80040.9175</v>
      </c>
    </row>
    <row r="79" spans="1:7" ht="12.75">
      <c r="A79" s="41" t="s">
        <v>73</v>
      </c>
      <c r="B79" s="41"/>
      <c r="C79" s="47">
        <v>130000</v>
      </c>
      <c r="D79" s="47"/>
      <c r="E79" s="47"/>
      <c r="F79" s="47"/>
      <c r="G79" s="29">
        <f t="shared" si="2"/>
        <v>130000</v>
      </c>
    </row>
    <row r="80" spans="1:7" ht="12.75">
      <c r="A80" s="41" t="s">
        <v>74</v>
      </c>
      <c r="B80" s="41"/>
      <c r="C80" s="47">
        <v>63300</v>
      </c>
      <c r="D80" s="47"/>
      <c r="E80" s="47"/>
      <c r="F80" s="47"/>
      <c r="G80" s="29">
        <f t="shared" si="2"/>
        <v>63300</v>
      </c>
    </row>
    <row r="81" spans="1:7" ht="12.75">
      <c r="A81" s="41" t="s">
        <v>75</v>
      </c>
      <c r="B81" s="41"/>
      <c r="C81" s="47">
        <v>2040</v>
      </c>
      <c r="D81" s="47"/>
      <c r="E81" s="47"/>
      <c r="F81" s="47"/>
      <c r="G81" s="29">
        <f t="shared" si="2"/>
        <v>2040</v>
      </c>
    </row>
    <row r="82" spans="1:7" ht="12.75">
      <c r="A82" s="41" t="s">
        <v>76</v>
      </c>
      <c r="B82" s="41"/>
      <c r="C82" s="47"/>
      <c r="D82" s="49"/>
      <c r="E82" s="39">
        <v>191476</v>
      </c>
      <c r="F82" s="29"/>
      <c r="G82" s="29">
        <f t="shared" si="2"/>
        <v>191476</v>
      </c>
    </row>
    <row r="83" spans="1:7" ht="25.5">
      <c r="A83" s="61" t="s">
        <v>77</v>
      </c>
      <c r="B83" s="41"/>
      <c r="C83" s="47">
        <f>262500/4</f>
        <v>65625</v>
      </c>
      <c r="D83" s="47">
        <f>262500/4</f>
        <v>65625</v>
      </c>
      <c r="E83" s="47">
        <f>262500/4</f>
        <v>65625</v>
      </c>
      <c r="F83" s="47">
        <f>262500/4</f>
        <v>65625</v>
      </c>
      <c r="G83" s="29">
        <f t="shared" si="2"/>
        <v>262500</v>
      </c>
    </row>
    <row r="84" spans="1:7" ht="12.75">
      <c r="A84" s="41" t="s">
        <v>78</v>
      </c>
      <c r="B84" s="41"/>
      <c r="C84" s="47">
        <v>3000</v>
      </c>
      <c r="D84" s="49"/>
      <c r="E84" s="39"/>
      <c r="F84" s="29"/>
      <c r="G84" s="29">
        <f t="shared" si="2"/>
        <v>3000</v>
      </c>
    </row>
    <row r="85" spans="1:7" ht="12.75">
      <c r="A85" s="41" t="s">
        <v>65</v>
      </c>
      <c r="B85" s="41"/>
      <c r="C85" s="47">
        <f>226394.33/4</f>
        <v>56598.5825</v>
      </c>
      <c r="D85" s="47">
        <f>226394.33/4</f>
        <v>56598.5825</v>
      </c>
      <c r="E85" s="47">
        <f>226394.33/4</f>
        <v>56598.5825</v>
      </c>
      <c r="F85" s="47">
        <f>226394.33/4</f>
        <v>56598.5825</v>
      </c>
      <c r="G85" s="29">
        <f t="shared" si="2"/>
        <v>226394.33</v>
      </c>
    </row>
    <row r="86" spans="1:7" ht="12.75">
      <c r="A86" s="41" t="s">
        <v>79</v>
      </c>
      <c r="B86" s="41"/>
      <c r="C86" s="47">
        <f>250000</f>
        <v>250000</v>
      </c>
      <c r="D86" s="49"/>
      <c r="E86" s="39">
        <v>250000</v>
      </c>
      <c r="F86" s="29"/>
      <c r="G86" s="29">
        <f t="shared" si="2"/>
        <v>500000</v>
      </c>
    </row>
    <row r="87" spans="1:7" ht="12.75">
      <c r="A87" s="41"/>
      <c r="B87" s="41"/>
      <c r="C87" s="47"/>
      <c r="D87" s="49"/>
      <c r="E87" s="39"/>
      <c r="F87" s="29"/>
      <c r="G87" s="29"/>
    </row>
    <row r="88" spans="1:8" ht="12.75">
      <c r="A88" s="30" t="s">
        <v>21</v>
      </c>
      <c r="B88" s="30"/>
      <c r="C88" s="43">
        <f>SUM(C72:C87)</f>
        <v>1148327.3050000002</v>
      </c>
      <c r="D88" s="43">
        <f>SUM(D72:D87)</f>
        <v>250721.305</v>
      </c>
      <c r="E88" s="43">
        <f>SUM(E72:E87)</f>
        <v>692197.305</v>
      </c>
      <c r="F88" s="43">
        <f>SUM(F72:F87)</f>
        <v>250720.3325</v>
      </c>
      <c r="G88" s="43">
        <f>SUM(G72:G87)</f>
        <v>2341966.2475</v>
      </c>
      <c r="H88" s="29">
        <f>SUM(C88:F88)</f>
        <v>2341966.2475</v>
      </c>
    </row>
    <row r="89" spans="1:7" ht="12.75">
      <c r="A89" s="34" t="s">
        <v>12</v>
      </c>
      <c r="B89" s="23"/>
      <c r="C89" s="48"/>
      <c r="D89" s="49"/>
      <c r="E89" s="39"/>
      <c r="F89" s="29"/>
      <c r="G89" s="29"/>
    </row>
    <row r="90" spans="1:7" ht="12.75">
      <c r="A90" s="41"/>
      <c r="B90" s="41"/>
      <c r="C90" s="47"/>
      <c r="D90" s="39"/>
      <c r="E90" s="39"/>
      <c r="F90" s="29"/>
      <c r="G90" s="29"/>
    </row>
    <row r="91" spans="1:7" ht="12.75">
      <c r="A91" s="30"/>
      <c r="B91" s="30"/>
      <c r="C91" s="47"/>
      <c r="D91" s="39"/>
      <c r="E91" s="39"/>
      <c r="F91" s="29"/>
      <c r="G91" s="29">
        <f>SUM(C91:F91)</f>
        <v>0</v>
      </c>
    </row>
    <row r="92" spans="1:8" ht="10.5" customHeight="1">
      <c r="A92" s="30" t="s">
        <v>21</v>
      </c>
      <c r="B92" s="30"/>
      <c r="C92" s="43">
        <f>SUM(C91:C91)</f>
        <v>0</v>
      </c>
      <c r="D92" s="43">
        <f>SUM(D91:D91)</f>
        <v>0</v>
      </c>
      <c r="E92" s="43">
        <f>SUM(E91:E91)</f>
        <v>0</v>
      </c>
      <c r="F92" s="43">
        <f>SUM(F91:F91)</f>
        <v>0</v>
      </c>
      <c r="G92" s="43">
        <f>SUM(G91:G91)</f>
        <v>0</v>
      </c>
      <c r="H92" s="29">
        <f>SUM(C92:F92)</f>
        <v>0</v>
      </c>
    </row>
    <row r="93" spans="1:7" ht="12.75">
      <c r="A93" s="51" t="s">
        <v>13</v>
      </c>
      <c r="B93" s="41"/>
      <c r="C93" s="27"/>
      <c r="D93" s="32"/>
      <c r="E93" s="42"/>
      <c r="F93" s="29"/>
      <c r="G93" s="29"/>
    </row>
    <row r="94" spans="1:7" ht="12.75">
      <c r="A94" s="41"/>
      <c r="B94" s="41"/>
      <c r="C94" s="27"/>
      <c r="D94" s="49"/>
      <c r="E94" s="27"/>
      <c r="F94" s="29"/>
      <c r="G94" s="29"/>
    </row>
    <row r="95" spans="1:7" s="26" customFormat="1" ht="12.75">
      <c r="A95" s="26" t="s">
        <v>80</v>
      </c>
      <c r="C95" s="52">
        <v>16500</v>
      </c>
      <c r="D95" s="28">
        <v>16500</v>
      </c>
      <c r="E95" s="52">
        <v>16500</v>
      </c>
      <c r="F95" s="53">
        <v>16500</v>
      </c>
      <c r="G95" s="53">
        <f>SUM(C95:F95)</f>
        <v>66000</v>
      </c>
    </row>
    <row r="96" spans="1:7" s="26" customFormat="1" ht="12.75">
      <c r="A96" s="31"/>
      <c r="B96" s="31"/>
      <c r="C96" s="38"/>
      <c r="D96" s="28"/>
      <c r="E96" s="54"/>
      <c r="F96" s="53"/>
      <c r="G96" s="53">
        <f>SUM(C96:F96)</f>
        <v>0</v>
      </c>
    </row>
    <row r="97" spans="1:8" s="1" customFormat="1" ht="12.75">
      <c r="A97" s="30" t="s">
        <v>21</v>
      </c>
      <c r="B97" s="30"/>
      <c r="C97" s="43">
        <f>SUM(C95:C96)</f>
        <v>16500</v>
      </c>
      <c r="D97" s="43">
        <f>SUM(D95:D96)</f>
        <v>16500</v>
      </c>
      <c r="E97" s="43">
        <f>SUM(E95:E96)</f>
        <v>16500</v>
      </c>
      <c r="F97" s="43">
        <f>SUM(F95:F96)</f>
        <v>16500</v>
      </c>
      <c r="G97" s="43">
        <f>SUM(G95:G96)</f>
        <v>66000</v>
      </c>
      <c r="H97" s="43">
        <f>SUM(C97:F97)</f>
        <v>66000</v>
      </c>
    </row>
    <row r="98" spans="1:8" s="1" customFormat="1" ht="13.5" thickBot="1">
      <c r="A98" s="30"/>
      <c r="B98" s="30"/>
      <c r="C98" s="43"/>
      <c r="D98" s="43"/>
      <c r="E98" s="43"/>
      <c r="F98" s="43"/>
      <c r="G98" s="43"/>
      <c r="H98" s="43"/>
    </row>
    <row r="99" spans="1:8" ht="16.5" thickBot="1">
      <c r="A99" s="17" t="s">
        <v>23</v>
      </c>
      <c r="B99" s="55"/>
      <c r="C99" s="38">
        <f>C97+C92+C88+C69+C52+C47+C42</f>
        <v>2225329.1750000003</v>
      </c>
      <c r="D99" s="38">
        <f>D97+D92+D88+D69+D52+D47+D42</f>
        <v>638304.175</v>
      </c>
      <c r="E99" s="38">
        <f>E97+E92+E88+E69+E52+E47+E42</f>
        <v>955398.925</v>
      </c>
      <c r="F99" s="38">
        <f>F97+F92+F88+F69+F52+F47+F42</f>
        <v>498302.9525</v>
      </c>
      <c r="G99" s="38">
        <f>G97+G92+G88+G69+G52+G47+G42</f>
        <v>4317335.2275</v>
      </c>
      <c r="H99" s="29"/>
    </row>
    <row r="100" spans="1:8" s="1" customFormat="1" ht="12.75">
      <c r="A100" s="30"/>
      <c r="B100" s="30"/>
      <c r="C100" s="43"/>
      <c r="D100" s="43"/>
      <c r="E100" s="43"/>
      <c r="F100" s="43"/>
      <c r="G100" s="43"/>
      <c r="H100" s="43"/>
    </row>
    <row r="101" spans="1:7" ht="18">
      <c r="A101" s="56" t="s">
        <v>81</v>
      </c>
      <c r="B101" s="57"/>
      <c r="C101" s="58">
        <f>C99+C30</f>
        <v>3513470.3675</v>
      </c>
      <c r="D101" s="58">
        <f>D99+D30</f>
        <v>1926445.3675</v>
      </c>
      <c r="E101" s="58">
        <f>E99+E30</f>
        <v>2243540.1174999997</v>
      </c>
      <c r="F101" s="58">
        <f>F99+F30</f>
        <v>1786444.145</v>
      </c>
      <c r="G101" s="59">
        <f>G99+G30</f>
        <v>9469899.997499999</v>
      </c>
    </row>
    <row r="105" spans="1:4" ht="12.75">
      <c r="A105" s="30"/>
      <c r="B105" s="30"/>
      <c r="C105" s="24"/>
      <c r="D105" s="24"/>
    </row>
  </sheetData>
  <sheetProtection/>
  <printOptions gridLines="1" horizontalCentered="1"/>
  <pageMargins left="0.27" right="0.25" top="0.6" bottom="0.56" header="0.27" footer="0.21"/>
  <pageSetup horizontalDpi="600" verticalDpi="600" orientation="landscape" scale="90" r:id="rId1"/>
  <headerFooter alignWithMargins="0">
    <oddFooter>&amp;L&amp;F&amp;RPage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pane xSplit="1" ySplit="4" topLeftCell="B47" activePane="bottomRight" state="frozen"/>
      <selection pane="topLeft" activeCell="D38" sqref="D38:F38"/>
      <selection pane="topRight" activeCell="D38" sqref="D38:F38"/>
      <selection pane="bottomLeft" activeCell="D38" sqref="D38:F38"/>
      <selection pane="bottomRight" activeCell="D38" sqref="D38:F38"/>
    </sheetView>
  </sheetViews>
  <sheetFormatPr defaultColWidth="9.140625" defaultRowHeight="12.75"/>
  <cols>
    <col min="1" max="1" width="45.28125" style="4" customWidth="1"/>
    <col min="2" max="2" width="20.7109375" style="4" bestFit="1" customWidth="1"/>
    <col min="3" max="3" width="14.00390625" style="2" customWidth="1"/>
    <col min="4" max="4" width="14.8515625" style="2" customWidth="1"/>
    <col min="5" max="5" width="14.8515625" style="3" customWidth="1"/>
    <col min="6" max="6" width="14.00390625" style="4" customWidth="1"/>
    <col min="7" max="7" width="15.8515625" style="4" customWidth="1"/>
    <col min="8" max="8" width="10.8515625" style="4" customWidth="1"/>
    <col min="9" max="16384" width="9.140625" style="4" customWidth="1"/>
  </cols>
  <sheetData>
    <row r="1" spans="1:2" ht="12.75">
      <c r="A1" s="1" t="s">
        <v>24</v>
      </c>
      <c r="B1" s="1"/>
    </row>
    <row r="2" spans="1:2" ht="12.75">
      <c r="A2" s="1"/>
      <c r="B2" s="1"/>
    </row>
    <row r="3" spans="1:5" s="8" customFormat="1" ht="20.25" customHeight="1" thickBot="1">
      <c r="A3" s="5" t="s">
        <v>82</v>
      </c>
      <c r="B3" s="5"/>
      <c r="C3" s="6"/>
      <c r="D3" s="6"/>
      <c r="E3" s="7"/>
    </row>
    <row r="4" spans="2:7" s="9" customFormat="1" ht="13.5" thickBot="1">
      <c r="B4" s="60" t="s">
        <v>26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2:7" s="9" customFormat="1" ht="13.5" thickBot="1">
      <c r="B5" s="14"/>
      <c r="C5" s="15"/>
      <c r="D5" s="15"/>
      <c r="E5" s="16"/>
      <c r="F5" s="16"/>
      <c r="G5" s="16"/>
    </row>
    <row r="6" spans="1:5" s="9" customFormat="1" ht="16.5" thickBot="1">
      <c r="A6" s="17" t="s">
        <v>6</v>
      </c>
      <c r="B6" s="18"/>
      <c r="C6" s="19"/>
      <c r="D6" s="19"/>
      <c r="E6" s="20"/>
    </row>
    <row r="7" s="9" customFormat="1" ht="16.5" thickBot="1">
      <c r="A7" s="21"/>
    </row>
    <row r="8" spans="1:5" s="25" customFormat="1" ht="13.5" thickBot="1">
      <c r="A8" s="22" t="s">
        <v>0</v>
      </c>
      <c r="B8" s="23"/>
      <c r="C8" s="24"/>
      <c r="D8" s="24"/>
      <c r="E8" s="3"/>
    </row>
    <row r="9" spans="2:7" ht="12.75">
      <c r="B9" s="26"/>
      <c r="C9" s="27">
        <f>2867561.74/4</f>
        <v>716890.435</v>
      </c>
      <c r="D9" s="27">
        <f>2867561.74/4</f>
        <v>716890.435</v>
      </c>
      <c r="E9" s="27">
        <f>2867561.74/4</f>
        <v>716890.435</v>
      </c>
      <c r="F9" s="27">
        <f>2867561.74/4</f>
        <v>716890.435</v>
      </c>
      <c r="G9" s="29">
        <f>SUM(C9:F9)</f>
        <v>2867561.74</v>
      </c>
    </row>
    <row r="10" spans="2:7" ht="12.75">
      <c r="B10" s="26"/>
      <c r="C10" s="27"/>
      <c r="D10" s="28"/>
      <c r="E10" s="27"/>
      <c r="F10" s="29"/>
      <c r="G10" s="29">
        <f>SUM(C10:F10)</f>
        <v>0</v>
      </c>
    </row>
    <row r="11" spans="1:7" ht="12.75">
      <c r="A11" s="30"/>
      <c r="B11" s="31"/>
      <c r="C11" s="32"/>
      <c r="D11" s="33"/>
      <c r="E11" s="27"/>
      <c r="F11" s="29"/>
      <c r="G11" s="29">
        <f>SUM(C11:F11)</f>
        <v>0</v>
      </c>
    </row>
    <row r="12" spans="1:7" ht="12.75">
      <c r="A12" s="30" t="s">
        <v>21</v>
      </c>
      <c r="B12" s="31"/>
      <c r="C12" s="29">
        <f>SUM(C9:C11)</f>
        <v>716890.435</v>
      </c>
      <c r="D12" s="29">
        <f>SUM(D9:D11)</f>
        <v>716890.435</v>
      </c>
      <c r="E12" s="29">
        <f>SUM(E9:E11)</f>
        <v>716890.435</v>
      </c>
      <c r="F12" s="29">
        <f>SUM(F9:F11)</f>
        <v>716890.435</v>
      </c>
      <c r="G12" s="29">
        <f>SUM(G9:G11)</f>
        <v>2867561.74</v>
      </c>
    </row>
    <row r="13" spans="1:5" ht="12.75">
      <c r="A13" s="34" t="s">
        <v>1</v>
      </c>
      <c r="B13" s="23"/>
      <c r="C13" s="24"/>
      <c r="D13" s="35"/>
      <c r="E13" s="36"/>
    </row>
    <row r="14" spans="2:7" ht="12.75">
      <c r="B14" s="26"/>
      <c r="C14" s="27">
        <f>36990.95/4</f>
        <v>9247.7375</v>
      </c>
      <c r="D14" s="27">
        <f>36990.95/4</f>
        <v>9247.7375</v>
      </c>
      <c r="E14" s="27">
        <f>36990.95/4</f>
        <v>9247.7375</v>
      </c>
      <c r="F14" s="27">
        <f>36990.95/4</f>
        <v>9247.7375</v>
      </c>
      <c r="G14" s="29">
        <f>SUM(C14:F14)</f>
        <v>36990.95</v>
      </c>
    </row>
    <row r="15" spans="1:7" ht="12.75">
      <c r="A15" s="30"/>
      <c r="B15" s="31"/>
      <c r="C15" s="32"/>
      <c r="D15" s="28"/>
      <c r="E15" s="27"/>
      <c r="F15" s="29"/>
      <c r="G15" s="29">
        <f>SUM(C15:F15)</f>
        <v>0</v>
      </c>
    </row>
    <row r="16" spans="2:7" ht="12.75">
      <c r="B16" s="26"/>
      <c r="C16" s="27"/>
      <c r="D16" s="28"/>
      <c r="E16" s="27"/>
      <c r="F16" s="29"/>
      <c r="G16" s="29">
        <f>SUM(C16:F16)</f>
        <v>0</v>
      </c>
    </row>
    <row r="17" spans="1:7" ht="12.75">
      <c r="A17" s="3" t="s">
        <v>21</v>
      </c>
      <c r="B17" s="37"/>
      <c r="C17" s="29">
        <f>SUM(C14:C16)</f>
        <v>9247.7375</v>
      </c>
      <c r="D17" s="29">
        <f>SUM(D14:D16)</f>
        <v>9247.7375</v>
      </c>
      <c r="E17" s="29">
        <f>SUM(E14:E16)</f>
        <v>9247.7375</v>
      </c>
      <c r="F17" s="29">
        <f>SUM(F14:F16)</f>
        <v>9247.7375</v>
      </c>
      <c r="G17" s="29">
        <f>SUM(G14:G16)</f>
        <v>36990.95</v>
      </c>
    </row>
    <row r="18" spans="1:7" ht="12.75">
      <c r="A18" s="34" t="s">
        <v>2</v>
      </c>
      <c r="B18" s="23"/>
      <c r="C18" s="27"/>
      <c r="D18" s="28"/>
      <c r="E18" s="27"/>
      <c r="F18" s="29"/>
      <c r="G18" s="29"/>
    </row>
    <row r="19" spans="2:7" ht="12.75">
      <c r="B19" s="26"/>
      <c r="C19" s="27"/>
      <c r="D19" s="28"/>
      <c r="E19" s="27"/>
      <c r="F19" s="29"/>
      <c r="G19" s="29">
        <f>SUM(C19:F19)</f>
        <v>0</v>
      </c>
    </row>
    <row r="20" spans="1:7" ht="12.75">
      <c r="A20" s="30"/>
      <c r="B20" s="31"/>
      <c r="C20" s="32"/>
      <c r="D20" s="28"/>
      <c r="E20" s="27"/>
      <c r="F20" s="29"/>
      <c r="G20" s="29">
        <f>SUM(C20:F20)</f>
        <v>0</v>
      </c>
    </row>
    <row r="21" spans="2:7" ht="12.75">
      <c r="B21" s="26"/>
      <c r="C21" s="27"/>
      <c r="D21" s="28"/>
      <c r="E21" s="27"/>
      <c r="F21" s="29"/>
      <c r="G21" s="29">
        <f>SUM(C21:F21)</f>
        <v>0</v>
      </c>
    </row>
    <row r="22" spans="1:7" ht="12.75">
      <c r="A22" s="30"/>
      <c r="B22" s="31"/>
      <c r="C22" s="38"/>
      <c r="D22" s="28"/>
      <c r="E22" s="39"/>
      <c r="F22" s="29"/>
      <c r="G22" s="29">
        <f>SUM(C22:F22)</f>
        <v>0</v>
      </c>
    </row>
    <row r="23" spans="1:7" ht="13.5" thickBot="1">
      <c r="A23" s="30" t="s">
        <v>21</v>
      </c>
      <c r="B23" s="31"/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7" s="1" customFormat="1" ht="13.5" thickBot="1">
      <c r="A24" s="40" t="s">
        <v>4</v>
      </c>
      <c r="B24" s="41"/>
      <c r="C24" s="39"/>
      <c r="D24" s="27"/>
      <c r="E24" s="42"/>
      <c r="F24" s="43"/>
      <c r="G24" s="43"/>
    </row>
    <row r="25" spans="1:7" s="1" customFormat="1" ht="12.75">
      <c r="A25" s="4"/>
      <c r="B25" s="26"/>
      <c r="C25" s="43"/>
      <c r="D25" s="32"/>
      <c r="E25" s="42"/>
      <c r="F25" s="43"/>
      <c r="G25" s="29"/>
    </row>
    <row r="26" spans="1:7" s="1" customFormat="1" ht="12.75">
      <c r="A26" s="4"/>
      <c r="B26" s="26"/>
      <c r="C26" s="29">
        <f>745520.72/4</f>
        <v>186380.18</v>
      </c>
      <c r="D26" s="29">
        <f>745520.72/4</f>
        <v>186380.18</v>
      </c>
      <c r="E26" s="29">
        <f>745520.72/4</f>
        <v>186380.18</v>
      </c>
      <c r="F26" s="29">
        <f>745520.72/4</f>
        <v>186380.18</v>
      </c>
      <c r="G26" s="29">
        <f>SUM(C26:F26)</f>
        <v>745520.72</v>
      </c>
    </row>
    <row r="27" spans="1:7" s="1" customFormat="1" ht="12.75">
      <c r="A27" s="30" t="s">
        <v>21</v>
      </c>
      <c r="B27" s="31"/>
      <c r="C27" s="29">
        <f>SUM(C25:C26)</f>
        <v>186380.18</v>
      </c>
      <c r="D27" s="29">
        <f>SUM(D25:D26)</f>
        <v>186380.18</v>
      </c>
      <c r="E27" s="29">
        <f>SUM(E25:E26)</f>
        <v>186380.18</v>
      </c>
      <c r="F27" s="29">
        <f>SUM(F25:F26)</f>
        <v>186380.18</v>
      </c>
      <c r="G27" s="29">
        <f>SUM(G25:G26)</f>
        <v>745520.72</v>
      </c>
    </row>
    <row r="28" spans="1:7" s="1" customFormat="1" ht="12.75">
      <c r="A28" s="34" t="s">
        <v>3</v>
      </c>
      <c r="B28" s="23"/>
      <c r="C28" s="44"/>
      <c r="D28" s="27"/>
      <c r="E28" s="42"/>
      <c r="F28" s="43"/>
      <c r="G28" s="43"/>
    </row>
    <row r="29" spans="2:7" ht="12.75">
      <c r="B29" s="26"/>
      <c r="C29" s="29"/>
      <c r="D29" s="29"/>
      <c r="E29" s="39"/>
      <c r="F29" s="29"/>
      <c r="G29" s="29"/>
    </row>
    <row r="30" spans="1:7" ht="12.75">
      <c r="A30" s="30" t="s">
        <v>21</v>
      </c>
      <c r="B30" s="31"/>
      <c r="C30" s="29">
        <f>SUM(C28:C29)</f>
        <v>0</v>
      </c>
      <c r="D30" s="29">
        <f>SUM(D28:D29)</f>
        <v>0</v>
      </c>
      <c r="E30" s="29">
        <f>SUM(E28:E29)</f>
        <v>0</v>
      </c>
      <c r="F30" s="29">
        <f>SUM(F28:F29)</f>
        <v>0</v>
      </c>
      <c r="G30" s="29">
        <f>SUM(C30:F30)</f>
        <v>0</v>
      </c>
    </row>
    <row r="31" spans="1:7" ht="13.5" thickBot="1">
      <c r="A31" s="30"/>
      <c r="B31" s="31"/>
      <c r="C31" s="29"/>
      <c r="D31" s="29"/>
      <c r="E31" s="29"/>
      <c r="F31" s="29"/>
      <c r="G31" s="29"/>
    </row>
    <row r="32" spans="1:8" ht="16.5" thickBot="1">
      <c r="A32" s="17" t="s">
        <v>22</v>
      </c>
      <c r="B32" s="18"/>
      <c r="C32" s="45">
        <f>C30+C27+C23+C17+C12</f>
        <v>912518.3525</v>
      </c>
      <c r="D32" s="45">
        <f>D30+D27+D23+D17+D12</f>
        <v>912518.3525</v>
      </c>
      <c r="E32" s="45">
        <f>E30+E27+E23+E17+E12</f>
        <v>912518.3525</v>
      </c>
      <c r="F32" s="45">
        <f>F30+F27+F23+F17+F12</f>
        <v>912518.3525</v>
      </c>
      <c r="G32" s="45">
        <f>G30+G27+G23+G17+G12</f>
        <v>3650073.41</v>
      </c>
      <c r="H32" s="29">
        <f>SUM(C32:F32)</f>
        <v>3650073.41</v>
      </c>
    </row>
    <row r="33" spans="1:7" ht="13.5" thickBot="1">
      <c r="A33" s="30"/>
      <c r="B33" s="31"/>
      <c r="C33" s="29"/>
      <c r="D33" s="29"/>
      <c r="E33" s="29"/>
      <c r="F33" s="29"/>
      <c r="G33" s="29"/>
    </row>
    <row r="34" spans="1:5" ht="16.5" thickBot="1">
      <c r="A34" s="17" t="s">
        <v>5</v>
      </c>
      <c r="B34" s="18"/>
      <c r="C34" s="4"/>
      <c r="D34" s="4"/>
      <c r="E34" s="4"/>
    </row>
    <row r="35" spans="1:7" ht="16.5" thickBot="1">
      <c r="A35" s="46"/>
      <c r="B35" s="18"/>
      <c r="C35" s="44"/>
      <c r="D35" s="27"/>
      <c r="E35" s="39"/>
      <c r="F35" s="29"/>
      <c r="G35" s="29"/>
    </row>
    <row r="36" spans="1:7" ht="13.5" thickBot="1">
      <c r="A36" s="40" t="s">
        <v>7</v>
      </c>
      <c r="B36" s="41"/>
      <c r="C36" s="27"/>
      <c r="D36" s="27"/>
      <c r="E36" s="39"/>
      <c r="F36" s="29"/>
      <c r="G36" s="29"/>
    </row>
    <row r="37" spans="3:7" ht="12.75">
      <c r="C37" s="27"/>
      <c r="D37" s="27"/>
      <c r="E37" s="39"/>
      <c r="F37" s="29"/>
      <c r="G37" s="29">
        <f>SUM(C37:F37)</f>
        <v>0</v>
      </c>
    </row>
    <row r="38" spans="1:7" ht="12.75">
      <c r="A38" s="30"/>
      <c r="B38" s="30"/>
      <c r="C38" s="44"/>
      <c r="D38" s="27"/>
      <c r="E38" s="39"/>
      <c r="F38" s="29"/>
      <c r="G38" s="29">
        <f>SUM(C38:F38)</f>
        <v>0</v>
      </c>
    </row>
    <row r="39" spans="1:7" ht="12.75">
      <c r="A39" s="30"/>
      <c r="B39" s="30"/>
      <c r="C39" s="48"/>
      <c r="D39" s="27"/>
      <c r="E39" s="39"/>
      <c r="F39" s="29"/>
      <c r="G39" s="29">
        <f>SUM(C39:F39)</f>
        <v>0</v>
      </c>
    </row>
    <row r="40" spans="1:8" ht="13.5" thickBot="1">
      <c r="A40" s="30" t="s">
        <v>21</v>
      </c>
      <c r="B40" s="30"/>
      <c r="C40" s="29">
        <f>SUM(C37:C39)</f>
        <v>0</v>
      </c>
      <c r="D40" s="29">
        <f>SUM(D37:D39)</f>
        <v>0</v>
      </c>
      <c r="E40" s="29">
        <f>SUM(E37:E39)</f>
        <v>0</v>
      </c>
      <c r="F40" s="29">
        <f>SUM(F37:F39)</f>
        <v>0</v>
      </c>
      <c r="G40" s="29">
        <f>SUM(G37:G39)</f>
        <v>0</v>
      </c>
      <c r="H40" s="29">
        <f>SUM(C40:F40)</f>
        <v>0</v>
      </c>
    </row>
    <row r="41" spans="1:7" ht="13.5" thickBot="1">
      <c r="A41" s="40" t="s">
        <v>9</v>
      </c>
      <c r="B41" s="41"/>
      <c r="C41" s="39"/>
      <c r="D41" s="39"/>
      <c r="E41" s="39"/>
      <c r="F41" s="29"/>
      <c r="G41" s="29"/>
    </row>
    <row r="42" spans="1:7" ht="12.75">
      <c r="A42" s="41" t="s">
        <v>20</v>
      </c>
      <c r="B42" s="41"/>
      <c r="C42" s="39"/>
      <c r="D42" s="39"/>
      <c r="E42" s="39"/>
      <c r="F42" s="29"/>
      <c r="G42" s="29">
        <f>SUM(C42:F42)</f>
        <v>0</v>
      </c>
    </row>
    <row r="43" spans="1:7" ht="12.75">
      <c r="A43" s="30"/>
      <c r="B43" s="30"/>
      <c r="C43" s="39"/>
      <c r="D43" s="39"/>
      <c r="E43" s="39"/>
      <c r="F43" s="29"/>
      <c r="G43" s="29">
        <f>SUM(C43:F43)</f>
        <v>0</v>
      </c>
    </row>
    <row r="44" spans="1:7" ht="12.75">
      <c r="A44" s="30"/>
      <c r="B44" s="30"/>
      <c r="C44" s="42"/>
      <c r="D44" s="39"/>
      <c r="E44" s="39"/>
      <c r="F44" s="29"/>
      <c r="G44" s="29">
        <f>SUM(C44:F44)</f>
        <v>0</v>
      </c>
    </row>
    <row r="45" spans="1:8" ht="13.5" thickBot="1">
      <c r="A45" s="30" t="s">
        <v>21</v>
      </c>
      <c r="B45" s="30"/>
      <c r="C45" s="29">
        <f>SUM(C42:C44)</f>
        <v>0</v>
      </c>
      <c r="D45" s="29">
        <f>SUM(D42:D44)</f>
        <v>0</v>
      </c>
      <c r="E45" s="29">
        <f>SUM(E42:E44)</f>
        <v>0</v>
      </c>
      <c r="F45" s="29">
        <f>SUM(F42:F44)</f>
        <v>0</v>
      </c>
      <c r="G45" s="29">
        <f>SUM(G42:G44)</f>
        <v>0</v>
      </c>
      <c r="H45" s="29">
        <f>SUM(C45:F45)</f>
        <v>0</v>
      </c>
    </row>
    <row r="46" spans="1:7" ht="13.5" thickBot="1">
      <c r="A46" s="40" t="s">
        <v>8</v>
      </c>
      <c r="B46" s="41"/>
      <c r="C46" s="39"/>
      <c r="D46" s="39"/>
      <c r="E46" s="39"/>
      <c r="F46" s="29"/>
      <c r="G46" s="29"/>
    </row>
    <row r="47" spans="1:7" ht="12.75">
      <c r="A47" s="30"/>
      <c r="B47" s="30"/>
      <c r="C47" s="39"/>
      <c r="D47" s="39"/>
      <c r="E47" s="39"/>
      <c r="F47" s="29"/>
      <c r="G47" s="29">
        <f>SUM(C47:F47)</f>
        <v>0</v>
      </c>
    </row>
    <row r="48" spans="1:7" ht="12.75">
      <c r="A48" s="30"/>
      <c r="B48" s="30"/>
      <c r="C48" s="39"/>
      <c r="D48" s="39"/>
      <c r="E48" s="39"/>
      <c r="F48" s="29"/>
      <c r="G48" s="29">
        <f>SUM(C48:F48)</f>
        <v>0</v>
      </c>
    </row>
    <row r="49" spans="1:7" ht="12.75">
      <c r="A49" s="30"/>
      <c r="B49" s="30"/>
      <c r="C49" s="42"/>
      <c r="D49" s="39"/>
      <c r="E49" s="39"/>
      <c r="F49" s="29"/>
      <c r="G49" s="29">
        <f>SUM(C49:F49)</f>
        <v>0</v>
      </c>
    </row>
    <row r="50" spans="1:7" ht="13.5" thickBot="1">
      <c r="A50" s="30" t="s">
        <v>21</v>
      </c>
      <c r="B50" s="30"/>
      <c r="C50" s="29">
        <f>SUM(C47:C49)</f>
        <v>0</v>
      </c>
      <c r="D50" s="29">
        <f>SUM(D47:D49)</f>
        <v>0</v>
      </c>
      <c r="E50" s="29">
        <f>SUM(E47:E49)</f>
        <v>0</v>
      </c>
      <c r="F50" s="29">
        <f>SUM(F47:F49)</f>
        <v>0</v>
      </c>
      <c r="G50" s="29">
        <f>SUM(G47:G49)</f>
        <v>0</v>
      </c>
    </row>
    <row r="51" spans="1:7" ht="13.5" thickBot="1">
      <c r="A51" s="40" t="s">
        <v>10</v>
      </c>
      <c r="B51" s="41"/>
      <c r="C51" s="39"/>
      <c r="D51" s="39"/>
      <c r="E51" s="39"/>
      <c r="F51" s="29"/>
      <c r="G51" s="29"/>
    </row>
    <row r="52" spans="1:7" ht="12.75">
      <c r="A52" s="41"/>
      <c r="B52" s="41"/>
      <c r="C52" s="47"/>
      <c r="D52" s="39"/>
      <c r="E52" s="39"/>
      <c r="F52" s="29"/>
      <c r="G52" s="29"/>
    </row>
    <row r="53" spans="1:7" ht="12.75">
      <c r="A53" s="41" t="s">
        <v>83</v>
      </c>
      <c r="B53" s="41"/>
      <c r="C53" s="47">
        <v>10000</v>
      </c>
      <c r="D53" s="39"/>
      <c r="E53" s="39">
        <v>10000</v>
      </c>
      <c r="F53" s="29"/>
      <c r="G53" s="29">
        <f>SUM(C53:F53)</f>
        <v>20000</v>
      </c>
    </row>
    <row r="54" spans="1:7" ht="12.75">
      <c r="A54" s="41" t="s">
        <v>33</v>
      </c>
      <c r="B54" s="41"/>
      <c r="C54" s="47">
        <v>750</v>
      </c>
      <c r="D54" s="39">
        <v>750</v>
      </c>
      <c r="E54" s="39">
        <v>750</v>
      </c>
      <c r="F54" s="29">
        <v>750</v>
      </c>
      <c r="G54" s="29">
        <f>SUM(C54:F54)</f>
        <v>3000</v>
      </c>
    </row>
    <row r="55" spans="3:7" ht="12.75">
      <c r="C55" s="39"/>
      <c r="D55" s="39"/>
      <c r="E55" s="39"/>
      <c r="F55" s="29"/>
      <c r="G55" s="29">
        <f>SUM(C55:F55)</f>
        <v>0</v>
      </c>
    </row>
    <row r="56" spans="1:8" ht="13.5" thickBot="1">
      <c r="A56" s="30" t="s">
        <v>21</v>
      </c>
      <c r="B56" s="30"/>
      <c r="C56" s="29">
        <f>SUM(C53:C55)</f>
        <v>10750</v>
      </c>
      <c r="D56" s="29">
        <f>SUM(D53:D55)</f>
        <v>750</v>
      </c>
      <c r="E56" s="29">
        <f>SUM(E53:E55)</f>
        <v>10750</v>
      </c>
      <c r="F56" s="29">
        <f>SUM(F53:F55)</f>
        <v>750</v>
      </c>
      <c r="G56" s="29">
        <f>SUM(G53:G55)</f>
        <v>23000</v>
      </c>
      <c r="H56" s="29">
        <f>SUM(C56:F56)</f>
        <v>23000</v>
      </c>
    </row>
    <row r="57" spans="1:7" ht="13.5" thickBot="1">
      <c r="A57" s="40" t="s">
        <v>11</v>
      </c>
      <c r="B57" s="41"/>
      <c r="C57" s="39"/>
      <c r="D57" s="39"/>
      <c r="E57" s="39"/>
      <c r="F57" s="29"/>
      <c r="G57" s="29"/>
    </row>
    <row r="58" spans="1:7" ht="12.75">
      <c r="A58" s="41"/>
      <c r="B58" s="41"/>
      <c r="C58" s="47"/>
      <c r="D58" s="49"/>
      <c r="E58" s="39"/>
      <c r="F58" s="29"/>
      <c r="G58" s="29"/>
    </row>
    <row r="59" spans="1:7" ht="12.75">
      <c r="A59" s="41" t="s">
        <v>84</v>
      </c>
      <c r="B59" s="41"/>
      <c r="C59" s="47">
        <f>300000/4</f>
        <v>75000</v>
      </c>
      <c r="D59" s="39">
        <v>75000</v>
      </c>
      <c r="E59" s="39">
        <v>75000</v>
      </c>
      <c r="F59" s="29">
        <v>75000</v>
      </c>
      <c r="G59" s="29">
        <f>SUM(C59:F59)</f>
        <v>300000</v>
      </c>
    </row>
    <row r="60" spans="1:7" ht="12.75">
      <c r="A60" s="41" t="s">
        <v>85</v>
      </c>
      <c r="B60" s="41"/>
      <c r="C60" s="47">
        <f>6500/4</f>
        <v>1625</v>
      </c>
      <c r="D60" s="47">
        <f>6500/4</f>
        <v>1625</v>
      </c>
      <c r="E60" s="47">
        <f>6500/4</f>
        <v>1625</v>
      </c>
      <c r="F60" s="47">
        <f>6500/4</f>
        <v>1625</v>
      </c>
      <c r="G60" s="29">
        <f>SUM(C60:F60)</f>
        <v>6500</v>
      </c>
    </row>
    <row r="61" spans="1:7" ht="12.75">
      <c r="A61" s="41"/>
      <c r="B61" s="41"/>
      <c r="C61" s="47"/>
      <c r="D61" s="49"/>
      <c r="E61" s="39"/>
      <c r="F61" s="29"/>
      <c r="G61" s="29">
        <f>SUM(C61:F61)</f>
        <v>0</v>
      </c>
    </row>
    <row r="62" spans="1:8" ht="12.75">
      <c r="A62" s="30" t="s">
        <v>21</v>
      </c>
      <c r="B62" s="30"/>
      <c r="C62" s="43">
        <f>SUM(C59:C61)</f>
        <v>76625</v>
      </c>
      <c r="D62" s="43">
        <f>SUM(D59:D61)</f>
        <v>76625</v>
      </c>
      <c r="E62" s="43">
        <f>SUM(E59:E61)</f>
        <v>76625</v>
      </c>
      <c r="F62" s="43">
        <f>SUM(F59:F61)</f>
        <v>76625</v>
      </c>
      <c r="G62" s="43">
        <f>SUM(G59:G61)</f>
        <v>306500</v>
      </c>
      <c r="H62" s="29">
        <f>SUM(C62:F62)</f>
        <v>306500</v>
      </c>
    </row>
    <row r="63" spans="1:7" ht="12.75">
      <c r="A63" s="34" t="s">
        <v>12</v>
      </c>
      <c r="B63" s="23"/>
      <c r="C63" s="48"/>
      <c r="D63" s="49"/>
      <c r="E63" s="39"/>
      <c r="F63" s="29"/>
      <c r="G63" s="29"/>
    </row>
    <row r="64" spans="1:7" ht="12.75">
      <c r="A64" s="41"/>
      <c r="B64" s="41"/>
      <c r="C64" s="47"/>
      <c r="D64" s="39"/>
      <c r="E64" s="39"/>
      <c r="F64" s="29"/>
      <c r="G64" s="29"/>
    </row>
    <row r="65" spans="1:7" ht="12.75">
      <c r="A65" s="30"/>
      <c r="B65" s="30"/>
      <c r="C65" s="47"/>
      <c r="D65" s="39"/>
      <c r="E65" s="39"/>
      <c r="F65" s="29"/>
      <c r="G65" s="29">
        <f>SUM(C65:F65)</f>
        <v>0</v>
      </c>
    </row>
    <row r="66" spans="1:7" ht="12.75">
      <c r="A66" s="30"/>
      <c r="B66" s="30"/>
      <c r="C66" s="50"/>
      <c r="D66" s="39"/>
      <c r="E66" s="39"/>
      <c r="F66" s="29"/>
      <c r="G66" s="29">
        <f>SUM(C66:F66)</f>
        <v>0</v>
      </c>
    </row>
    <row r="67" spans="1:8" ht="12.75">
      <c r="A67" s="30" t="s">
        <v>21</v>
      </c>
      <c r="B67" s="30"/>
      <c r="C67" s="43">
        <f>SUM(C65:C66)</f>
        <v>0</v>
      </c>
      <c r="D67" s="43">
        <f>SUM(D65:D66)</f>
        <v>0</v>
      </c>
      <c r="E67" s="43">
        <f>SUM(E65:E66)</f>
        <v>0</v>
      </c>
      <c r="F67" s="43">
        <f>SUM(F65:F66)</f>
        <v>0</v>
      </c>
      <c r="G67" s="43">
        <f>SUM(G65:G66)</f>
        <v>0</v>
      </c>
      <c r="H67" s="29">
        <f>SUM(C67:F67)</f>
        <v>0</v>
      </c>
    </row>
    <row r="68" spans="1:7" ht="12.75">
      <c r="A68" s="51" t="s">
        <v>13</v>
      </c>
      <c r="B68" s="41"/>
      <c r="C68" s="27"/>
      <c r="D68" s="32"/>
      <c r="E68" s="42"/>
      <c r="F68" s="29"/>
      <c r="G68" s="29"/>
    </row>
    <row r="69" spans="1:7" ht="12.75">
      <c r="A69" s="41"/>
      <c r="B69" s="41"/>
      <c r="C69" s="27"/>
      <c r="D69" s="49"/>
      <c r="E69" s="27"/>
      <c r="F69" s="29"/>
      <c r="G69" s="29"/>
    </row>
    <row r="70" spans="1:7" s="26" customFormat="1" ht="12.75">
      <c r="A70" s="31"/>
      <c r="B70" s="31"/>
      <c r="C70" s="38"/>
      <c r="D70" s="28"/>
      <c r="E70" s="54"/>
      <c r="F70" s="53"/>
      <c r="G70" s="53">
        <f>SUM(C70:F70)</f>
        <v>0</v>
      </c>
    </row>
    <row r="71" spans="1:7" s="26" customFormat="1" ht="12.75">
      <c r="A71" s="31"/>
      <c r="B71" s="31"/>
      <c r="C71" s="38"/>
      <c r="D71" s="28"/>
      <c r="E71" s="54"/>
      <c r="F71" s="53"/>
      <c r="G71" s="53">
        <f>SUM(C71:F71)</f>
        <v>0</v>
      </c>
    </row>
    <row r="72" spans="1:8" s="1" customFormat="1" ht="12.75">
      <c r="A72" s="30" t="s">
        <v>21</v>
      </c>
      <c r="B72" s="30"/>
      <c r="C72" s="43">
        <f>SUM(C70:C71)</f>
        <v>0</v>
      </c>
      <c r="D72" s="43">
        <f>SUM(D70:D71)</f>
        <v>0</v>
      </c>
      <c r="E72" s="43">
        <f>SUM(E70:E71)</f>
        <v>0</v>
      </c>
      <c r="F72" s="43">
        <f>SUM(F70:F71)</f>
        <v>0</v>
      </c>
      <c r="G72" s="43">
        <f>SUM(G70:G71)</f>
        <v>0</v>
      </c>
      <c r="H72" s="43">
        <f>SUM(C72:F72)</f>
        <v>0</v>
      </c>
    </row>
    <row r="73" spans="1:8" s="1" customFormat="1" ht="13.5" thickBot="1">
      <c r="A73" s="30"/>
      <c r="B73" s="30"/>
      <c r="C73" s="43"/>
      <c r="D73" s="43"/>
      <c r="E73" s="43"/>
      <c r="F73" s="43"/>
      <c r="G73" s="43"/>
      <c r="H73" s="43"/>
    </row>
    <row r="74" spans="1:8" ht="16.5" thickBot="1">
      <c r="A74" s="17" t="s">
        <v>23</v>
      </c>
      <c r="B74" s="55"/>
      <c r="C74" s="38">
        <f>C72+C67+C62+C56+C50+C45+C40</f>
        <v>87375</v>
      </c>
      <c r="D74" s="38">
        <f>D72+D67+D62+D56+D50+D45+D40</f>
        <v>77375</v>
      </c>
      <c r="E74" s="38">
        <f>E72+E67+E62+E56+E50+E45+E40</f>
        <v>87375</v>
      </c>
      <c r="F74" s="38">
        <f>F72+F67+F62+F56+F50+F45+F40</f>
        <v>77375</v>
      </c>
      <c r="G74" s="38">
        <f>G72+G67+G62+G56+G50+G45+G40</f>
        <v>329500</v>
      </c>
      <c r="H74" s="29"/>
    </row>
    <row r="75" spans="1:8" s="1" customFormat="1" ht="12.75">
      <c r="A75" s="30"/>
      <c r="B75" s="30"/>
      <c r="C75" s="43"/>
      <c r="D75" s="43"/>
      <c r="E75" s="43"/>
      <c r="F75" s="43"/>
      <c r="G75" s="43"/>
      <c r="H75" s="43"/>
    </row>
    <row r="76" spans="1:7" ht="18">
      <c r="A76" s="56" t="s">
        <v>86</v>
      </c>
      <c r="B76" s="57"/>
      <c r="C76" s="58">
        <f>C74+C32</f>
        <v>999893.3525</v>
      </c>
      <c r="D76" s="58">
        <f>D74+D32</f>
        <v>989893.3525</v>
      </c>
      <c r="E76" s="58">
        <f>E74+E32</f>
        <v>999893.3525</v>
      </c>
      <c r="F76" s="58">
        <f>F74+F32</f>
        <v>989893.3525</v>
      </c>
      <c r="G76" s="59">
        <f>G74+G32</f>
        <v>3979573.41</v>
      </c>
    </row>
    <row r="80" spans="1:4" ht="12.75">
      <c r="A80" s="30"/>
      <c r="B80" s="30"/>
      <c r="C80" s="24"/>
      <c r="D80" s="24"/>
    </row>
  </sheetData>
  <sheetProtection/>
  <printOptions gridLines="1" horizontalCentered="1"/>
  <pageMargins left="0.27" right="0.25" top="0.6" bottom="0.56" header="0.27" footer="0.21"/>
  <pageSetup horizontalDpi="600" verticalDpi="600" orientation="landscape" scale="90" r:id="rId1"/>
  <headerFooter alignWithMargins="0">
    <oddFooter>&amp;L&amp;F&amp;RPage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pane xSplit="1" ySplit="4" topLeftCell="B53" activePane="bottomRight" state="frozen"/>
      <selection pane="topLeft" activeCell="D38" sqref="D38:F38"/>
      <selection pane="topRight" activeCell="D38" sqref="D38:F38"/>
      <selection pane="bottomLeft" activeCell="D38" sqref="D38:F38"/>
      <selection pane="bottomRight" activeCell="I82" sqref="I82"/>
    </sheetView>
  </sheetViews>
  <sheetFormatPr defaultColWidth="9.140625" defaultRowHeight="12.75"/>
  <cols>
    <col min="1" max="1" width="45.28125" style="4" customWidth="1"/>
    <col min="2" max="2" width="20.7109375" style="4" bestFit="1" customWidth="1"/>
    <col min="3" max="3" width="14.00390625" style="2" customWidth="1"/>
    <col min="4" max="4" width="12.7109375" style="2" customWidth="1"/>
    <col min="5" max="5" width="12.28125" style="3" customWidth="1"/>
    <col min="6" max="6" width="13.421875" style="4" customWidth="1"/>
    <col min="7" max="7" width="13.8515625" style="4" customWidth="1"/>
    <col min="8" max="16384" width="9.140625" style="4" customWidth="1"/>
  </cols>
  <sheetData>
    <row r="1" spans="1:2" ht="12.75">
      <c r="A1" s="1" t="s">
        <v>24</v>
      </c>
      <c r="B1" s="1"/>
    </row>
    <row r="2" spans="1:2" ht="12.75">
      <c r="A2" s="1"/>
      <c r="B2" s="1"/>
    </row>
    <row r="3" spans="1:5" s="8" customFormat="1" ht="20.25" customHeight="1" thickBot="1">
      <c r="A3" s="5" t="s">
        <v>87</v>
      </c>
      <c r="B3" s="5"/>
      <c r="C3" s="6"/>
      <c r="D3" s="6"/>
      <c r="E3" s="7"/>
    </row>
    <row r="4" spans="2:7" s="9" customFormat="1" ht="13.5" thickBot="1">
      <c r="B4" s="60" t="s">
        <v>26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2:7" s="9" customFormat="1" ht="13.5" thickBot="1">
      <c r="B5" s="14"/>
      <c r="C5" s="15"/>
      <c r="D5" s="15"/>
      <c r="E5" s="16"/>
      <c r="F5" s="16"/>
      <c r="G5" s="16"/>
    </row>
    <row r="6" spans="1:5" s="9" customFormat="1" ht="16.5" thickBot="1">
      <c r="A6" s="17" t="s">
        <v>6</v>
      </c>
      <c r="B6" s="18"/>
      <c r="C6" s="19"/>
      <c r="D6" s="19"/>
      <c r="E6" s="20"/>
    </row>
    <row r="7" s="9" customFormat="1" ht="16.5" thickBot="1">
      <c r="A7" s="21"/>
    </row>
    <row r="8" spans="1:5" s="25" customFormat="1" ht="13.5" thickBot="1">
      <c r="A8" s="22" t="s">
        <v>0</v>
      </c>
      <c r="B8" s="23"/>
      <c r="C8" s="24"/>
      <c r="D8" s="24"/>
      <c r="E8" s="3"/>
    </row>
    <row r="9" spans="2:7" ht="12.75">
      <c r="B9" s="26"/>
      <c r="C9" s="27">
        <f>168980.69/4</f>
        <v>42245.1725</v>
      </c>
      <c r="D9" s="27">
        <f>168980.69/4</f>
        <v>42245.1725</v>
      </c>
      <c r="E9" s="27">
        <f>168980.69/4</f>
        <v>42245.1725</v>
      </c>
      <c r="F9" s="27">
        <f>168980.69/4</f>
        <v>42245.1725</v>
      </c>
      <c r="G9" s="29">
        <f>SUM(C9:F9)</f>
        <v>168980.69</v>
      </c>
    </row>
    <row r="10" spans="2:7" ht="12.75">
      <c r="B10" s="26"/>
      <c r="C10" s="27"/>
      <c r="D10" s="28"/>
      <c r="E10" s="27"/>
      <c r="F10" s="29"/>
      <c r="G10" s="29">
        <f>SUM(C10:F10)</f>
        <v>0</v>
      </c>
    </row>
    <row r="11" spans="1:7" ht="12.75">
      <c r="A11" s="30"/>
      <c r="B11" s="31"/>
      <c r="C11" s="32"/>
      <c r="D11" s="33"/>
      <c r="E11" s="27"/>
      <c r="F11" s="29"/>
      <c r="G11" s="29">
        <f>SUM(C11:F11)</f>
        <v>0</v>
      </c>
    </row>
    <row r="12" spans="1:7" ht="12.75">
      <c r="A12" s="30" t="s">
        <v>21</v>
      </c>
      <c r="B12" s="31"/>
      <c r="C12" s="29">
        <f>SUM(C9:C11)</f>
        <v>42245.1725</v>
      </c>
      <c r="D12" s="29">
        <f>SUM(D9:D11)</f>
        <v>42245.1725</v>
      </c>
      <c r="E12" s="29">
        <f>SUM(E9:E11)</f>
        <v>42245.1725</v>
      </c>
      <c r="F12" s="29">
        <f>SUM(F9:F11)</f>
        <v>42245.1725</v>
      </c>
      <c r="G12" s="29">
        <f>SUM(G9:G11)</f>
        <v>168980.69</v>
      </c>
    </row>
    <row r="13" spans="1:5" ht="12.75">
      <c r="A13" s="34" t="s">
        <v>1</v>
      </c>
      <c r="B13" s="23"/>
      <c r="C13" s="24"/>
      <c r="D13" s="35"/>
      <c r="E13" s="36"/>
    </row>
    <row r="14" spans="2:7" ht="12.75">
      <c r="B14" s="26"/>
      <c r="C14" s="27"/>
      <c r="D14" s="28"/>
      <c r="E14" s="27"/>
      <c r="F14" s="29"/>
      <c r="G14" s="29">
        <f>SUM(C14:F14)</f>
        <v>0</v>
      </c>
    </row>
    <row r="15" spans="1:7" ht="12.75">
      <c r="A15" s="30"/>
      <c r="B15" s="31"/>
      <c r="C15" s="32"/>
      <c r="D15" s="28"/>
      <c r="E15" s="27"/>
      <c r="F15" s="29"/>
      <c r="G15" s="29">
        <f>SUM(C15:F15)</f>
        <v>0</v>
      </c>
    </row>
    <row r="16" spans="2:7" ht="12.75">
      <c r="B16" s="26"/>
      <c r="C16" s="27"/>
      <c r="D16" s="28"/>
      <c r="E16" s="27"/>
      <c r="F16" s="29"/>
      <c r="G16" s="29">
        <f>SUM(C16:F16)</f>
        <v>0</v>
      </c>
    </row>
    <row r="17" spans="1:7" ht="12.75">
      <c r="A17" s="3" t="s">
        <v>21</v>
      </c>
      <c r="B17" s="37"/>
      <c r="C17" s="29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f>SUM(G14:G16)</f>
        <v>0</v>
      </c>
    </row>
    <row r="18" spans="1:7" ht="12.75">
      <c r="A18" s="34" t="s">
        <v>2</v>
      </c>
      <c r="B18" s="23"/>
      <c r="C18" s="27"/>
      <c r="D18" s="28"/>
      <c r="E18" s="27"/>
      <c r="F18" s="29"/>
      <c r="G18" s="29"/>
    </row>
    <row r="19" spans="2:7" ht="12.75">
      <c r="B19" s="26"/>
      <c r="C19" s="27"/>
      <c r="D19" s="28"/>
      <c r="E19" s="27"/>
      <c r="F19" s="29"/>
      <c r="G19" s="29">
        <f>SUM(C19:F19)</f>
        <v>0</v>
      </c>
    </row>
    <row r="20" spans="1:7" ht="12.75">
      <c r="A20" s="30"/>
      <c r="B20" s="31"/>
      <c r="C20" s="32"/>
      <c r="D20" s="28"/>
      <c r="E20" s="27"/>
      <c r="F20" s="29"/>
      <c r="G20" s="29">
        <f>SUM(C20:F20)</f>
        <v>0</v>
      </c>
    </row>
    <row r="21" spans="2:7" ht="12.75">
      <c r="B21" s="26"/>
      <c r="C21" s="27"/>
      <c r="D21" s="28"/>
      <c r="E21" s="27"/>
      <c r="F21" s="29"/>
      <c r="G21" s="29">
        <f>SUM(C21:F21)</f>
        <v>0</v>
      </c>
    </row>
    <row r="22" spans="1:7" ht="12.75">
      <c r="A22" s="30"/>
      <c r="B22" s="31"/>
      <c r="C22" s="38"/>
      <c r="D22" s="28"/>
      <c r="E22" s="39"/>
      <c r="F22" s="29"/>
      <c r="G22" s="29">
        <f>SUM(C22:F22)</f>
        <v>0</v>
      </c>
    </row>
    <row r="23" spans="1:7" ht="13.5" thickBot="1">
      <c r="A23" s="30" t="s">
        <v>21</v>
      </c>
      <c r="B23" s="31"/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7" s="1" customFormat="1" ht="13.5" thickBot="1">
      <c r="A24" s="40" t="s">
        <v>4</v>
      </c>
      <c r="B24" s="41"/>
      <c r="C24" s="39"/>
      <c r="D24" s="27"/>
      <c r="E24" s="42"/>
      <c r="F24" s="43"/>
      <c r="G24" s="43"/>
    </row>
    <row r="25" spans="1:7" s="1" customFormat="1" ht="12.75">
      <c r="A25" s="4"/>
      <c r="B25" s="26"/>
      <c r="C25" s="43"/>
      <c r="D25" s="32"/>
      <c r="E25" s="42"/>
      <c r="F25" s="43"/>
      <c r="G25" s="29"/>
    </row>
    <row r="26" spans="1:7" s="1" customFormat="1" ht="12.75">
      <c r="A26" s="4"/>
      <c r="B26" s="26"/>
      <c r="C26" s="29">
        <f>43166.28/4</f>
        <v>10791.57</v>
      </c>
      <c r="D26" s="29">
        <f>43166.28/4</f>
        <v>10791.57</v>
      </c>
      <c r="E26" s="29">
        <f>43166.28/4</f>
        <v>10791.57</v>
      </c>
      <c r="F26" s="29">
        <f>43166.28/4</f>
        <v>10791.57</v>
      </c>
      <c r="G26" s="29">
        <f>SUM(C26:F26)</f>
        <v>43166.28</v>
      </c>
    </row>
    <row r="27" spans="1:7" s="1" customFormat="1" ht="12.75">
      <c r="A27" s="30" t="s">
        <v>21</v>
      </c>
      <c r="B27" s="31"/>
      <c r="C27" s="29">
        <f>SUM(C25:C26)</f>
        <v>10791.57</v>
      </c>
      <c r="D27" s="29">
        <f>SUM(D25:D26)</f>
        <v>10791.57</v>
      </c>
      <c r="E27" s="29">
        <f>SUM(E25:E26)</f>
        <v>10791.57</v>
      </c>
      <c r="F27" s="29">
        <f>SUM(F25:F26)</f>
        <v>10791.57</v>
      </c>
      <c r="G27" s="29">
        <f>SUM(G25:G26)</f>
        <v>43166.28</v>
      </c>
    </row>
    <row r="28" spans="1:7" s="1" customFormat="1" ht="12.75">
      <c r="A28" s="34" t="s">
        <v>3</v>
      </c>
      <c r="B28" s="23"/>
      <c r="C28" s="44"/>
      <c r="D28" s="27"/>
      <c r="E28" s="42"/>
      <c r="F28" s="43"/>
      <c r="G28" s="43"/>
    </row>
    <row r="29" spans="2:7" ht="12.75">
      <c r="B29" s="26"/>
      <c r="C29" s="29"/>
      <c r="D29" s="29"/>
      <c r="E29" s="39"/>
      <c r="F29" s="29"/>
      <c r="G29" s="29"/>
    </row>
    <row r="30" spans="1:7" ht="12.75">
      <c r="A30" s="30" t="s">
        <v>21</v>
      </c>
      <c r="B30" s="31"/>
      <c r="C30" s="29">
        <f>SUM(C28:C29)</f>
        <v>0</v>
      </c>
      <c r="D30" s="29">
        <f>SUM(D28:D29)</f>
        <v>0</v>
      </c>
      <c r="E30" s="29">
        <f>SUM(E28:E29)</f>
        <v>0</v>
      </c>
      <c r="F30" s="29">
        <f>SUM(F28:F29)</f>
        <v>0</v>
      </c>
      <c r="G30" s="29">
        <f>SUM(C30:F30)</f>
        <v>0</v>
      </c>
    </row>
    <row r="31" spans="1:7" ht="13.5" thickBot="1">
      <c r="A31" s="30"/>
      <c r="B31" s="31"/>
      <c r="C31" s="29"/>
      <c r="D31" s="29"/>
      <c r="E31" s="29"/>
      <c r="F31" s="29"/>
      <c r="G31" s="29"/>
    </row>
    <row r="32" spans="1:8" ht="16.5" thickBot="1">
      <c r="A32" s="17" t="s">
        <v>22</v>
      </c>
      <c r="B32" s="18"/>
      <c r="C32" s="45">
        <f>C30+C27+C23+C17+C12</f>
        <v>53036.7425</v>
      </c>
      <c r="D32" s="45">
        <f>D30+D27+D23+D17+D12</f>
        <v>53036.7425</v>
      </c>
      <c r="E32" s="45">
        <f>E30+E27+E23+E17+E12</f>
        <v>53036.7425</v>
      </c>
      <c r="F32" s="45">
        <f>F30+F27+F23+F17+F12</f>
        <v>53036.7425</v>
      </c>
      <c r="G32" s="45">
        <f>G30+G27+G23+G17+G12</f>
        <v>212146.97</v>
      </c>
      <c r="H32" s="29">
        <f>SUM(C32:F32)</f>
        <v>212146.97</v>
      </c>
    </row>
    <row r="33" spans="1:7" ht="13.5" thickBot="1">
      <c r="A33" s="30"/>
      <c r="B33" s="31"/>
      <c r="C33" s="29"/>
      <c r="D33" s="29"/>
      <c r="E33" s="29"/>
      <c r="F33" s="29"/>
      <c r="G33" s="29"/>
    </row>
    <row r="34" spans="1:5" ht="16.5" thickBot="1">
      <c r="A34" s="17" t="s">
        <v>5</v>
      </c>
      <c r="B34" s="18"/>
      <c r="C34" s="4"/>
      <c r="D34" s="4"/>
      <c r="E34" s="4"/>
    </row>
    <row r="35" spans="1:7" ht="16.5" thickBot="1">
      <c r="A35" s="46"/>
      <c r="B35" s="18"/>
      <c r="C35" s="44"/>
      <c r="D35" s="27"/>
      <c r="E35" s="39"/>
      <c r="F35" s="29"/>
      <c r="G35" s="29"/>
    </row>
    <row r="36" spans="1:7" ht="13.5" thickBot="1">
      <c r="A36" s="40" t="s">
        <v>7</v>
      </c>
      <c r="B36" s="41"/>
      <c r="C36" s="27"/>
      <c r="D36" s="27"/>
      <c r="E36" s="39"/>
      <c r="F36" s="29"/>
      <c r="G36" s="29"/>
    </row>
    <row r="37" spans="1:7" ht="12.75">
      <c r="A37" s="41"/>
      <c r="B37" s="41"/>
      <c r="C37" s="27"/>
      <c r="D37" s="39"/>
      <c r="E37" s="47"/>
      <c r="F37" s="29"/>
      <c r="G37" s="29"/>
    </row>
    <row r="38" spans="3:7" ht="12.75">
      <c r="C38" s="27"/>
      <c r="D38" s="27"/>
      <c r="E38" s="39"/>
      <c r="F38" s="29"/>
      <c r="G38" s="29">
        <f>SUM(C38:F38)</f>
        <v>0</v>
      </c>
    </row>
    <row r="39" spans="1:8" ht="13.5" thickBot="1">
      <c r="A39" s="30" t="s">
        <v>21</v>
      </c>
      <c r="B39" s="30"/>
      <c r="C39" s="29">
        <f>SUM(C38:C38)</f>
        <v>0</v>
      </c>
      <c r="D39" s="29">
        <f>SUM(D38:D38)</f>
        <v>0</v>
      </c>
      <c r="E39" s="29">
        <f>SUM(E38:E38)</f>
        <v>0</v>
      </c>
      <c r="F39" s="29">
        <f>SUM(F38:F38)</f>
        <v>0</v>
      </c>
      <c r="G39" s="29">
        <f>SUM(G38:G38)</f>
        <v>0</v>
      </c>
      <c r="H39" s="29">
        <f>SUM(C39:F39)</f>
        <v>0</v>
      </c>
    </row>
    <row r="40" spans="1:7" ht="13.5" thickBot="1">
      <c r="A40" s="40" t="s">
        <v>9</v>
      </c>
      <c r="B40" s="41"/>
      <c r="C40" s="39"/>
      <c r="D40" s="39"/>
      <c r="E40" s="39"/>
      <c r="F40" s="29"/>
      <c r="G40" s="29"/>
    </row>
    <row r="41" spans="1:7" ht="12.75">
      <c r="A41" s="41"/>
      <c r="B41" s="41"/>
      <c r="C41" s="39"/>
      <c r="D41" s="39"/>
      <c r="E41" s="39"/>
      <c r="F41" s="29"/>
      <c r="G41" s="29">
        <f>SUM(C41:F41)</f>
        <v>0</v>
      </c>
    </row>
    <row r="42" spans="1:7" ht="12.75">
      <c r="A42" s="30"/>
      <c r="B42" s="30"/>
      <c r="C42" s="39"/>
      <c r="D42" s="39"/>
      <c r="E42" s="39"/>
      <c r="F42" s="29"/>
      <c r="G42" s="29">
        <f>SUM(C42:F42)</f>
        <v>0</v>
      </c>
    </row>
    <row r="43" spans="1:7" ht="12.75">
      <c r="A43" s="30"/>
      <c r="B43" s="30"/>
      <c r="C43" s="42"/>
      <c r="D43" s="39"/>
      <c r="E43" s="39"/>
      <c r="F43" s="29"/>
      <c r="G43" s="29">
        <f>SUM(C43:F43)</f>
        <v>0</v>
      </c>
    </row>
    <row r="44" spans="1:8" ht="13.5" thickBot="1">
      <c r="A44" s="30" t="s">
        <v>21</v>
      </c>
      <c r="B44" s="30"/>
      <c r="C44" s="29">
        <f>SUM(C41:C43)</f>
        <v>0</v>
      </c>
      <c r="D44" s="29">
        <f>SUM(D41:D43)</f>
        <v>0</v>
      </c>
      <c r="E44" s="29">
        <f>SUM(E41:E43)</f>
        <v>0</v>
      </c>
      <c r="F44" s="29">
        <f>SUM(F41:F43)</f>
        <v>0</v>
      </c>
      <c r="G44" s="29">
        <f>SUM(G41:G43)</f>
        <v>0</v>
      </c>
      <c r="H44" s="29">
        <f>SUM(C44:F44)</f>
        <v>0</v>
      </c>
    </row>
    <row r="45" spans="1:7" ht="13.5" thickBot="1">
      <c r="A45" s="40" t="s">
        <v>8</v>
      </c>
      <c r="B45" s="41"/>
      <c r="C45" s="39"/>
      <c r="D45" s="39"/>
      <c r="E45" s="39"/>
      <c r="F45" s="29"/>
      <c r="G45" s="29"/>
    </row>
    <row r="46" spans="1:7" ht="12.75">
      <c r="A46" s="41"/>
      <c r="B46" s="41"/>
      <c r="C46" s="39"/>
      <c r="D46" s="39"/>
      <c r="E46" s="39"/>
      <c r="F46" s="29"/>
      <c r="G46" s="29">
        <f>SUM(C46:F46)</f>
        <v>0</v>
      </c>
    </row>
    <row r="47" spans="1:7" ht="12.75">
      <c r="A47" s="30"/>
      <c r="B47" s="30"/>
      <c r="C47" s="39"/>
      <c r="D47" s="39"/>
      <c r="E47" s="39"/>
      <c r="F47" s="29"/>
      <c r="G47" s="29">
        <f>SUM(C47:F47)</f>
        <v>0</v>
      </c>
    </row>
    <row r="48" spans="1:7" ht="13.5" thickBot="1">
      <c r="A48" s="30" t="s">
        <v>21</v>
      </c>
      <c r="B48" s="30"/>
      <c r="C48" s="29">
        <f>SUM(C46:C47)</f>
        <v>0</v>
      </c>
      <c r="D48" s="29">
        <f>SUM(D46:D47)</f>
        <v>0</v>
      </c>
      <c r="E48" s="29">
        <f>SUM(E46:E47)</f>
        <v>0</v>
      </c>
      <c r="F48" s="29">
        <f>SUM(F46:F47)</f>
        <v>0</v>
      </c>
      <c r="G48" s="29">
        <f>SUM(G46:G47)</f>
        <v>0</v>
      </c>
    </row>
    <row r="49" spans="1:7" ht="13.5" thickBot="1">
      <c r="A49" s="40" t="s">
        <v>10</v>
      </c>
      <c r="B49" s="41"/>
      <c r="C49" s="39"/>
      <c r="D49" s="39"/>
      <c r="E49" s="39"/>
      <c r="F49" s="29"/>
      <c r="G49" s="29"/>
    </row>
    <row r="50" spans="1:7" ht="12.75">
      <c r="A50" s="41"/>
      <c r="B50" s="41"/>
      <c r="C50" s="47"/>
      <c r="D50" s="39"/>
      <c r="E50" s="39"/>
      <c r="F50" s="29"/>
      <c r="G50" s="29"/>
    </row>
    <row r="51" spans="1:7" ht="12.75">
      <c r="A51" s="41" t="s">
        <v>33</v>
      </c>
      <c r="B51" s="41"/>
      <c r="C51" s="47">
        <v>750</v>
      </c>
      <c r="D51" s="39"/>
      <c r="E51" s="39"/>
      <c r="F51" s="29"/>
      <c r="G51" s="29">
        <f>SUM(C51:F51)</f>
        <v>750</v>
      </c>
    </row>
    <row r="52" spans="1:7" ht="12.75">
      <c r="A52" s="41" t="s">
        <v>88</v>
      </c>
      <c r="B52" s="41"/>
      <c r="C52" s="47">
        <v>1500</v>
      </c>
      <c r="D52" s="39">
        <v>1500</v>
      </c>
      <c r="E52" s="39">
        <v>1500</v>
      </c>
      <c r="F52" s="29">
        <v>1500</v>
      </c>
      <c r="G52" s="29">
        <f>SUM(C52:F52)</f>
        <v>6000</v>
      </c>
    </row>
    <row r="53" spans="1:8" ht="13.5" thickBot="1">
      <c r="A53" s="30" t="s">
        <v>21</v>
      </c>
      <c r="B53" s="30"/>
      <c r="C53" s="29">
        <f>SUM(C51:C52)</f>
        <v>2250</v>
      </c>
      <c r="D53" s="29">
        <f>SUM(D51:D52)</f>
        <v>1500</v>
      </c>
      <c r="E53" s="29">
        <f>SUM(E51:E52)</f>
        <v>1500</v>
      </c>
      <c r="F53" s="29">
        <f>SUM(F51:F52)</f>
        <v>1500</v>
      </c>
      <c r="G53" s="29">
        <f>SUM(G51:G52)</f>
        <v>6750</v>
      </c>
      <c r="H53" s="29">
        <f>SUM(C53:F53)</f>
        <v>6750</v>
      </c>
    </row>
    <row r="54" spans="1:7" ht="13.5" thickBot="1">
      <c r="A54" s="40" t="s">
        <v>11</v>
      </c>
      <c r="B54" s="41"/>
      <c r="C54" s="39"/>
      <c r="D54" s="39"/>
      <c r="E54" s="39"/>
      <c r="F54" s="29"/>
      <c r="G54" s="29"/>
    </row>
    <row r="55" spans="1:7" ht="12.75">
      <c r="A55" s="41"/>
      <c r="B55" s="41"/>
      <c r="C55" s="47"/>
      <c r="D55" s="49"/>
      <c r="E55" s="39"/>
      <c r="F55" s="29"/>
      <c r="G55" s="29"/>
    </row>
    <row r="56" spans="1:7" ht="12.75">
      <c r="A56" s="41"/>
      <c r="B56" s="41"/>
      <c r="C56" s="47"/>
      <c r="D56" s="49"/>
      <c r="E56" s="39"/>
      <c r="F56" s="29"/>
      <c r="G56" s="29">
        <f>SUM(C56:F56)</f>
        <v>0</v>
      </c>
    </row>
    <row r="57" spans="1:8" ht="12.75">
      <c r="A57" s="30" t="s">
        <v>21</v>
      </c>
      <c r="B57" s="30"/>
      <c r="C57" s="43">
        <f>SUM(C56:C56)</f>
        <v>0</v>
      </c>
      <c r="D57" s="43">
        <f>SUM(D56:D56)</f>
        <v>0</v>
      </c>
      <c r="E57" s="43">
        <f>SUM(E56:E56)</f>
        <v>0</v>
      </c>
      <c r="F57" s="43">
        <f>SUM(F56:F56)</f>
        <v>0</v>
      </c>
      <c r="G57" s="43">
        <f>SUM(G56:G56)</f>
        <v>0</v>
      </c>
      <c r="H57" s="29">
        <f>SUM(C57:F57)</f>
        <v>0</v>
      </c>
    </row>
    <row r="58" spans="1:7" ht="12.75">
      <c r="A58" s="34" t="s">
        <v>12</v>
      </c>
      <c r="B58" s="23"/>
      <c r="C58" s="48"/>
      <c r="D58" s="49"/>
      <c r="E58" s="39"/>
      <c r="F58" s="29"/>
      <c r="G58" s="29"/>
    </row>
    <row r="59" spans="1:7" ht="12.75">
      <c r="A59" s="41"/>
      <c r="B59" s="41"/>
      <c r="C59" s="47"/>
      <c r="D59" s="39"/>
      <c r="E59" s="39"/>
      <c r="F59" s="29"/>
      <c r="G59" s="29"/>
    </row>
    <row r="60" spans="1:7" ht="12.75">
      <c r="A60" s="30"/>
      <c r="B60" s="30"/>
      <c r="C60" s="47"/>
      <c r="D60" s="39"/>
      <c r="E60" s="39"/>
      <c r="F60" s="29"/>
      <c r="G60" s="29">
        <f>SUM(C60:F60)</f>
        <v>0</v>
      </c>
    </row>
    <row r="61" spans="1:8" ht="12.75">
      <c r="A61" s="30" t="s">
        <v>21</v>
      </c>
      <c r="B61" s="30"/>
      <c r="C61" s="43">
        <f>SUM(C60:C60)</f>
        <v>0</v>
      </c>
      <c r="D61" s="43">
        <f>SUM(D60:D60)</f>
        <v>0</v>
      </c>
      <c r="E61" s="43">
        <f>SUM(E60:E60)</f>
        <v>0</v>
      </c>
      <c r="F61" s="43">
        <f>SUM(F60:F60)</f>
        <v>0</v>
      </c>
      <c r="G61" s="43">
        <f>SUM(G60:G60)</f>
        <v>0</v>
      </c>
      <c r="H61" s="29">
        <f>SUM(C61:F61)</f>
        <v>0</v>
      </c>
    </row>
    <row r="62" spans="1:7" ht="12.75">
      <c r="A62" s="51" t="s">
        <v>13</v>
      </c>
      <c r="B62" s="41"/>
      <c r="C62" s="27"/>
      <c r="D62" s="32"/>
      <c r="E62" s="42"/>
      <c r="F62" s="29"/>
      <c r="G62" s="29"/>
    </row>
    <row r="63" spans="1:7" ht="12.75">
      <c r="A63" s="41"/>
      <c r="B63" s="41"/>
      <c r="C63" s="27"/>
      <c r="D63" s="49"/>
      <c r="E63" s="27"/>
      <c r="F63" s="29"/>
      <c r="G63" s="29"/>
    </row>
    <row r="64" spans="3:7" s="26" customFormat="1" ht="12.75">
      <c r="C64" s="52"/>
      <c r="D64" s="28"/>
      <c r="E64" s="52"/>
      <c r="F64" s="53"/>
      <c r="G64" s="53">
        <f>SUM(C64:F64)</f>
        <v>0</v>
      </c>
    </row>
    <row r="65" spans="1:8" s="1" customFormat="1" ht="12.75">
      <c r="A65" s="30" t="s">
        <v>21</v>
      </c>
      <c r="B65" s="30"/>
      <c r="C65" s="43">
        <f>SUM(C64:C64)</f>
        <v>0</v>
      </c>
      <c r="D65" s="43">
        <f>SUM(D64:D64)</f>
        <v>0</v>
      </c>
      <c r="E65" s="43">
        <f>SUM(E64:E64)</f>
        <v>0</v>
      </c>
      <c r="F65" s="43">
        <f>SUM(F64:F64)</f>
        <v>0</v>
      </c>
      <c r="G65" s="43">
        <f>SUM(G64:G64)</f>
        <v>0</v>
      </c>
      <c r="H65" s="43">
        <f>SUM(C65:F65)</f>
        <v>0</v>
      </c>
    </row>
    <row r="66" spans="1:8" s="1" customFormat="1" ht="13.5" thickBot="1">
      <c r="A66" s="30"/>
      <c r="B66" s="30"/>
      <c r="C66" s="43"/>
      <c r="D66" s="43"/>
      <c r="E66" s="43"/>
      <c r="F66" s="43"/>
      <c r="G66" s="43"/>
      <c r="H66" s="43"/>
    </row>
    <row r="67" spans="1:8" ht="16.5" thickBot="1">
      <c r="A67" s="17" t="s">
        <v>23</v>
      </c>
      <c r="B67" s="55"/>
      <c r="C67" s="38">
        <f>C65+C61+C57+C53+C48+C44+C39</f>
        <v>2250</v>
      </c>
      <c r="D67" s="38">
        <f>D65+D61+D57+D53+D48+D44+D39</f>
        <v>1500</v>
      </c>
      <c r="E67" s="38">
        <f>E65+E61+E57+E53+E48+E44+E39</f>
        <v>1500</v>
      </c>
      <c r="F67" s="38">
        <f>F65+F61+F57+F53+F48+F44+F39</f>
        <v>1500</v>
      </c>
      <c r="G67" s="38">
        <f>G65+G61+G57+G53+G48+G44+G39</f>
        <v>6750</v>
      </c>
      <c r="H67" s="29"/>
    </row>
    <row r="68" spans="1:8" s="1" customFormat="1" ht="12.75">
      <c r="A68" s="30"/>
      <c r="B68" s="30"/>
      <c r="C68" s="43"/>
      <c r="D68" s="43"/>
      <c r="E68" s="43"/>
      <c r="F68" s="43"/>
      <c r="G68" s="43"/>
      <c r="H68" s="43"/>
    </row>
    <row r="69" spans="1:7" ht="18">
      <c r="A69" s="56" t="s">
        <v>89</v>
      </c>
      <c r="B69" s="57"/>
      <c r="C69" s="58">
        <f>C67+C32</f>
        <v>55286.7425</v>
      </c>
      <c r="D69" s="58">
        <f>D67+D32</f>
        <v>54536.7425</v>
      </c>
      <c r="E69" s="58">
        <f>E67+E32</f>
        <v>54536.7425</v>
      </c>
      <c r="F69" s="58">
        <f>F67+F32</f>
        <v>54536.7425</v>
      </c>
      <c r="G69" s="59">
        <f>G67+G32</f>
        <v>218896.97</v>
      </c>
    </row>
    <row r="73" spans="1:4" ht="12.75">
      <c r="A73" s="30"/>
      <c r="B73" s="30"/>
      <c r="C73" s="24"/>
      <c r="D73" s="24"/>
    </row>
  </sheetData>
  <sheetProtection/>
  <printOptions gridLines="1" horizontalCentered="1"/>
  <pageMargins left="0.27" right="0.25" top="0.6" bottom="0.56" header="0.27" footer="0.21"/>
  <pageSetup horizontalDpi="600" verticalDpi="600" orientation="landscape" scale="90" r:id="rId1"/>
  <headerFooter alignWithMargins="0">
    <oddFooter>&amp;L&amp;F&amp;RPage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pane xSplit="1" ySplit="4" topLeftCell="B45" activePane="bottomRight" state="frozen"/>
      <selection pane="topLeft" activeCell="D38" sqref="D38:F38"/>
      <selection pane="topRight" activeCell="D38" sqref="D38:F38"/>
      <selection pane="bottomLeft" activeCell="D38" sqref="D38:F38"/>
      <selection pane="bottomRight" activeCell="D38" sqref="D38:F38"/>
    </sheetView>
  </sheetViews>
  <sheetFormatPr defaultColWidth="9.140625" defaultRowHeight="12.75"/>
  <cols>
    <col min="1" max="1" width="45.28125" style="4" customWidth="1"/>
    <col min="2" max="2" width="20.7109375" style="4" bestFit="1" customWidth="1"/>
    <col min="3" max="3" width="16.8515625" style="2" customWidth="1"/>
    <col min="4" max="4" width="15.57421875" style="2" customWidth="1"/>
    <col min="5" max="5" width="14.28125" style="3" customWidth="1"/>
    <col min="6" max="6" width="14.00390625" style="4" customWidth="1"/>
    <col min="7" max="7" width="16.7109375" style="4" customWidth="1"/>
    <col min="8" max="8" width="10.7109375" style="4" customWidth="1"/>
    <col min="9" max="16384" width="9.140625" style="4" customWidth="1"/>
  </cols>
  <sheetData>
    <row r="1" spans="1:2" ht="12.75">
      <c r="A1" s="1" t="s">
        <v>24</v>
      </c>
      <c r="B1" s="1"/>
    </row>
    <row r="2" spans="1:2" ht="12.75">
      <c r="A2" s="1"/>
      <c r="B2" s="1"/>
    </row>
    <row r="3" spans="1:5" s="8" customFormat="1" ht="20.25" customHeight="1" thickBot="1">
      <c r="A3" s="5" t="s">
        <v>90</v>
      </c>
      <c r="B3" s="5"/>
      <c r="C3" s="6"/>
      <c r="D3" s="6"/>
      <c r="E3" s="7"/>
    </row>
    <row r="4" spans="2:7" s="9" customFormat="1" ht="13.5" thickBot="1">
      <c r="B4" s="60" t="s">
        <v>26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2:7" s="9" customFormat="1" ht="13.5" thickBot="1">
      <c r="B5" s="14"/>
      <c r="C5" s="15"/>
      <c r="D5" s="15"/>
      <c r="E5" s="16"/>
      <c r="F5" s="16"/>
      <c r="G5" s="16"/>
    </row>
    <row r="6" spans="1:5" s="9" customFormat="1" ht="16.5" thickBot="1">
      <c r="A6" s="17" t="s">
        <v>6</v>
      </c>
      <c r="B6" s="18"/>
      <c r="C6" s="19"/>
      <c r="D6" s="19"/>
      <c r="E6" s="20"/>
    </row>
    <row r="7" s="9" customFormat="1" ht="16.5" thickBot="1">
      <c r="A7" s="21"/>
    </row>
    <row r="8" spans="1:5" s="25" customFormat="1" ht="13.5" thickBot="1">
      <c r="A8" s="22" t="s">
        <v>0</v>
      </c>
      <c r="B8" s="23"/>
      <c r="C8" s="24"/>
      <c r="D8" s="24"/>
      <c r="E8" s="3"/>
    </row>
    <row r="9" spans="2:7" ht="12.75">
      <c r="B9" s="26"/>
      <c r="C9" s="27">
        <f>751043.14/4</f>
        <v>187760.785</v>
      </c>
      <c r="D9" s="27">
        <f>751043.14/4</f>
        <v>187760.785</v>
      </c>
      <c r="E9" s="27">
        <f>751043.14/4</f>
        <v>187760.785</v>
      </c>
      <c r="F9" s="27">
        <f>751043.14/4</f>
        <v>187760.785</v>
      </c>
      <c r="G9" s="29">
        <f>SUM(C9:F9)</f>
        <v>751043.14</v>
      </c>
    </row>
    <row r="10" spans="2:7" ht="12.75">
      <c r="B10" s="26"/>
      <c r="C10" s="27"/>
      <c r="D10" s="28"/>
      <c r="E10" s="27"/>
      <c r="F10" s="29"/>
      <c r="G10" s="29">
        <f>SUM(C10:F10)</f>
        <v>0</v>
      </c>
    </row>
    <row r="11" spans="1:7" ht="12.75">
      <c r="A11" s="30"/>
      <c r="B11" s="31"/>
      <c r="C11" s="32"/>
      <c r="D11" s="33"/>
      <c r="E11" s="27"/>
      <c r="F11" s="29"/>
      <c r="G11" s="29">
        <f>SUM(C11:F11)</f>
        <v>0</v>
      </c>
    </row>
    <row r="12" spans="1:7" ht="12.75">
      <c r="A12" s="30" t="s">
        <v>21</v>
      </c>
      <c r="B12" s="31"/>
      <c r="C12" s="29">
        <f>SUM(C9:C11)</f>
        <v>187760.785</v>
      </c>
      <c r="D12" s="29">
        <f>SUM(D9:D11)</f>
        <v>187760.785</v>
      </c>
      <c r="E12" s="29">
        <f>SUM(E9:E11)</f>
        <v>187760.785</v>
      </c>
      <c r="F12" s="29">
        <f>SUM(F9:F11)</f>
        <v>187760.785</v>
      </c>
      <c r="G12" s="29">
        <f>SUM(G9:G11)</f>
        <v>751043.14</v>
      </c>
    </row>
    <row r="13" spans="1:5" ht="12.75">
      <c r="A13" s="34" t="s">
        <v>1</v>
      </c>
      <c r="B13" s="23"/>
      <c r="C13" s="24"/>
      <c r="D13" s="35"/>
      <c r="E13" s="36"/>
    </row>
    <row r="14" spans="2:7" ht="12.75">
      <c r="B14" s="26"/>
      <c r="C14" s="27"/>
      <c r="D14" s="28"/>
      <c r="E14" s="27"/>
      <c r="F14" s="29"/>
      <c r="G14" s="29">
        <f>SUM(C14:F14)</f>
        <v>0</v>
      </c>
    </row>
    <row r="15" spans="1:7" ht="12.75">
      <c r="A15" s="30"/>
      <c r="B15" s="31"/>
      <c r="C15" s="32"/>
      <c r="D15" s="28"/>
      <c r="E15" s="27"/>
      <c r="F15" s="29"/>
      <c r="G15" s="29">
        <f>SUM(C15:F15)</f>
        <v>0</v>
      </c>
    </row>
    <row r="16" spans="2:7" ht="12.75">
      <c r="B16" s="26"/>
      <c r="C16" s="27"/>
      <c r="D16" s="28"/>
      <c r="E16" s="27"/>
      <c r="F16" s="29"/>
      <c r="G16" s="29">
        <f>SUM(C16:F16)</f>
        <v>0</v>
      </c>
    </row>
    <row r="17" spans="1:7" ht="12.75">
      <c r="A17" s="3" t="s">
        <v>21</v>
      </c>
      <c r="B17" s="37"/>
      <c r="C17" s="29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f>SUM(G14:G16)</f>
        <v>0</v>
      </c>
    </row>
    <row r="18" spans="1:7" ht="12.75">
      <c r="A18" s="34" t="s">
        <v>2</v>
      </c>
      <c r="B18" s="23"/>
      <c r="C18" s="27"/>
      <c r="D18" s="28"/>
      <c r="E18" s="27"/>
      <c r="F18" s="29"/>
      <c r="G18" s="29"/>
    </row>
    <row r="19" spans="2:7" ht="12.75">
      <c r="B19" s="26"/>
      <c r="C19" s="27"/>
      <c r="D19" s="28"/>
      <c r="E19" s="27"/>
      <c r="F19" s="29"/>
      <c r="G19" s="29">
        <f>SUM(C19:F19)</f>
        <v>0</v>
      </c>
    </row>
    <row r="20" spans="1:7" ht="12.75">
      <c r="A20" s="30"/>
      <c r="B20" s="31"/>
      <c r="C20" s="32"/>
      <c r="D20" s="28"/>
      <c r="E20" s="27"/>
      <c r="F20" s="29"/>
      <c r="G20" s="29">
        <f>SUM(C20:F20)</f>
        <v>0</v>
      </c>
    </row>
    <row r="21" spans="2:7" ht="12.75">
      <c r="B21" s="26"/>
      <c r="C21" s="27"/>
      <c r="D21" s="28"/>
      <c r="E21" s="27"/>
      <c r="F21" s="29"/>
      <c r="G21" s="29">
        <f>SUM(C21:F21)</f>
        <v>0</v>
      </c>
    </row>
    <row r="22" spans="1:7" ht="12.75">
      <c r="A22" s="30"/>
      <c r="B22" s="31"/>
      <c r="C22" s="38"/>
      <c r="D22" s="28"/>
      <c r="E22" s="39"/>
      <c r="F22" s="29"/>
      <c r="G22" s="29">
        <f>SUM(C22:F22)</f>
        <v>0</v>
      </c>
    </row>
    <row r="23" spans="1:7" ht="13.5" thickBot="1">
      <c r="A23" s="30" t="s">
        <v>21</v>
      </c>
      <c r="B23" s="31"/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7" s="1" customFormat="1" ht="13.5" thickBot="1">
      <c r="A24" s="40" t="s">
        <v>4</v>
      </c>
      <c r="B24" s="41"/>
      <c r="C24" s="39"/>
      <c r="D24" s="27"/>
      <c r="E24" s="42"/>
      <c r="F24" s="43"/>
      <c r="G24" s="43"/>
    </row>
    <row r="25" spans="1:7" s="1" customFormat="1" ht="12.75">
      <c r="A25" s="4"/>
      <c r="B25" s="26"/>
      <c r="C25" s="43"/>
      <c r="D25" s="32"/>
      <c r="E25" s="42"/>
      <c r="F25" s="43"/>
      <c r="G25" s="29"/>
    </row>
    <row r="26" spans="1:7" s="1" customFormat="1" ht="12.75">
      <c r="A26" s="4"/>
      <c r="B26" s="26"/>
      <c r="C26" s="29">
        <f>192942.98/4</f>
        <v>48235.745</v>
      </c>
      <c r="D26" s="29">
        <f>192942.98/4</f>
        <v>48235.745</v>
      </c>
      <c r="E26" s="29">
        <f>192942.98/4</f>
        <v>48235.745</v>
      </c>
      <c r="F26" s="29">
        <f>192942.98/4</f>
        <v>48235.745</v>
      </c>
      <c r="G26" s="29">
        <f>SUM(C26:F26)</f>
        <v>192942.98</v>
      </c>
    </row>
    <row r="27" spans="1:7" s="1" customFormat="1" ht="12.75">
      <c r="A27" s="30" t="s">
        <v>21</v>
      </c>
      <c r="B27" s="31"/>
      <c r="C27" s="29">
        <f>SUM(C25:C26)</f>
        <v>48235.745</v>
      </c>
      <c r="D27" s="29">
        <f>SUM(D25:D26)</f>
        <v>48235.745</v>
      </c>
      <c r="E27" s="29">
        <f>SUM(E25:E26)</f>
        <v>48235.745</v>
      </c>
      <c r="F27" s="29">
        <f>SUM(F25:F26)</f>
        <v>48235.745</v>
      </c>
      <c r="G27" s="29">
        <f>SUM(G25:G26)</f>
        <v>192942.98</v>
      </c>
    </row>
    <row r="28" spans="1:7" s="1" customFormat="1" ht="12.75">
      <c r="A28" s="34" t="s">
        <v>3</v>
      </c>
      <c r="B28" s="23"/>
      <c r="C28" s="44"/>
      <c r="D28" s="27"/>
      <c r="E28" s="42"/>
      <c r="F28" s="43"/>
      <c r="G28" s="43"/>
    </row>
    <row r="29" spans="2:7" ht="12.75">
      <c r="B29" s="26"/>
      <c r="C29" s="29"/>
      <c r="D29" s="29"/>
      <c r="E29" s="39"/>
      <c r="F29" s="29"/>
      <c r="G29" s="29"/>
    </row>
    <row r="30" spans="1:7" ht="12.75">
      <c r="A30" s="30" t="s">
        <v>21</v>
      </c>
      <c r="B30" s="31"/>
      <c r="C30" s="29">
        <f>SUM(C28:C29)</f>
        <v>0</v>
      </c>
      <c r="D30" s="29">
        <f>SUM(D28:D29)</f>
        <v>0</v>
      </c>
      <c r="E30" s="29">
        <f>SUM(E28:E29)</f>
        <v>0</v>
      </c>
      <c r="F30" s="29">
        <f>SUM(F28:F29)</f>
        <v>0</v>
      </c>
      <c r="G30" s="29">
        <f>SUM(C30:F30)</f>
        <v>0</v>
      </c>
    </row>
    <row r="31" spans="1:7" ht="13.5" thickBot="1">
      <c r="A31" s="30"/>
      <c r="B31" s="31"/>
      <c r="C31" s="29"/>
      <c r="D31" s="29"/>
      <c r="E31" s="29"/>
      <c r="F31" s="29"/>
      <c r="G31" s="29"/>
    </row>
    <row r="32" spans="1:8" ht="16.5" thickBot="1">
      <c r="A32" s="17" t="s">
        <v>22</v>
      </c>
      <c r="B32" s="18"/>
      <c r="C32" s="45">
        <f>C30+C27+C23+C17+C12</f>
        <v>235996.53</v>
      </c>
      <c r="D32" s="45">
        <f>D30+D27+D23+D17+D12</f>
        <v>235996.53</v>
      </c>
      <c r="E32" s="45">
        <f>E30+E27+E23+E17+E12</f>
        <v>235996.53</v>
      </c>
      <c r="F32" s="45">
        <f>F30+F27+F23+F17+F12</f>
        <v>235996.53</v>
      </c>
      <c r="G32" s="45">
        <f>G30+G27+G23+G17+G12</f>
        <v>943986.12</v>
      </c>
      <c r="H32" s="29">
        <f>SUM(C32:F32)</f>
        <v>943986.12</v>
      </c>
    </row>
    <row r="33" spans="1:7" ht="13.5" thickBot="1">
      <c r="A33" s="30"/>
      <c r="B33" s="31"/>
      <c r="C33" s="29"/>
      <c r="D33" s="29"/>
      <c r="E33" s="29"/>
      <c r="F33" s="29"/>
      <c r="G33" s="29"/>
    </row>
    <row r="34" spans="1:5" ht="16.5" thickBot="1">
      <c r="A34" s="17" t="s">
        <v>5</v>
      </c>
      <c r="B34" s="18"/>
      <c r="C34" s="4"/>
      <c r="D34" s="4"/>
      <c r="E34" s="4"/>
    </row>
    <row r="35" spans="1:7" ht="16.5" thickBot="1">
      <c r="A35" s="46"/>
      <c r="B35" s="18"/>
      <c r="C35" s="44"/>
      <c r="D35" s="27"/>
      <c r="E35" s="39"/>
      <c r="F35" s="29"/>
      <c r="G35" s="29"/>
    </row>
    <row r="36" spans="1:7" ht="13.5" thickBot="1">
      <c r="A36" s="40" t="s">
        <v>7</v>
      </c>
      <c r="B36" s="41"/>
      <c r="C36" s="27"/>
      <c r="D36" s="27"/>
      <c r="E36" s="39"/>
      <c r="F36" s="29"/>
      <c r="G36" s="29"/>
    </row>
    <row r="37" spans="1:7" ht="12.75">
      <c r="A37" s="41"/>
      <c r="B37" s="41"/>
      <c r="C37" s="27"/>
      <c r="D37" s="39"/>
      <c r="E37" s="47"/>
      <c r="F37" s="29"/>
      <c r="G37" s="29"/>
    </row>
    <row r="38" spans="1:7" ht="12.75">
      <c r="A38" s="4" t="s">
        <v>91</v>
      </c>
      <c r="C38" s="27">
        <v>2500</v>
      </c>
      <c r="D38" s="27">
        <v>2500</v>
      </c>
      <c r="E38" s="39">
        <v>2500</v>
      </c>
      <c r="F38" s="29">
        <v>2500</v>
      </c>
      <c r="G38" s="29">
        <f>SUM(C38:F38)</f>
        <v>10000</v>
      </c>
    </row>
    <row r="39" spans="3:7" ht="12.75">
      <c r="C39" s="27"/>
      <c r="D39" s="27"/>
      <c r="E39" s="39"/>
      <c r="F39" s="29"/>
      <c r="G39" s="29">
        <f>SUM(C39:F39)</f>
        <v>0</v>
      </c>
    </row>
    <row r="40" spans="1:8" ht="13.5" thickBot="1">
      <c r="A40" s="30" t="s">
        <v>21</v>
      </c>
      <c r="B40" s="30"/>
      <c r="C40" s="29">
        <f>SUM(C38:C39)</f>
        <v>2500</v>
      </c>
      <c r="D40" s="29">
        <f>SUM(D38:D39)</f>
        <v>2500</v>
      </c>
      <c r="E40" s="29">
        <f>SUM(E38:E39)</f>
        <v>2500</v>
      </c>
      <c r="F40" s="29">
        <f>SUM(F38:F39)</f>
        <v>2500</v>
      </c>
      <c r="G40" s="29">
        <f>SUM(G38:G39)</f>
        <v>10000</v>
      </c>
      <c r="H40" s="29">
        <f>SUM(C40:F40)</f>
        <v>10000</v>
      </c>
    </row>
    <row r="41" spans="1:7" ht="13.5" thickBot="1">
      <c r="A41" s="40" t="s">
        <v>9</v>
      </c>
      <c r="B41" s="41"/>
      <c r="C41" s="39"/>
      <c r="D41" s="39"/>
      <c r="E41" s="39"/>
      <c r="F41" s="29"/>
      <c r="G41" s="29"/>
    </row>
    <row r="42" spans="1:7" ht="12.75">
      <c r="A42" s="41"/>
      <c r="B42" s="41"/>
      <c r="C42" s="39"/>
      <c r="D42" s="39"/>
      <c r="E42" s="39"/>
      <c r="F42" s="29"/>
      <c r="G42" s="29">
        <f>SUM(C42:F42)</f>
        <v>0</v>
      </c>
    </row>
    <row r="43" spans="1:7" ht="12.75">
      <c r="A43" s="30"/>
      <c r="B43" s="30"/>
      <c r="C43" s="39"/>
      <c r="D43" s="39"/>
      <c r="E43" s="39"/>
      <c r="F43" s="29"/>
      <c r="G43" s="29">
        <f>SUM(C43:F43)</f>
        <v>0</v>
      </c>
    </row>
    <row r="44" spans="1:7" ht="12.75">
      <c r="A44" s="30"/>
      <c r="B44" s="30"/>
      <c r="C44" s="42"/>
      <c r="D44" s="39"/>
      <c r="E44" s="39"/>
      <c r="F44" s="29"/>
      <c r="G44" s="29">
        <f>SUM(C44:F44)</f>
        <v>0</v>
      </c>
    </row>
    <row r="45" spans="1:8" ht="13.5" thickBot="1">
      <c r="A45" s="30" t="s">
        <v>21</v>
      </c>
      <c r="B45" s="30"/>
      <c r="C45" s="29">
        <f>SUM(C42:C44)</f>
        <v>0</v>
      </c>
      <c r="D45" s="29">
        <f>SUM(D42:D44)</f>
        <v>0</v>
      </c>
      <c r="E45" s="29">
        <f>SUM(E42:E44)</f>
        <v>0</v>
      </c>
      <c r="F45" s="29">
        <f>SUM(F42:F44)</f>
        <v>0</v>
      </c>
      <c r="G45" s="29">
        <f>SUM(G42:G44)</f>
        <v>0</v>
      </c>
      <c r="H45" s="29">
        <f>SUM(C45:F45)</f>
        <v>0</v>
      </c>
    </row>
    <row r="46" spans="1:7" ht="13.5" thickBot="1">
      <c r="A46" s="40" t="s">
        <v>8</v>
      </c>
      <c r="B46" s="41"/>
      <c r="C46" s="39"/>
      <c r="D46" s="39"/>
      <c r="E46" s="39"/>
      <c r="F46" s="29"/>
      <c r="G46" s="29"/>
    </row>
    <row r="47" spans="1:7" ht="12.75">
      <c r="A47" s="30"/>
      <c r="B47" s="30"/>
      <c r="C47" s="39"/>
      <c r="D47" s="39"/>
      <c r="E47" s="39"/>
      <c r="F47" s="29"/>
      <c r="G47" s="29">
        <f>SUM(C47:F47)</f>
        <v>0</v>
      </c>
    </row>
    <row r="48" spans="1:7" ht="12.75">
      <c r="A48" s="30"/>
      <c r="B48" s="30"/>
      <c r="C48" s="39"/>
      <c r="D48" s="39"/>
      <c r="E48" s="39"/>
      <c r="F48" s="29"/>
      <c r="G48" s="29">
        <f>SUM(C48:F48)</f>
        <v>0</v>
      </c>
    </row>
    <row r="49" spans="1:7" ht="12.75">
      <c r="A49" s="30"/>
      <c r="B49" s="30"/>
      <c r="C49" s="42"/>
      <c r="D49" s="39"/>
      <c r="E49" s="39"/>
      <c r="F49" s="29"/>
      <c r="G49" s="29">
        <f>SUM(C49:F49)</f>
        <v>0</v>
      </c>
    </row>
    <row r="50" spans="1:7" ht="13.5" thickBot="1">
      <c r="A50" s="30" t="s">
        <v>21</v>
      </c>
      <c r="B50" s="30"/>
      <c r="C50" s="29">
        <f>SUM(C47:C49)</f>
        <v>0</v>
      </c>
      <c r="D50" s="29">
        <f>SUM(D47:D49)</f>
        <v>0</v>
      </c>
      <c r="E50" s="29">
        <f>SUM(E47:E49)</f>
        <v>0</v>
      </c>
      <c r="F50" s="29">
        <f>SUM(F47:F49)</f>
        <v>0</v>
      </c>
      <c r="G50" s="29">
        <f>SUM(G47:G49)</f>
        <v>0</v>
      </c>
    </row>
    <row r="51" spans="1:7" ht="13.5" thickBot="1">
      <c r="A51" s="40" t="s">
        <v>10</v>
      </c>
      <c r="B51" s="41"/>
      <c r="C51" s="39"/>
      <c r="D51" s="39"/>
      <c r="E51" s="39"/>
      <c r="F51" s="29"/>
      <c r="G51" s="29"/>
    </row>
    <row r="52" spans="1:7" ht="12.75">
      <c r="A52" s="41"/>
      <c r="B52" s="41"/>
      <c r="C52" s="47"/>
      <c r="D52" s="39"/>
      <c r="E52" s="39"/>
      <c r="F52" s="29"/>
      <c r="G52" s="29"/>
    </row>
    <row r="53" spans="1:7" ht="12.75">
      <c r="A53" s="41" t="s">
        <v>92</v>
      </c>
      <c r="B53" s="41"/>
      <c r="C53" s="47">
        <v>308328.36</v>
      </c>
      <c r="D53" s="39"/>
      <c r="E53" s="39"/>
      <c r="F53" s="29"/>
      <c r="G53" s="29">
        <f>SUM(C53:F53)</f>
        <v>308328.36</v>
      </c>
    </row>
    <row r="54" spans="1:7" ht="12.75">
      <c r="A54" s="41" t="s">
        <v>93</v>
      </c>
      <c r="B54" s="41"/>
      <c r="C54" s="47">
        <v>17500</v>
      </c>
      <c r="D54" s="39">
        <v>17500</v>
      </c>
      <c r="E54" s="39">
        <v>17500</v>
      </c>
      <c r="F54" s="29">
        <v>17500</v>
      </c>
      <c r="G54" s="29">
        <f>SUM(C54:F54)</f>
        <v>70000</v>
      </c>
    </row>
    <row r="55" spans="1:7" ht="12.75">
      <c r="A55" s="41" t="s">
        <v>66</v>
      </c>
      <c r="B55" s="41"/>
      <c r="C55" s="47">
        <v>33010</v>
      </c>
      <c r="D55" s="39">
        <v>33010</v>
      </c>
      <c r="E55" s="39">
        <v>33010</v>
      </c>
      <c r="F55" s="29">
        <f>33010+25840</f>
        <v>58850</v>
      </c>
      <c r="G55" s="29">
        <f>SUM(C55:F55)</f>
        <v>157880</v>
      </c>
    </row>
    <row r="56" spans="1:7" ht="12.75">
      <c r="A56" s="41" t="s">
        <v>94</v>
      </c>
      <c r="B56" s="41"/>
      <c r="C56" s="47">
        <v>2512135</v>
      </c>
      <c r="D56" s="39"/>
      <c r="E56" s="39"/>
      <c r="F56" s="29"/>
      <c r="G56" s="29">
        <f>SUM(C56:F56)</f>
        <v>2512135</v>
      </c>
    </row>
    <row r="57" spans="3:7" ht="12.75">
      <c r="C57" s="39"/>
      <c r="D57" s="39"/>
      <c r="E57" s="39"/>
      <c r="F57" s="29"/>
      <c r="G57" s="29">
        <f>SUM(C57:F57)</f>
        <v>0</v>
      </c>
    </row>
    <row r="58" spans="1:8" ht="13.5" thickBot="1">
      <c r="A58" s="30" t="s">
        <v>21</v>
      </c>
      <c r="B58" s="30"/>
      <c r="C58" s="29">
        <f>SUM(C53:C57)</f>
        <v>2870973.36</v>
      </c>
      <c r="D58" s="29">
        <f>SUM(D53:D57)</f>
        <v>50510</v>
      </c>
      <c r="E58" s="29">
        <f>SUM(E53:E57)</f>
        <v>50510</v>
      </c>
      <c r="F58" s="29">
        <f>SUM(F53:F57)</f>
        <v>76350</v>
      </c>
      <c r="G58" s="29">
        <f>SUM(G53:G57)</f>
        <v>3048343.36</v>
      </c>
      <c r="H58" s="29">
        <f>SUM(C58:F58)</f>
        <v>3048343.36</v>
      </c>
    </row>
    <row r="59" spans="1:7" ht="13.5" thickBot="1">
      <c r="A59" s="40" t="s">
        <v>11</v>
      </c>
      <c r="B59" s="41"/>
      <c r="C59" s="39"/>
      <c r="D59" s="39"/>
      <c r="E59" s="39"/>
      <c r="F59" s="29"/>
      <c r="G59" s="29"/>
    </row>
    <row r="60" spans="1:7" ht="12.75">
      <c r="A60" s="41"/>
      <c r="B60" s="41"/>
      <c r="C60" s="47"/>
      <c r="D60" s="49"/>
      <c r="E60" s="39"/>
      <c r="F60" s="29"/>
      <c r="G60" s="29">
        <f>SUM(C60:F60)</f>
        <v>0</v>
      </c>
    </row>
    <row r="61" spans="1:7" ht="25.5">
      <c r="A61" s="61" t="s">
        <v>95</v>
      </c>
      <c r="B61" s="30"/>
      <c r="C61" s="47">
        <f>23144</f>
        <v>23144</v>
      </c>
      <c r="D61" s="49"/>
      <c r="E61" s="39"/>
      <c r="F61" s="29"/>
      <c r="G61" s="29">
        <f>SUM(C61:F61)</f>
        <v>23144</v>
      </c>
    </row>
    <row r="62" spans="1:7" ht="12.75">
      <c r="A62" s="30" t="s">
        <v>14</v>
      </c>
      <c r="B62" s="30"/>
      <c r="C62" s="48"/>
      <c r="D62" s="49"/>
      <c r="E62" s="39"/>
      <c r="F62" s="29"/>
      <c r="G62" s="29">
        <f>SUM(C62:F62)</f>
        <v>0</v>
      </c>
    </row>
    <row r="63" spans="1:8" ht="12.75">
      <c r="A63" s="30" t="s">
        <v>21</v>
      </c>
      <c r="B63" s="30"/>
      <c r="C63" s="43">
        <f>SUM(C60:C62)</f>
        <v>23144</v>
      </c>
      <c r="D63" s="43">
        <f>SUM(D60:D62)</f>
        <v>0</v>
      </c>
      <c r="E63" s="43">
        <f>SUM(E60:E62)</f>
        <v>0</v>
      </c>
      <c r="F63" s="43">
        <f>SUM(F60:F62)</f>
        <v>0</v>
      </c>
      <c r="G63" s="43">
        <f>SUM(G60:G62)</f>
        <v>23144</v>
      </c>
      <c r="H63" s="29">
        <f>SUM(C63:F63)</f>
        <v>23144</v>
      </c>
    </row>
    <row r="64" spans="1:7" ht="12.75">
      <c r="A64" s="34" t="s">
        <v>12</v>
      </c>
      <c r="B64" s="23"/>
      <c r="C64" s="48"/>
      <c r="D64" s="49"/>
      <c r="E64" s="39"/>
      <c r="F64" s="29"/>
      <c r="G64" s="29"/>
    </row>
    <row r="65" spans="1:7" ht="12.75">
      <c r="A65" s="41"/>
      <c r="B65" s="41"/>
      <c r="C65" s="47"/>
      <c r="D65" s="39"/>
      <c r="E65" s="39"/>
      <c r="F65" s="29"/>
      <c r="G65" s="29"/>
    </row>
    <row r="66" spans="1:7" ht="12.75">
      <c r="A66" s="30"/>
      <c r="B66" s="30"/>
      <c r="C66" s="47"/>
      <c r="D66" s="39"/>
      <c r="E66" s="39"/>
      <c r="F66" s="29"/>
      <c r="G66" s="29">
        <f>SUM(C66:F66)</f>
        <v>0</v>
      </c>
    </row>
    <row r="67" spans="1:7" ht="12.75">
      <c r="A67" s="30"/>
      <c r="B67" s="30"/>
      <c r="C67" s="50"/>
      <c r="D67" s="39"/>
      <c r="E67" s="39"/>
      <c r="F67" s="29"/>
      <c r="G67" s="29">
        <f>SUM(C67:F67)</f>
        <v>0</v>
      </c>
    </row>
    <row r="68" spans="1:8" ht="12.75">
      <c r="A68" s="30" t="s">
        <v>21</v>
      </c>
      <c r="B68" s="30"/>
      <c r="C68" s="43">
        <f>SUM(C66:C67)</f>
        <v>0</v>
      </c>
      <c r="D68" s="43">
        <f>SUM(D66:D67)</f>
        <v>0</v>
      </c>
      <c r="E68" s="43">
        <f>SUM(E66:E67)</f>
        <v>0</v>
      </c>
      <c r="F68" s="43">
        <f>SUM(F66:F67)</f>
        <v>0</v>
      </c>
      <c r="G68" s="43">
        <f>SUM(G66:G67)</f>
        <v>0</v>
      </c>
      <c r="H68" s="29">
        <f>SUM(C68:F68)</f>
        <v>0</v>
      </c>
    </row>
    <row r="69" spans="1:7" ht="12.75">
      <c r="A69" s="51" t="s">
        <v>13</v>
      </c>
      <c r="B69" s="41"/>
      <c r="C69" s="27"/>
      <c r="D69" s="32"/>
      <c r="E69" s="42"/>
      <c r="F69" s="29"/>
      <c r="G69" s="29"/>
    </row>
    <row r="70" spans="1:7" ht="12.75">
      <c r="A70" s="41"/>
      <c r="B70" s="41"/>
      <c r="C70" s="27"/>
      <c r="D70" s="49"/>
      <c r="E70" s="27"/>
      <c r="F70" s="29"/>
      <c r="G70" s="29"/>
    </row>
    <row r="71" spans="1:7" s="26" customFormat="1" ht="12.75">
      <c r="A71" s="26" t="s">
        <v>96</v>
      </c>
      <c r="C71" s="52">
        <v>107196</v>
      </c>
      <c r="D71" s="28"/>
      <c r="E71" s="52"/>
      <c r="F71" s="53"/>
      <c r="G71" s="53">
        <f>SUM(C71:F71)</f>
        <v>107196</v>
      </c>
    </row>
    <row r="72" spans="1:7" s="26" customFormat="1" ht="12.75">
      <c r="A72" s="26" t="s">
        <v>97</v>
      </c>
      <c r="C72" s="52">
        <v>27500</v>
      </c>
      <c r="D72" s="28"/>
      <c r="E72" s="52"/>
      <c r="F72" s="53"/>
      <c r="G72" s="53">
        <f>SUM(C72:F72)</f>
        <v>27500</v>
      </c>
    </row>
    <row r="73" spans="1:7" s="26" customFormat="1" ht="12.75">
      <c r="A73" s="31"/>
      <c r="B73" s="31"/>
      <c r="C73" s="38"/>
      <c r="D73" s="28"/>
      <c r="E73" s="54"/>
      <c r="F73" s="53"/>
      <c r="G73" s="53">
        <f>SUM(C73:F73)</f>
        <v>0</v>
      </c>
    </row>
    <row r="74" spans="1:8" s="1" customFormat="1" ht="12.75">
      <c r="A74" s="30" t="s">
        <v>21</v>
      </c>
      <c r="B74" s="30"/>
      <c r="C74" s="43">
        <f>SUM(C71:C73)</f>
        <v>134696</v>
      </c>
      <c r="D74" s="43">
        <f>SUM(D71:D73)</f>
        <v>0</v>
      </c>
      <c r="E74" s="43">
        <f>SUM(E71:E73)</f>
        <v>0</v>
      </c>
      <c r="F74" s="43">
        <f>SUM(F71:F73)</f>
        <v>0</v>
      </c>
      <c r="G74" s="43">
        <f>SUM(G71:G73)</f>
        <v>134696</v>
      </c>
      <c r="H74" s="43">
        <f>SUM(C74:F74)</f>
        <v>134696</v>
      </c>
    </row>
    <row r="75" spans="1:8" s="1" customFormat="1" ht="13.5" thickBot="1">
      <c r="A75" s="30"/>
      <c r="B75" s="30"/>
      <c r="C75" s="43"/>
      <c r="D75" s="43"/>
      <c r="E75" s="43"/>
      <c r="F75" s="43"/>
      <c r="G75" s="43"/>
      <c r="H75" s="43"/>
    </row>
    <row r="76" spans="1:8" ht="16.5" thickBot="1">
      <c r="A76" s="17" t="s">
        <v>23</v>
      </c>
      <c r="B76" s="55"/>
      <c r="C76" s="38">
        <f>C74+C68+C63+C58+C50+C45+C40</f>
        <v>3031313.36</v>
      </c>
      <c r="D76" s="38">
        <f>D74+D68+D63+D58+D50+D45+D40</f>
        <v>53010</v>
      </c>
      <c r="E76" s="38">
        <f>E74+E68+E63+E58+E50+E45+E40</f>
        <v>53010</v>
      </c>
      <c r="F76" s="38">
        <f>F74+F68+F63+F58+F50+F45+F40</f>
        <v>78850</v>
      </c>
      <c r="G76" s="38">
        <f>G74+G68+G63+G58+G50+G45+G40</f>
        <v>3216183.36</v>
      </c>
      <c r="H76" s="29"/>
    </row>
    <row r="77" spans="1:8" s="1" customFormat="1" ht="12.75">
      <c r="A77" s="30"/>
      <c r="B77" s="30"/>
      <c r="C77" s="43"/>
      <c r="D77" s="43"/>
      <c r="E77" s="43"/>
      <c r="F77" s="43"/>
      <c r="G77" s="43"/>
      <c r="H77" s="43"/>
    </row>
    <row r="78" spans="1:7" ht="18">
      <c r="A78" s="56" t="s">
        <v>98</v>
      </c>
      <c r="B78" s="57"/>
      <c r="C78" s="58">
        <f>C76+C32</f>
        <v>3267309.8899999997</v>
      </c>
      <c r="D78" s="58">
        <f>D76+D32</f>
        <v>289006.53</v>
      </c>
      <c r="E78" s="58">
        <f>E76+E32</f>
        <v>289006.53</v>
      </c>
      <c r="F78" s="58">
        <f>F76+F32</f>
        <v>314846.53</v>
      </c>
      <c r="G78" s="59">
        <f>G76+G32</f>
        <v>4160169.48</v>
      </c>
    </row>
    <row r="82" spans="1:4" ht="12.75">
      <c r="A82" s="30"/>
      <c r="B82" s="30"/>
      <c r="C82" s="24"/>
      <c r="D82" s="24"/>
    </row>
  </sheetData>
  <sheetProtection/>
  <printOptions gridLines="1" horizontalCentered="1"/>
  <pageMargins left="0.27" right="0.25" top="0.6" bottom="0.56" header="0.27" footer="0.21"/>
  <pageSetup horizontalDpi="600" verticalDpi="600" orientation="landscape" scale="90" r:id="rId1"/>
  <headerFooter alignWithMargins="0"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pane xSplit="1" ySplit="4" topLeftCell="B41" activePane="bottomRight" state="frozen"/>
      <selection pane="topLeft" activeCell="D38" sqref="D38:F38"/>
      <selection pane="topRight" activeCell="D38" sqref="D38:F38"/>
      <selection pane="bottomLeft" activeCell="D38" sqref="D38:F38"/>
      <selection pane="bottomRight" activeCell="D26" sqref="D26:F26"/>
    </sheetView>
  </sheetViews>
  <sheetFormatPr defaultColWidth="9.140625" defaultRowHeight="12.75"/>
  <cols>
    <col min="1" max="1" width="45.28125" style="4" customWidth="1"/>
    <col min="2" max="2" width="20.7109375" style="4" bestFit="1" customWidth="1"/>
    <col min="3" max="3" width="14.00390625" style="2" customWidth="1"/>
    <col min="4" max="4" width="14.140625" style="2" customWidth="1"/>
    <col min="5" max="5" width="13.7109375" style="3" customWidth="1"/>
    <col min="6" max="6" width="14.00390625" style="4" customWidth="1"/>
    <col min="7" max="7" width="13.8515625" style="4" customWidth="1"/>
    <col min="8" max="16384" width="9.140625" style="4" customWidth="1"/>
  </cols>
  <sheetData>
    <row r="1" spans="1:2" ht="12.75">
      <c r="A1" s="1" t="s">
        <v>24</v>
      </c>
      <c r="B1" s="1"/>
    </row>
    <row r="2" spans="1:2" ht="12.75">
      <c r="A2" s="1"/>
      <c r="B2" s="1"/>
    </row>
    <row r="3" spans="1:5" s="8" customFormat="1" ht="20.25" customHeight="1" thickBot="1">
      <c r="A3" s="5" t="s">
        <v>46</v>
      </c>
      <c r="B3" s="5"/>
      <c r="C3" s="6"/>
      <c r="D3" s="6"/>
      <c r="E3" s="7"/>
    </row>
    <row r="4" spans="2:7" s="9" customFormat="1" ht="13.5" thickBot="1">
      <c r="B4" s="60" t="s">
        <v>26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2:7" s="9" customFormat="1" ht="13.5" thickBot="1">
      <c r="B5" s="14"/>
      <c r="C5" s="15"/>
      <c r="D5" s="15"/>
      <c r="E5" s="16"/>
      <c r="F5" s="16"/>
      <c r="G5" s="16"/>
    </row>
    <row r="6" spans="1:5" s="9" customFormat="1" ht="16.5" thickBot="1">
      <c r="A6" s="17" t="s">
        <v>6</v>
      </c>
      <c r="B6" s="18"/>
      <c r="C6" s="19"/>
      <c r="D6" s="19"/>
      <c r="E6" s="20"/>
    </row>
    <row r="7" s="9" customFormat="1" ht="16.5" thickBot="1">
      <c r="A7" s="21"/>
    </row>
    <row r="8" spans="1:5" s="25" customFormat="1" ht="13.5" thickBot="1">
      <c r="A8" s="22" t="s">
        <v>0</v>
      </c>
      <c r="B8" s="23"/>
      <c r="C8" s="24"/>
      <c r="D8" s="24"/>
      <c r="E8" s="3"/>
    </row>
    <row r="9" spans="2:7" ht="12.75">
      <c r="B9" s="26"/>
      <c r="C9" s="27">
        <f>393985.77/4</f>
        <v>98496.4425</v>
      </c>
      <c r="D9" s="27">
        <f>393985.77/4</f>
        <v>98496.4425</v>
      </c>
      <c r="E9" s="27">
        <f>393985.77/4</f>
        <v>98496.4425</v>
      </c>
      <c r="F9" s="27">
        <f>393985.77/4</f>
        <v>98496.4425</v>
      </c>
      <c r="G9" s="29">
        <f>SUM(C9:F9)</f>
        <v>393985.77</v>
      </c>
    </row>
    <row r="10" spans="2:7" ht="12.75">
      <c r="B10" s="26"/>
      <c r="C10" s="27"/>
      <c r="D10" s="28"/>
      <c r="E10" s="27"/>
      <c r="F10" s="29"/>
      <c r="G10" s="29">
        <f>SUM(C10:F10)</f>
        <v>0</v>
      </c>
    </row>
    <row r="11" spans="1:7" ht="12.75">
      <c r="A11" s="30"/>
      <c r="B11" s="31"/>
      <c r="C11" s="32"/>
      <c r="D11" s="33"/>
      <c r="E11" s="27"/>
      <c r="F11" s="29"/>
      <c r="G11" s="29">
        <f>SUM(C11:F11)</f>
        <v>0</v>
      </c>
    </row>
    <row r="12" spans="1:7" ht="12.75">
      <c r="A12" s="30" t="s">
        <v>21</v>
      </c>
      <c r="B12" s="31"/>
      <c r="C12" s="29">
        <f>SUM(C9:C11)</f>
        <v>98496.4425</v>
      </c>
      <c r="D12" s="29">
        <f>SUM(D9:D11)</f>
        <v>98496.4425</v>
      </c>
      <c r="E12" s="29">
        <f>SUM(E9:E11)</f>
        <v>98496.4425</v>
      </c>
      <c r="F12" s="29">
        <f>SUM(F9:F11)</f>
        <v>98496.4425</v>
      </c>
      <c r="G12" s="29">
        <f>SUM(G9:G11)</f>
        <v>393985.77</v>
      </c>
    </row>
    <row r="13" spans="1:5" ht="12.75">
      <c r="A13" s="34" t="s">
        <v>1</v>
      </c>
      <c r="B13" s="23"/>
      <c r="C13" s="24"/>
      <c r="D13" s="35"/>
      <c r="E13" s="36"/>
    </row>
    <row r="14" spans="2:7" ht="12.75">
      <c r="B14" s="26"/>
      <c r="C14" s="27"/>
      <c r="D14" s="28"/>
      <c r="E14" s="27"/>
      <c r="F14" s="29"/>
      <c r="G14" s="29">
        <f>SUM(C14:F14)</f>
        <v>0</v>
      </c>
    </row>
    <row r="15" spans="1:7" ht="12.75">
      <c r="A15" s="30"/>
      <c r="B15" s="31"/>
      <c r="C15" s="32"/>
      <c r="D15" s="28"/>
      <c r="E15" s="27"/>
      <c r="F15" s="29"/>
      <c r="G15" s="29">
        <f>SUM(C15:F15)</f>
        <v>0</v>
      </c>
    </row>
    <row r="16" spans="2:7" ht="12.75">
      <c r="B16" s="26"/>
      <c r="C16" s="27"/>
      <c r="D16" s="28"/>
      <c r="E16" s="27"/>
      <c r="F16" s="29"/>
      <c r="G16" s="29">
        <f>SUM(C16:F16)</f>
        <v>0</v>
      </c>
    </row>
    <row r="17" spans="1:7" ht="12.75">
      <c r="A17" s="3" t="s">
        <v>21</v>
      </c>
      <c r="B17" s="37"/>
      <c r="C17" s="29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f>SUM(G14:G16)</f>
        <v>0</v>
      </c>
    </row>
    <row r="18" spans="1:7" ht="12.75">
      <c r="A18" s="34" t="s">
        <v>2</v>
      </c>
      <c r="B18" s="23"/>
      <c r="C18" s="27"/>
      <c r="D18" s="28"/>
      <c r="E18" s="27"/>
      <c r="F18" s="29"/>
      <c r="G18" s="29"/>
    </row>
    <row r="19" spans="2:7" ht="12.75">
      <c r="B19" s="26"/>
      <c r="C19" s="27"/>
      <c r="D19" s="28"/>
      <c r="E19" s="27"/>
      <c r="F19" s="29"/>
      <c r="G19" s="29">
        <f>SUM(C19:F19)</f>
        <v>0</v>
      </c>
    </row>
    <row r="20" spans="1:7" ht="12.75">
      <c r="A20" s="30"/>
      <c r="B20" s="31"/>
      <c r="C20" s="32"/>
      <c r="D20" s="28"/>
      <c r="E20" s="27"/>
      <c r="F20" s="29"/>
      <c r="G20" s="29">
        <f>SUM(C20:F20)</f>
        <v>0</v>
      </c>
    </row>
    <row r="21" spans="2:7" ht="12.75">
      <c r="B21" s="26"/>
      <c r="C21" s="27"/>
      <c r="D21" s="28"/>
      <c r="E21" s="27"/>
      <c r="F21" s="29"/>
      <c r="G21" s="29">
        <f>SUM(C21:F21)</f>
        <v>0</v>
      </c>
    </row>
    <row r="22" spans="1:7" ht="12.75">
      <c r="A22" s="30"/>
      <c r="B22" s="31"/>
      <c r="C22" s="38"/>
      <c r="D22" s="28"/>
      <c r="E22" s="39"/>
      <c r="F22" s="29"/>
      <c r="G22" s="29">
        <f>SUM(C22:F22)</f>
        <v>0</v>
      </c>
    </row>
    <row r="23" spans="1:7" ht="13.5" thickBot="1">
      <c r="A23" s="30" t="s">
        <v>21</v>
      </c>
      <c r="B23" s="31"/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7" s="1" customFormat="1" ht="13.5" thickBot="1">
      <c r="A24" s="40" t="s">
        <v>4</v>
      </c>
      <c r="B24" s="41"/>
      <c r="C24" s="39"/>
      <c r="D24" s="27"/>
      <c r="E24" s="42"/>
      <c r="F24" s="43"/>
      <c r="G24" s="43"/>
    </row>
    <row r="25" spans="1:7" s="1" customFormat="1" ht="12.75">
      <c r="A25" s="4"/>
      <c r="B25" s="26"/>
      <c r="C25" s="43"/>
      <c r="D25" s="32"/>
      <c r="E25" s="42"/>
      <c r="F25" s="43"/>
      <c r="G25" s="29"/>
    </row>
    <row r="26" spans="1:7" s="1" customFormat="1" ht="12.75">
      <c r="A26" s="4"/>
      <c r="B26" s="26"/>
      <c r="C26" s="29">
        <f>107952.1/4</f>
        <v>26988.025</v>
      </c>
      <c r="D26" s="29">
        <f>107952.1/4</f>
        <v>26988.025</v>
      </c>
      <c r="E26" s="29">
        <f>107952.1/4</f>
        <v>26988.025</v>
      </c>
      <c r="F26" s="29">
        <f>107952.1/4</f>
        <v>26988.025</v>
      </c>
      <c r="G26" s="29">
        <f>SUM(C26:F26)</f>
        <v>107952.1</v>
      </c>
    </row>
    <row r="27" spans="1:7" s="1" customFormat="1" ht="12.75">
      <c r="A27" s="30" t="s">
        <v>21</v>
      </c>
      <c r="B27" s="31"/>
      <c r="C27" s="29">
        <f>SUM(C25:C26)</f>
        <v>26988.025</v>
      </c>
      <c r="D27" s="29">
        <f>SUM(D25:D26)</f>
        <v>26988.025</v>
      </c>
      <c r="E27" s="29">
        <f>SUM(E25:E26)</f>
        <v>26988.025</v>
      </c>
      <c r="F27" s="29">
        <f>SUM(F25:F26)</f>
        <v>26988.025</v>
      </c>
      <c r="G27" s="29">
        <f>SUM(G25:G26)</f>
        <v>107952.1</v>
      </c>
    </row>
    <row r="28" spans="1:7" s="1" customFormat="1" ht="12.75">
      <c r="A28" s="34" t="s">
        <v>3</v>
      </c>
      <c r="B28" s="23"/>
      <c r="C28" s="44"/>
      <c r="D28" s="27"/>
      <c r="E28" s="42"/>
      <c r="F28" s="43"/>
      <c r="G28" s="43"/>
    </row>
    <row r="29" spans="2:7" ht="12.75">
      <c r="B29" s="26"/>
      <c r="C29" s="29"/>
      <c r="D29" s="29"/>
      <c r="E29" s="39"/>
      <c r="F29" s="29"/>
      <c r="G29" s="29"/>
    </row>
    <row r="30" spans="1:7" ht="12.75">
      <c r="A30" s="30" t="s">
        <v>21</v>
      </c>
      <c r="B30" s="31"/>
      <c r="C30" s="29">
        <f>SUM(C28:C29)</f>
        <v>0</v>
      </c>
      <c r="D30" s="29">
        <f>SUM(D28:D29)</f>
        <v>0</v>
      </c>
      <c r="E30" s="29">
        <f>SUM(E28:E29)</f>
        <v>0</v>
      </c>
      <c r="F30" s="29">
        <f>SUM(F28:F29)</f>
        <v>0</v>
      </c>
      <c r="G30" s="29">
        <f>SUM(C30:F30)</f>
        <v>0</v>
      </c>
    </row>
    <row r="31" spans="1:7" ht="13.5" thickBot="1">
      <c r="A31" s="30"/>
      <c r="B31" s="31"/>
      <c r="C31" s="29"/>
      <c r="D31" s="29"/>
      <c r="E31" s="29"/>
      <c r="F31" s="29"/>
      <c r="G31" s="29"/>
    </row>
    <row r="32" spans="1:8" ht="16.5" thickBot="1">
      <c r="A32" s="17" t="s">
        <v>22</v>
      </c>
      <c r="B32" s="18"/>
      <c r="C32" s="45">
        <f>C30+C27+C23+C17+C12</f>
        <v>125484.4675</v>
      </c>
      <c r="D32" s="45">
        <f>D30+D27+D23+D17+D12</f>
        <v>125484.4675</v>
      </c>
      <c r="E32" s="45">
        <f>E30+E27+E23+E17+E12</f>
        <v>125484.4675</v>
      </c>
      <c r="F32" s="45">
        <f>F30+F27+F23+F17+F12</f>
        <v>125484.4675</v>
      </c>
      <c r="G32" s="45">
        <f>G30+G27+G23+G17+G12</f>
        <v>501937.87</v>
      </c>
      <c r="H32" s="29">
        <f>SUM(C32:F32)</f>
        <v>501937.87</v>
      </c>
    </row>
    <row r="33" spans="1:7" ht="13.5" thickBot="1">
      <c r="A33" s="30"/>
      <c r="B33" s="31"/>
      <c r="C33" s="29"/>
      <c r="D33" s="29"/>
      <c r="E33" s="29"/>
      <c r="F33" s="29"/>
      <c r="G33" s="29"/>
    </row>
    <row r="34" spans="1:5" ht="16.5" thickBot="1">
      <c r="A34" s="17" t="s">
        <v>5</v>
      </c>
      <c r="B34" s="18"/>
      <c r="C34" s="4"/>
      <c r="D34" s="4"/>
      <c r="E34" s="4"/>
    </row>
    <row r="35" spans="1:7" ht="16.5" thickBot="1">
      <c r="A35" s="46"/>
      <c r="B35" s="18"/>
      <c r="C35" s="44"/>
      <c r="D35" s="27"/>
      <c r="E35" s="39"/>
      <c r="F35" s="29"/>
      <c r="G35" s="29"/>
    </row>
    <row r="36" spans="1:7" ht="13.5" thickBot="1">
      <c r="A36" s="40" t="s">
        <v>7</v>
      </c>
      <c r="B36" s="41"/>
      <c r="C36" s="27"/>
      <c r="D36" s="27"/>
      <c r="E36" s="39"/>
      <c r="F36" s="29"/>
      <c r="G36" s="29"/>
    </row>
    <row r="37" spans="1:7" ht="12.75">
      <c r="A37" s="41"/>
      <c r="B37" s="41"/>
      <c r="C37" s="27"/>
      <c r="D37" s="39"/>
      <c r="E37" s="47"/>
      <c r="F37" s="29"/>
      <c r="G37" s="29"/>
    </row>
    <row r="38" spans="3:7" ht="12.75">
      <c r="C38" s="27"/>
      <c r="D38" s="27"/>
      <c r="E38" s="39"/>
      <c r="F38" s="29"/>
      <c r="G38" s="29">
        <f>SUM(C38:F38)</f>
        <v>0</v>
      </c>
    </row>
    <row r="39" spans="1:8" ht="13.5" thickBot="1">
      <c r="A39" s="30" t="s">
        <v>21</v>
      </c>
      <c r="B39" s="30"/>
      <c r="C39" s="29">
        <f>SUM(C38:C38)</f>
        <v>0</v>
      </c>
      <c r="D39" s="29">
        <f>SUM(D38:D38)</f>
        <v>0</v>
      </c>
      <c r="E39" s="29">
        <f>SUM(E38:E38)</f>
        <v>0</v>
      </c>
      <c r="F39" s="29">
        <f>SUM(F38:F38)</f>
        <v>0</v>
      </c>
      <c r="G39" s="29">
        <f>SUM(G38:G38)</f>
        <v>0</v>
      </c>
      <c r="H39" s="29">
        <f>SUM(C39:F39)</f>
        <v>0</v>
      </c>
    </row>
    <row r="40" spans="1:7" ht="13.5" thickBot="1">
      <c r="A40" s="40" t="s">
        <v>9</v>
      </c>
      <c r="B40" s="41"/>
      <c r="C40" s="39"/>
      <c r="D40" s="39"/>
      <c r="E40" s="39"/>
      <c r="F40" s="29"/>
      <c r="G40" s="29"/>
    </row>
    <row r="41" spans="1:7" ht="12.75">
      <c r="A41" s="41"/>
      <c r="B41" s="41"/>
      <c r="C41" s="39"/>
      <c r="D41" s="39"/>
      <c r="E41" s="39"/>
      <c r="F41" s="29"/>
      <c r="G41" s="29">
        <f>SUM(C41:F41)</f>
        <v>0</v>
      </c>
    </row>
    <row r="42" spans="1:7" ht="12.75">
      <c r="A42" s="30"/>
      <c r="B42" s="30"/>
      <c r="C42" s="39"/>
      <c r="D42" s="39"/>
      <c r="E42" s="39"/>
      <c r="F42" s="29"/>
      <c r="G42" s="29">
        <f>SUM(C42:F42)</f>
        <v>0</v>
      </c>
    </row>
    <row r="43" spans="1:7" ht="12.75">
      <c r="A43" s="30"/>
      <c r="B43" s="30"/>
      <c r="C43" s="42"/>
      <c r="D43" s="39"/>
      <c r="E43" s="39"/>
      <c r="F43" s="29"/>
      <c r="G43" s="29">
        <f>SUM(C43:F43)</f>
        <v>0</v>
      </c>
    </row>
    <row r="44" spans="1:8" ht="13.5" thickBot="1">
      <c r="A44" s="30" t="s">
        <v>21</v>
      </c>
      <c r="B44" s="30"/>
      <c r="C44" s="29">
        <f>SUM(C41:C43)</f>
        <v>0</v>
      </c>
      <c r="D44" s="29">
        <f>SUM(D41:D43)</f>
        <v>0</v>
      </c>
      <c r="E44" s="29">
        <f>SUM(E41:E43)</f>
        <v>0</v>
      </c>
      <c r="F44" s="29">
        <f>SUM(F41:F43)</f>
        <v>0</v>
      </c>
      <c r="G44" s="29">
        <f>SUM(G41:G43)</f>
        <v>0</v>
      </c>
      <c r="H44" s="29">
        <f>SUM(C44:F44)</f>
        <v>0</v>
      </c>
    </row>
    <row r="45" spans="1:7" ht="13.5" thickBot="1">
      <c r="A45" s="40" t="s">
        <v>8</v>
      </c>
      <c r="B45" s="41"/>
      <c r="C45" s="39"/>
      <c r="D45" s="39"/>
      <c r="E45" s="39"/>
      <c r="F45" s="29"/>
      <c r="G45" s="29"/>
    </row>
    <row r="46" spans="1:7" ht="12.75">
      <c r="A46" s="41"/>
      <c r="B46" s="41"/>
      <c r="C46" s="39"/>
      <c r="D46" s="39"/>
      <c r="E46" s="39"/>
      <c r="F46" s="29"/>
      <c r="G46" s="29">
        <f>SUM(C46:F46)</f>
        <v>0</v>
      </c>
    </row>
    <row r="47" spans="1:7" ht="12.75">
      <c r="A47" s="30"/>
      <c r="B47" s="30"/>
      <c r="C47" s="39"/>
      <c r="D47" s="39"/>
      <c r="E47" s="39"/>
      <c r="F47" s="29"/>
      <c r="G47" s="29">
        <f>SUM(C47:F47)</f>
        <v>0</v>
      </c>
    </row>
    <row r="48" spans="1:7" ht="13.5" thickBot="1">
      <c r="A48" s="30" t="s">
        <v>21</v>
      </c>
      <c r="B48" s="30"/>
      <c r="C48" s="29">
        <f>SUM(C46:C47)</f>
        <v>0</v>
      </c>
      <c r="D48" s="29">
        <f>SUM(D46:D47)</f>
        <v>0</v>
      </c>
      <c r="E48" s="29">
        <f>SUM(E46:E47)</f>
        <v>0</v>
      </c>
      <c r="F48" s="29">
        <f>SUM(F46:F47)</f>
        <v>0</v>
      </c>
      <c r="G48" s="29">
        <f>SUM(G46:G47)</f>
        <v>0</v>
      </c>
    </row>
    <row r="49" spans="1:7" ht="13.5" thickBot="1">
      <c r="A49" s="40" t="s">
        <v>10</v>
      </c>
      <c r="B49" s="41"/>
      <c r="C49" s="39"/>
      <c r="D49" s="39"/>
      <c r="E49" s="39"/>
      <c r="F49" s="29"/>
      <c r="G49" s="29"/>
    </row>
    <row r="50" spans="1:7" ht="12.75">
      <c r="A50" s="41"/>
      <c r="B50" s="41"/>
      <c r="C50" s="47"/>
      <c r="D50" s="39"/>
      <c r="E50" s="39"/>
      <c r="F50" s="29"/>
      <c r="G50" s="29"/>
    </row>
    <row r="51" spans="1:7" ht="12.75">
      <c r="A51" s="41"/>
      <c r="B51" s="41"/>
      <c r="C51" s="47"/>
      <c r="D51" s="39"/>
      <c r="E51" s="39"/>
      <c r="F51" s="29"/>
      <c r="G51" s="29">
        <f>SUM(C51:F51)</f>
        <v>0</v>
      </c>
    </row>
    <row r="52" spans="1:8" ht="13.5" thickBot="1">
      <c r="A52" s="30" t="s">
        <v>21</v>
      </c>
      <c r="B52" s="30"/>
      <c r="C52" s="29">
        <f>SUM(C51:C51)</f>
        <v>0</v>
      </c>
      <c r="D52" s="29">
        <f>SUM(D51:D51)</f>
        <v>0</v>
      </c>
      <c r="E52" s="29">
        <f>SUM(E51:E51)</f>
        <v>0</v>
      </c>
      <c r="F52" s="29">
        <f>SUM(F51:F51)</f>
        <v>0</v>
      </c>
      <c r="G52" s="29">
        <f>SUM(G51:G51)</f>
        <v>0</v>
      </c>
      <c r="H52" s="29">
        <f>SUM(C52:F52)</f>
        <v>0</v>
      </c>
    </row>
    <row r="53" spans="1:7" ht="13.5" thickBot="1">
      <c r="A53" s="40" t="s">
        <v>11</v>
      </c>
      <c r="B53" s="41"/>
      <c r="C53" s="39"/>
      <c r="D53" s="39"/>
      <c r="E53" s="39"/>
      <c r="F53" s="29"/>
      <c r="G53" s="29"/>
    </row>
    <row r="54" spans="1:7" ht="12.75">
      <c r="A54" s="41"/>
      <c r="B54" s="41"/>
      <c r="C54" s="47"/>
      <c r="D54" s="49"/>
      <c r="E54" s="39"/>
      <c r="F54" s="29"/>
      <c r="G54" s="29"/>
    </row>
    <row r="55" spans="1:7" ht="12.75">
      <c r="A55" s="41"/>
      <c r="B55" s="41"/>
      <c r="C55" s="47"/>
      <c r="D55" s="49"/>
      <c r="E55" s="39"/>
      <c r="F55" s="29"/>
      <c r="G55" s="29">
        <f>SUM(C55:F55)</f>
        <v>0</v>
      </c>
    </row>
    <row r="56" spans="1:8" ht="12.75">
      <c r="A56" s="30" t="s">
        <v>21</v>
      </c>
      <c r="B56" s="30"/>
      <c r="C56" s="43">
        <f>SUM(C55:C55)</f>
        <v>0</v>
      </c>
      <c r="D56" s="43">
        <f>SUM(D55:D55)</f>
        <v>0</v>
      </c>
      <c r="E56" s="43">
        <f>SUM(E55:E55)</f>
        <v>0</v>
      </c>
      <c r="F56" s="43">
        <f>SUM(F55:F55)</f>
        <v>0</v>
      </c>
      <c r="G56" s="43">
        <f>SUM(G55:G55)</f>
        <v>0</v>
      </c>
      <c r="H56" s="29">
        <f>SUM(C56:F56)</f>
        <v>0</v>
      </c>
    </row>
    <row r="57" spans="1:7" ht="12.75">
      <c r="A57" s="34" t="s">
        <v>12</v>
      </c>
      <c r="B57" s="23"/>
      <c r="C57" s="48"/>
      <c r="D57" s="49"/>
      <c r="E57" s="39"/>
      <c r="F57" s="29"/>
      <c r="G57" s="29"/>
    </row>
    <row r="58" spans="1:7" ht="12.75">
      <c r="A58" s="41"/>
      <c r="B58" s="41"/>
      <c r="C58" s="47"/>
      <c r="D58" s="39"/>
      <c r="E58" s="39"/>
      <c r="F58" s="29"/>
      <c r="G58" s="29"/>
    </row>
    <row r="59" spans="1:7" ht="13.5" customHeight="1">
      <c r="A59" s="30"/>
      <c r="B59" s="30"/>
      <c r="C59" s="47"/>
      <c r="D59" s="39"/>
      <c r="E59" s="39"/>
      <c r="F59" s="29"/>
      <c r="G59" s="29">
        <f>SUM(C59:F59)</f>
        <v>0</v>
      </c>
    </row>
    <row r="60" spans="1:8" ht="12.75">
      <c r="A60" s="30" t="s">
        <v>21</v>
      </c>
      <c r="B60" s="30"/>
      <c r="C60" s="43">
        <f>SUM(C59:C59)</f>
        <v>0</v>
      </c>
      <c r="D60" s="43">
        <f>SUM(D59:D59)</f>
        <v>0</v>
      </c>
      <c r="E60" s="43">
        <f>SUM(E59:E59)</f>
        <v>0</v>
      </c>
      <c r="F60" s="43">
        <f>SUM(F59:F59)</f>
        <v>0</v>
      </c>
      <c r="G60" s="43">
        <f>SUM(G59:G59)</f>
        <v>0</v>
      </c>
      <c r="H60" s="29">
        <f>SUM(C60:F60)</f>
        <v>0</v>
      </c>
    </row>
    <row r="61" spans="1:7" ht="12.75">
      <c r="A61" s="51" t="s">
        <v>13</v>
      </c>
      <c r="B61" s="41"/>
      <c r="C61" s="27"/>
      <c r="D61" s="32"/>
      <c r="E61" s="42"/>
      <c r="F61" s="29"/>
      <c r="G61" s="29"/>
    </row>
    <row r="62" spans="1:7" ht="12.75">
      <c r="A62" s="41"/>
      <c r="B62" s="41"/>
      <c r="C62" s="27"/>
      <c r="D62" s="49"/>
      <c r="E62" s="27"/>
      <c r="F62" s="29"/>
      <c r="G62" s="29"/>
    </row>
    <row r="63" spans="3:7" s="26" customFormat="1" ht="12.75">
      <c r="C63" s="52"/>
      <c r="D63" s="28"/>
      <c r="E63" s="52"/>
      <c r="F63" s="53"/>
      <c r="G63" s="53">
        <f>SUM(C63:F63)</f>
        <v>0</v>
      </c>
    </row>
    <row r="64" spans="1:8" s="1" customFormat="1" ht="12.75">
      <c r="A64" s="30" t="s">
        <v>21</v>
      </c>
      <c r="B64" s="30"/>
      <c r="C64" s="43">
        <f>SUM(C63:C63)</f>
        <v>0</v>
      </c>
      <c r="D64" s="43">
        <f>SUM(D63:D63)</f>
        <v>0</v>
      </c>
      <c r="E64" s="43">
        <f>SUM(E63:E63)</f>
        <v>0</v>
      </c>
      <c r="F64" s="43">
        <f>SUM(F63:F63)</f>
        <v>0</v>
      </c>
      <c r="G64" s="43">
        <f>SUM(G63:G63)</f>
        <v>0</v>
      </c>
      <c r="H64" s="43">
        <f>SUM(C64:F64)</f>
        <v>0</v>
      </c>
    </row>
    <row r="65" spans="1:8" s="1" customFormat="1" ht="13.5" thickBot="1">
      <c r="A65" s="30"/>
      <c r="B65" s="30"/>
      <c r="C65" s="43"/>
      <c r="D65" s="43"/>
      <c r="E65" s="43"/>
      <c r="F65" s="43"/>
      <c r="G65" s="43"/>
      <c r="H65" s="43"/>
    </row>
    <row r="66" spans="1:8" ht="16.5" thickBot="1">
      <c r="A66" s="17" t="s">
        <v>23</v>
      </c>
      <c r="B66" s="55"/>
      <c r="C66" s="38">
        <f>C64+C60+C56+C52+C48+C44+C39</f>
        <v>0</v>
      </c>
      <c r="D66" s="38">
        <f>D64+D60+D56+D52+D48+D44+D39</f>
        <v>0</v>
      </c>
      <c r="E66" s="38">
        <f>E64+E60+E56+E52+E48+E44+E39</f>
        <v>0</v>
      </c>
      <c r="F66" s="38">
        <f>F64+F60+F56+F52+F48+F44+F39</f>
        <v>0</v>
      </c>
      <c r="G66" s="38">
        <f>G64+G60+G56+G52+G48+G44+G39</f>
        <v>0</v>
      </c>
      <c r="H66" s="29"/>
    </row>
    <row r="67" spans="1:8" s="1" customFormat="1" ht="12.75">
      <c r="A67" s="30"/>
      <c r="B67" s="30"/>
      <c r="C67" s="43"/>
      <c r="D67" s="43"/>
      <c r="E67" s="43"/>
      <c r="F67" s="43"/>
      <c r="G67" s="43"/>
      <c r="H67" s="43"/>
    </row>
    <row r="68" spans="1:7" ht="18">
      <c r="A68" s="56" t="s">
        <v>100</v>
      </c>
      <c r="B68" s="57"/>
      <c r="C68" s="58">
        <f>C66+C32</f>
        <v>125484.4675</v>
      </c>
      <c r="D68" s="58">
        <f>D66+D32</f>
        <v>125484.4675</v>
      </c>
      <c r="E68" s="58">
        <f>E66+E32</f>
        <v>125484.4675</v>
      </c>
      <c r="F68" s="58">
        <f>F66+F32</f>
        <v>125484.4675</v>
      </c>
      <c r="G68" s="59">
        <f>G66+G32</f>
        <v>501937.87</v>
      </c>
    </row>
    <row r="72" spans="1:4" ht="12.75">
      <c r="A72" s="30"/>
      <c r="B72" s="30"/>
      <c r="C72" s="24"/>
      <c r="D72" s="24"/>
    </row>
  </sheetData>
  <sheetProtection/>
  <printOptions gridLines="1" horizontalCentered="1"/>
  <pageMargins left="0.27" right="0.25" top="0.6" bottom="0.56" header="0.27" footer="0.21"/>
  <pageSetup horizontalDpi="600" verticalDpi="600" orientation="landscape" scale="90" r:id="rId1"/>
  <headerFooter alignWithMargins="0">
    <oddFooter>&amp;L&amp;F&amp;RPage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SheetLayoutView="100" zoomScalePageLayoutView="0" workbookViewId="0" topLeftCell="A1">
      <pane xSplit="1" ySplit="4" topLeftCell="B42" activePane="bottomRight" state="frozen"/>
      <selection pane="topLeft" activeCell="D38" sqref="D38:F38"/>
      <selection pane="topRight" activeCell="D38" sqref="D38:F38"/>
      <selection pane="bottomLeft" activeCell="D38" sqref="D38:F38"/>
      <selection pane="bottomRight" activeCell="C59" sqref="C59"/>
    </sheetView>
  </sheetViews>
  <sheetFormatPr defaultColWidth="9.140625" defaultRowHeight="12.75"/>
  <cols>
    <col min="1" max="1" width="45.28125" style="4" customWidth="1"/>
    <col min="2" max="2" width="20.7109375" style="4" bestFit="1" customWidth="1"/>
    <col min="3" max="3" width="15.8515625" style="2" customWidth="1"/>
    <col min="4" max="4" width="16.7109375" style="2" customWidth="1"/>
    <col min="5" max="5" width="17.140625" style="3" customWidth="1"/>
    <col min="6" max="6" width="17.00390625" style="4" customWidth="1"/>
    <col min="7" max="7" width="18.7109375" style="4" customWidth="1"/>
    <col min="8" max="8" width="12.00390625" style="4" customWidth="1"/>
    <col min="9" max="16384" width="9.140625" style="4" customWidth="1"/>
  </cols>
  <sheetData>
    <row r="1" spans="1:2" ht="12.75">
      <c r="A1" s="1" t="s">
        <v>24</v>
      </c>
      <c r="B1" s="1"/>
    </row>
    <row r="2" spans="1:2" ht="12.75">
      <c r="A2" s="1"/>
      <c r="B2" s="1"/>
    </row>
    <row r="3" spans="1:5" s="8" customFormat="1" ht="20.25" customHeight="1" thickBot="1">
      <c r="A3" s="5" t="s">
        <v>48</v>
      </c>
      <c r="B3" s="5"/>
      <c r="C3" s="6"/>
      <c r="D3" s="6"/>
      <c r="E3" s="7"/>
    </row>
    <row r="4" spans="2:7" s="9" customFormat="1" ht="13.5" thickBot="1">
      <c r="B4" s="60" t="s">
        <v>26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2:7" s="9" customFormat="1" ht="13.5" thickBot="1">
      <c r="B5" s="14"/>
      <c r="C5" s="15"/>
      <c r="D5" s="15"/>
      <c r="E5" s="16"/>
      <c r="F5" s="16"/>
      <c r="G5" s="16"/>
    </row>
    <row r="6" spans="1:5" s="9" customFormat="1" ht="16.5" thickBot="1">
      <c r="A6" s="17" t="s">
        <v>6</v>
      </c>
      <c r="B6" s="18"/>
      <c r="C6" s="19"/>
      <c r="D6" s="19"/>
      <c r="E6" s="20"/>
    </row>
    <row r="7" s="9" customFormat="1" ht="16.5" thickBot="1">
      <c r="A7" s="21"/>
    </row>
    <row r="8" spans="1:5" s="25" customFormat="1" ht="13.5" thickBot="1">
      <c r="A8" s="22" t="s">
        <v>0</v>
      </c>
      <c r="B8" s="23"/>
      <c r="C8" s="24"/>
      <c r="D8" s="24"/>
      <c r="E8" s="3"/>
    </row>
    <row r="9" spans="2:7" ht="12.75">
      <c r="B9" s="26"/>
      <c r="C9" s="27">
        <f>3337663.61/4</f>
        <v>834415.9025</v>
      </c>
      <c r="D9" s="27">
        <f>3337663.61/4</f>
        <v>834415.9025</v>
      </c>
      <c r="E9" s="27">
        <f>3337663.61/4</f>
        <v>834415.9025</v>
      </c>
      <c r="F9" s="27">
        <f>3337663.61/4</f>
        <v>834415.9025</v>
      </c>
      <c r="G9" s="29">
        <f>SUM(C9:F9)</f>
        <v>3337663.61</v>
      </c>
    </row>
    <row r="10" spans="2:7" ht="12.75">
      <c r="B10" s="26"/>
      <c r="C10" s="27"/>
      <c r="D10" s="28"/>
      <c r="E10" s="27"/>
      <c r="F10" s="29"/>
      <c r="G10" s="29">
        <f>SUM(C10:F10)</f>
        <v>0</v>
      </c>
    </row>
    <row r="11" spans="1:7" ht="12.75">
      <c r="A11" s="30"/>
      <c r="B11" s="31"/>
      <c r="C11" s="32"/>
      <c r="D11" s="33"/>
      <c r="E11" s="27"/>
      <c r="F11" s="29"/>
      <c r="G11" s="29">
        <f>SUM(C11:F11)</f>
        <v>0</v>
      </c>
    </row>
    <row r="12" spans="1:7" ht="12.75">
      <c r="A12" s="30" t="s">
        <v>21</v>
      </c>
      <c r="B12" s="31"/>
      <c r="C12" s="29">
        <f>SUM(C9:C11)</f>
        <v>834415.9025</v>
      </c>
      <c r="D12" s="29">
        <f>SUM(D9:D11)</f>
        <v>834415.9025</v>
      </c>
      <c r="E12" s="29">
        <f>SUM(E9:E11)</f>
        <v>834415.9025</v>
      </c>
      <c r="F12" s="29">
        <f>SUM(F9:F11)</f>
        <v>834415.9025</v>
      </c>
      <c r="G12" s="29">
        <f>SUM(G9:G11)</f>
        <v>3337663.61</v>
      </c>
    </row>
    <row r="13" spans="1:5" ht="12.75">
      <c r="A13" s="34" t="s">
        <v>1</v>
      </c>
      <c r="B13" s="23"/>
      <c r="C13" s="24"/>
      <c r="D13" s="35"/>
      <c r="E13" s="36"/>
    </row>
    <row r="14" spans="2:7" ht="12.75">
      <c r="B14" s="26"/>
      <c r="C14" s="27">
        <f>278335.58/4</f>
        <v>69583.895</v>
      </c>
      <c r="D14" s="27">
        <f>278335.58/4</f>
        <v>69583.895</v>
      </c>
      <c r="E14" s="27">
        <f>278335.58/4</f>
        <v>69583.895</v>
      </c>
      <c r="F14" s="27">
        <f>278335.58/4</f>
        <v>69583.895</v>
      </c>
      <c r="G14" s="29">
        <f>SUM(C14:F14)</f>
        <v>278335.58</v>
      </c>
    </row>
    <row r="15" spans="1:7" ht="12.75">
      <c r="A15" s="30"/>
      <c r="B15" s="31"/>
      <c r="C15" s="32"/>
      <c r="D15" s="28"/>
      <c r="E15" s="27"/>
      <c r="F15" s="29"/>
      <c r="G15" s="29">
        <f>SUM(C15:F15)</f>
        <v>0</v>
      </c>
    </row>
    <row r="16" spans="2:7" ht="12.75">
      <c r="B16" s="26"/>
      <c r="C16" s="27"/>
      <c r="D16" s="28"/>
      <c r="E16" s="27"/>
      <c r="F16" s="29"/>
      <c r="G16" s="29">
        <f>SUM(C16:F16)</f>
        <v>0</v>
      </c>
    </row>
    <row r="17" spans="1:7" ht="12.75">
      <c r="A17" s="3" t="s">
        <v>21</v>
      </c>
      <c r="B17" s="37"/>
      <c r="C17" s="29">
        <f>SUM(C14:C16)</f>
        <v>69583.895</v>
      </c>
      <c r="D17" s="29">
        <f>SUM(D14:D16)</f>
        <v>69583.895</v>
      </c>
      <c r="E17" s="29">
        <f>SUM(E14:E16)</f>
        <v>69583.895</v>
      </c>
      <c r="F17" s="29">
        <f>SUM(F14:F16)</f>
        <v>69583.895</v>
      </c>
      <c r="G17" s="29">
        <f>SUM(G14:G16)</f>
        <v>278335.58</v>
      </c>
    </row>
    <row r="18" spans="1:7" ht="12.75">
      <c r="A18" s="34" t="s">
        <v>2</v>
      </c>
      <c r="B18" s="23"/>
      <c r="C18" s="27"/>
      <c r="D18" s="28"/>
      <c r="E18" s="27"/>
      <c r="F18" s="29"/>
      <c r="G18" s="29"/>
    </row>
    <row r="19" spans="2:7" ht="12.75">
      <c r="B19" s="26"/>
      <c r="C19" s="27"/>
      <c r="D19" s="28"/>
      <c r="E19" s="27"/>
      <c r="F19" s="29"/>
      <c r="G19" s="29">
        <f>SUM(C19:F19)</f>
        <v>0</v>
      </c>
    </row>
    <row r="20" spans="1:7" ht="12.75">
      <c r="A20" s="30"/>
      <c r="B20" s="31"/>
      <c r="C20" s="32"/>
      <c r="D20" s="28"/>
      <c r="E20" s="27"/>
      <c r="F20" s="29"/>
      <c r="G20" s="29">
        <f>SUM(C20:F20)</f>
        <v>0</v>
      </c>
    </row>
    <row r="21" spans="2:7" ht="12.75">
      <c r="B21" s="26"/>
      <c r="C21" s="27"/>
      <c r="D21" s="28"/>
      <c r="E21" s="27"/>
      <c r="F21" s="29"/>
      <c r="G21" s="29">
        <f>SUM(C21:F21)</f>
        <v>0</v>
      </c>
    </row>
    <row r="22" spans="1:7" ht="12.75">
      <c r="A22" s="30"/>
      <c r="B22" s="31"/>
      <c r="C22" s="38"/>
      <c r="D22" s="28"/>
      <c r="E22" s="39"/>
      <c r="F22" s="29"/>
      <c r="G22" s="29">
        <f>SUM(C22:F22)</f>
        <v>0</v>
      </c>
    </row>
    <row r="23" spans="1:7" ht="13.5" thickBot="1">
      <c r="A23" s="30" t="s">
        <v>21</v>
      </c>
      <c r="B23" s="31"/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7" s="1" customFormat="1" ht="13.5" thickBot="1">
      <c r="A24" s="40" t="s">
        <v>4</v>
      </c>
      <c r="B24" s="41"/>
      <c r="C24" s="39"/>
      <c r="D24" s="27"/>
      <c r="E24" s="42"/>
      <c r="F24" s="43"/>
      <c r="G24" s="43"/>
    </row>
    <row r="25" spans="1:7" s="1" customFormat="1" ht="12.75">
      <c r="A25" s="4"/>
      <c r="B25" s="26"/>
      <c r="C25" s="43"/>
      <c r="D25" s="32"/>
      <c r="E25" s="42"/>
      <c r="F25" s="43"/>
      <c r="G25" s="29"/>
    </row>
    <row r="26" spans="1:7" s="1" customFormat="1" ht="12.75">
      <c r="A26" s="4"/>
      <c r="B26" s="26"/>
      <c r="C26" s="29">
        <f>990783.77/4</f>
        <v>247695.9425</v>
      </c>
      <c r="D26" s="29">
        <f>990783.77/4</f>
        <v>247695.9425</v>
      </c>
      <c r="E26" s="29">
        <f>990783.77/4</f>
        <v>247695.9425</v>
      </c>
      <c r="F26" s="29">
        <f>990783.77/4</f>
        <v>247695.9425</v>
      </c>
      <c r="G26" s="29">
        <f>SUM(C26:F26)</f>
        <v>990783.77</v>
      </c>
    </row>
    <row r="27" spans="1:7" s="1" customFormat="1" ht="12.75">
      <c r="A27" s="30" t="s">
        <v>21</v>
      </c>
      <c r="B27" s="31"/>
      <c r="C27" s="29">
        <f>SUM(C25:C26)</f>
        <v>247695.9425</v>
      </c>
      <c r="D27" s="29">
        <f>SUM(D25:D26)</f>
        <v>247695.9425</v>
      </c>
      <c r="E27" s="29">
        <f>SUM(E25:E26)</f>
        <v>247695.9425</v>
      </c>
      <c r="F27" s="29">
        <f>SUM(F25:F26)</f>
        <v>247695.9425</v>
      </c>
      <c r="G27" s="29">
        <f>SUM(G25:G26)</f>
        <v>990783.77</v>
      </c>
    </row>
    <row r="28" spans="1:7" s="1" customFormat="1" ht="12.75">
      <c r="A28" s="34" t="s">
        <v>3</v>
      </c>
      <c r="B28" s="23"/>
      <c r="C28" s="44"/>
      <c r="D28" s="27"/>
      <c r="E28" s="42"/>
      <c r="F28" s="43"/>
      <c r="G28" s="43"/>
    </row>
    <row r="29" spans="2:7" ht="12.75">
      <c r="B29" s="26"/>
      <c r="C29" s="29"/>
      <c r="D29" s="29"/>
      <c r="E29" s="39"/>
      <c r="F29" s="29"/>
      <c r="G29" s="29"/>
    </row>
    <row r="30" spans="1:7" ht="12.75">
      <c r="A30" s="30" t="s">
        <v>21</v>
      </c>
      <c r="B30" s="31"/>
      <c r="C30" s="29">
        <f>SUM(C28:C29)</f>
        <v>0</v>
      </c>
      <c r="D30" s="29">
        <f>SUM(D28:D29)</f>
        <v>0</v>
      </c>
      <c r="E30" s="29">
        <f>SUM(E28:E29)</f>
        <v>0</v>
      </c>
      <c r="F30" s="29">
        <f>SUM(F28:F29)</f>
        <v>0</v>
      </c>
      <c r="G30" s="29">
        <f>SUM(C30:F30)</f>
        <v>0</v>
      </c>
    </row>
    <row r="31" spans="1:7" ht="13.5" thickBot="1">
      <c r="A31" s="30"/>
      <c r="B31" s="31"/>
      <c r="C31" s="29"/>
      <c r="D31" s="29"/>
      <c r="E31" s="29"/>
      <c r="F31" s="29"/>
      <c r="G31" s="29"/>
    </row>
    <row r="32" spans="1:8" ht="16.5" thickBot="1">
      <c r="A32" s="17" t="s">
        <v>22</v>
      </c>
      <c r="B32" s="18"/>
      <c r="C32" s="45">
        <f>C30+C27+C23+C17+C12</f>
        <v>1151695.74</v>
      </c>
      <c r="D32" s="45">
        <f>D30+D27+D23+D17+D12</f>
        <v>1151695.74</v>
      </c>
      <c r="E32" s="45">
        <f>E30+E27+E23+E17+E12</f>
        <v>1151695.74</v>
      </c>
      <c r="F32" s="45">
        <f>F30+F27+F23+F17+F12</f>
        <v>1151695.74</v>
      </c>
      <c r="G32" s="45">
        <f>G30+G27+G23+G17+G12</f>
        <v>4606782.96</v>
      </c>
      <c r="H32" s="29">
        <f>SUM(C32:F32)</f>
        <v>4606782.96</v>
      </c>
    </row>
    <row r="33" spans="1:7" ht="13.5" thickBot="1">
      <c r="A33" s="30"/>
      <c r="B33" s="31"/>
      <c r="C33" s="29"/>
      <c r="D33" s="29"/>
      <c r="E33" s="29"/>
      <c r="F33" s="29"/>
      <c r="G33" s="29"/>
    </row>
    <row r="34" spans="1:5" ht="16.5" thickBot="1">
      <c r="A34" s="17" t="s">
        <v>5</v>
      </c>
      <c r="B34" s="18"/>
      <c r="C34" s="4"/>
      <c r="D34" s="4"/>
      <c r="E34" s="4"/>
    </row>
    <row r="35" spans="1:7" ht="16.5" thickBot="1">
      <c r="A35" s="46"/>
      <c r="B35" s="18"/>
      <c r="C35" s="44"/>
      <c r="D35" s="27"/>
      <c r="E35" s="39"/>
      <c r="F35" s="29"/>
      <c r="G35" s="29"/>
    </row>
    <row r="36" spans="1:7" ht="13.5" thickBot="1">
      <c r="A36" s="40" t="s">
        <v>7</v>
      </c>
      <c r="B36" s="41"/>
      <c r="C36" s="27"/>
      <c r="D36" s="27"/>
      <c r="E36" s="39"/>
      <c r="F36" s="29"/>
      <c r="G36" s="29"/>
    </row>
    <row r="37" spans="1:7" ht="12.75">
      <c r="A37" s="41"/>
      <c r="B37" s="41"/>
      <c r="C37" s="27"/>
      <c r="D37" s="39"/>
      <c r="E37" s="47"/>
      <c r="F37" s="29"/>
      <c r="G37" s="29"/>
    </row>
    <row r="38" spans="3:7" ht="12.75">
      <c r="C38" s="27"/>
      <c r="D38" s="27"/>
      <c r="E38" s="39"/>
      <c r="F38" s="29"/>
      <c r="G38" s="29">
        <f>SUM(C38:F38)</f>
        <v>0</v>
      </c>
    </row>
    <row r="39" spans="1:8" ht="13.5" thickBot="1">
      <c r="A39" s="30" t="s">
        <v>21</v>
      </c>
      <c r="B39" s="30"/>
      <c r="C39" s="29">
        <f>SUM(C38:C38)</f>
        <v>0</v>
      </c>
      <c r="D39" s="29">
        <f>SUM(D38:D38)</f>
        <v>0</v>
      </c>
      <c r="E39" s="29">
        <f>SUM(E38:E38)</f>
        <v>0</v>
      </c>
      <c r="F39" s="29">
        <f>SUM(F38:F38)</f>
        <v>0</v>
      </c>
      <c r="G39" s="29">
        <f>SUM(G38:G38)</f>
        <v>0</v>
      </c>
      <c r="H39" s="29">
        <f>SUM(C39:F39)</f>
        <v>0</v>
      </c>
    </row>
    <row r="40" spans="1:7" ht="13.5" thickBot="1">
      <c r="A40" s="40" t="s">
        <v>9</v>
      </c>
      <c r="B40" s="41"/>
      <c r="C40" s="39"/>
      <c r="D40" s="39"/>
      <c r="E40" s="39"/>
      <c r="F40" s="29"/>
      <c r="G40" s="29"/>
    </row>
    <row r="41" spans="1:7" ht="12.75">
      <c r="A41" s="41"/>
      <c r="B41" s="41"/>
      <c r="C41" s="39"/>
      <c r="D41" s="39"/>
      <c r="E41" s="39"/>
      <c r="F41" s="29"/>
      <c r="G41" s="29">
        <f>SUM(C41:F41)</f>
        <v>0</v>
      </c>
    </row>
    <row r="42" spans="1:7" ht="12.75">
      <c r="A42" s="30"/>
      <c r="B42" s="30"/>
      <c r="C42" s="42"/>
      <c r="D42" s="39"/>
      <c r="E42" s="39"/>
      <c r="F42" s="29"/>
      <c r="G42" s="29">
        <f>SUM(C42:F42)</f>
        <v>0</v>
      </c>
    </row>
    <row r="43" spans="1:8" ht="13.5" thickBot="1">
      <c r="A43" s="30" t="s">
        <v>21</v>
      </c>
      <c r="B43" s="30"/>
      <c r="C43" s="29">
        <f>SUM(C41:C42)</f>
        <v>0</v>
      </c>
      <c r="D43" s="29">
        <f>SUM(D41:D42)</f>
        <v>0</v>
      </c>
      <c r="E43" s="29">
        <f>SUM(E41:E42)</f>
        <v>0</v>
      </c>
      <c r="F43" s="29">
        <f>SUM(F41:F42)</f>
        <v>0</v>
      </c>
      <c r="G43" s="29">
        <f>SUM(G41:G42)</f>
        <v>0</v>
      </c>
      <c r="H43" s="29">
        <f>SUM(C43:F43)</f>
        <v>0</v>
      </c>
    </row>
    <row r="44" spans="1:7" ht="13.5" thickBot="1">
      <c r="A44" s="40" t="s">
        <v>8</v>
      </c>
      <c r="B44" s="41"/>
      <c r="C44" s="39"/>
      <c r="D44" s="39"/>
      <c r="E44" s="39"/>
      <c r="F44" s="29"/>
      <c r="G44" s="29"/>
    </row>
    <row r="45" spans="1:7" ht="12.75">
      <c r="A45" s="41"/>
      <c r="B45" s="41"/>
      <c r="C45" s="39"/>
      <c r="D45" s="39"/>
      <c r="E45" s="39"/>
      <c r="F45" s="29"/>
      <c r="G45" s="29">
        <f>SUM(C45:F45)</f>
        <v>0</v>
      </c>
    </row>
    <row r="46" spans="1:7" ht="12.75">
      <c r="A46" s="30"/>
      <c r="B46" s="30"/>
      <c r="C46" s="39"/>
      <c r="D46" s="39"/>
      <c r="E46" s="39"/>
      <c r="F46" s="29"/>
      <c r="G46" s="29">
        <f>SUM(C46:F46)</f>
        <v>0</v>
      </c>
    </row>
    <row r="47" spans="1:7" ht="13.5" thickBot="1">
      <c r="A47" s="30" t="s">
        <v>21</v>
      </c>
      <c r="B47" s="30"/>
      <c r="C47" s="29">
        <f>SUM(C45:C46)</f>
        <v>0</v>
      </c>
      <c r="D47" s="29">
        <f>SUM(D45:D46)</f>
        <v>0</v>
      </c>
      <c r="E47" s="29">
        <f>SUM(E45:E46)</f>
        <v>0</v>
      </c>
      <c r="F47" s="29">
        <f>SUM(F45:F46)</f>
        <v>0</v>
      </c>
      <c r="G47" s="29">
        <f>SUM(G45:G46)</f>
        <v>0</v>
      </c>
    </row>
    <row r="48" spans="1:7" ht="13.5" thickBot="1">
      <c r="A48" s="40" t="s">
        <v>10</v>
      </c>
      <c r="B48" s="41"/>
      <c r="C48" s="39"/>
      <c r="D48" s="39"/>
      <c r="E48" s="39"/>
      <c r="F48" s="29"/>
      <c r="G48" s="29"/>
    </row>
    <row r="49" spans="1:7" ht="12.75">
      <c r="A49" s="41"/>
      <c r="B49" s="41"/>
      <c r="C49" s="47"/>
      <c r="D49" s="39"/>
      <c r="E49" s="39"/>
      <c r="F49" s="29"/>
      <c r="G49" s="29"/>
    </row>
    <row r="50" spans="1:7" ht="12.75">
      <c r="A50" s="41" t="s">
        <v>34</v>
      </c>
      <c r="B50" s="41"/>
      <c r="C50" s="47">
        <v>11000</v>
      </c>
      <c r="D50" s="39"/>
      <c r="E50" s="39">
        <v>11000</v>
      </c>
      <c r="F50" s="29"/>
      <c r="G50" s="29">
        <f>SUM(C50:F50)</f>
        <v>22000</v>
      </c>
    </row>
    <row r="51" spans="1:7" ht="12.75">
      <c r="A51" s="41"/>
      <c r="B51" s="41"/>
      <c r="C51" s="47"/>
      <c r="D51" s="39"/>
      <c r="E51" s="39"/>
      <c r="F51" s="29"/>
      <c r="G51" s="29">
        <f>SUM(C51:F51)</f>
        <v>0</v>
      </c>
    </row>
    <row r="52" spans="1:8" ht="13.5" thickBot="1">
      <c r="A52" s="30" t="s">
        <v>21</v>
      </c>
      <c r="B52" s="30"/>
      <c r="C52" s="29">
        <f>SUM(C50:C51)</f>
        <v>11000</v>
      </c>
      <c r="D52" s="29">
        <f>SUM(D50:D51)</f>
        <v>0</v>
      </c>
      <c r="E52" s="29">
        <f>SUM(E50:E51)</f>
        <v>11000</v>
      </c>
      <c r="F52" s="29">
        <f>SUM(F50:F51)</f>
        <v>0</v>
      </c>
      <c r="G52" s="29">
        <f>SUM(G50:G51)</f>
        <v>22000</v>
      </c>
      <c r="H52" s="29">
        <f>SUM(C52:F52)</f>
        <v>22000</v>
      </c>
    </row>
    <row r="53" spans="1:7" ht="13.5" thickBot="1">
      <c r="A53" s="40" t="s">
        <v>11</v>
      </c>
      <c r="B53" s="41"/>
      <c r="C53" s="39"/>
      <c r="D53" s="39"/>
      <c r="E53" s="39"/>
      <c r="F53" s="29"/>
      <c r="G53" s="29"/>
    </row>
    <row r="54" spans="1:7" ht="12.75">
      <c r="A54" s="41"/>
      <c r="B54" s="41"/>
      <c r="C54" s="47"/>
      <c r="D54" s="49"/>
      <c r="E54" s="39"/>
      <c r="F54" s="29"/>
      <c r="G54" s="29"/>
    </row>
    <row r="55" spans="1:7" ht="12.75">
      <c r="A55" s="41" t="s">
        <v>50</v>
      </c>
      <c r="B55" s="41"/>
      <c r="C55" s="47">
        <v>100000</v>
      </c>
      <c r="D55" s="49"/>
      <c r="E55" s="39"/>
      <c r="F55" s="29"/>
      <c r="G55" s="29">
        <f>SUM(C55:F55)</f>
        <v>100000</v>
      </c>
    </row>
    <row r="56" spans="1:7" ht="12.75">
      <c r="A56" s="41" t="s">
        <v>51</v>
      </c>
      <c r="B56" s="41"/>
      <c r="C56" s="47">
        <f>(6470700+6200000)/4</f>
        <v>3167675</v>
      </c>
      <c r="D56" s="47">
        <f>(6470700+6200000)/4</f>
        <v>3167675</v>
      </c>
      <c r="E56" s="47">
        <f>(6470700+6200000)/4</f>
        <v>3167675</v>
      </c>
      <c r="F56" s="47">
        <f>(6470700+6200000)/4</f>
        <v>3167675</v>
      </c>
      <c r="G56" s="29">
        <f>SUM(C56:F56)</f>
        <v>12670700</v>
      </c>
    </row>
    <row r="57" spans="1:8" ht="12.75">
      <c r="A57" s="30" t="s">
        <v>21</v>
      </c>
      <c r="B57" s="30"/>
      <c r="C57" s="43">
        <f>SUM(C55:C56)</f>
        <v>3267675</v>
      </c>
      <c r="D57" s="43">
        <f>SUM(D55:D56)</f>
        <v>3167675</v>
      </c>
      <c r="E57" s="43">
        <f>SUM(E55:E56)</f>
        <v>3167675</v>
      </c>
      <c r="F57" s="43">
        <f>SUM(F55:F56)</f>
        <v>3167675</v>
      </c>
      <c r="G57" s="43">
        <f>SUM(G55:G56)</f>
        <v>12770700</v>
      </c>
      <c r="H57" s="29">
        <f>SUM(C57:F57)</f>
        <v>12770700</v>
      </c>
    </row>
    <row r="58" spans="1:7" ht="12.75">
      <c r="A58" s="34" t="s">
        <v>12</v>
      </c>
      <c r="B58" s="23"/>
      <c r="C58" s="48"/>
      <c r="D58" s="49"/>
      <c r="E58" s="39"/>
      <c r="F58" s="29"/>
      <c r="G58" s="29"/>
    </row>
    <row r="59" spans="1:7" ht="12.75">
      <c r="A59" s="41"/>
      <c r="B59" s="41"/>
      <c r="C59" s="47"/>
      <c r="D59" s="39"/>
      <c r="E59" s="39"/>
      <c r="F59" s="29"/>
      <c r="G59" s="29"/>
    </row>
    <row r="60" spans="1:7" ht="12.75">
      <c r="A60" s="30"/>
      <c r="B60" s="30"/>
      <c r="C60" s="47"/>
      <c r="D60" s="39"/>
      <c r="E60" s="39"/>
      <c r="F60" s="29"/>
      <c r="G60" s="29">
        <f>SUM(C60:F60)</f>
        <v>0</v>
      </c>
    </row>
    <row r="61" spans="1:8" ht="12.75">
      <c r="A61" s="30" t="s">
        <v>21</v>
      </c>
      <c r="B61" s="30"/>
      <c r="C61" s="43">
        <f>SUM(C60:C60)</f>
        <v>0</v>
      </c>
      <c r="D61" s="43">
        <f>SUM(D60:D60)</f>
        <v>0</v>
      </c>
      <c r="E61" s="43">
        <f>SUM(E60:E60)</f>
        <v>0</v>
      </c>
      <c r="F61" s="43">
        <f>SUM(F60:F60)</f>
        <v>0</v>
      </c>
      <c r="G61" s="43">
        <f>SUM(G60:G60)</f>
        <v>0</v>
      </c>
      <c r="H61" s="29">
        <f>SUM(C61:F61)</f>
        <v>0</v>
      </c>
    </row>
    <row r="62" spans="1:7" ht="12.75">
      <c r="A62" s="51" t="s">
        <v>13</v>
      </c>
      <c r="B62" s="41"/>
      <c r="C62" s="27"/>
      <c r="D62" s="32"/>
      <c r="E62" s="42"/>
      <c r="F62" s="29"/>
      <c r="G62" s="29"/>
    </row>
    <row r="63" spans="1:7" ht="12.75">
      <c r="A63" s="41"/>
      <c r="B63" s="41"/>
      <c r="C63" s="27"/>
      <c r="D63" s="49"/>
      <c r="E63" s="27"/>
      <c r="F63" s="29"/>
      <c r="G63" s="29"/>
    </row>
    <row r="64" spans="3:7" s="26" customFormat="1" ht="12.75">
      <c r="C64" s="52"/>
      <c r="D64" s="28"/>
      <c r="E64" s="52"/>
      <c r="F64" s="53"/>
      <c r="G64" s="53">
        <f>SUM(C64:F64)</f>
        <v>0</v>
      </c>
    </row>
    <row r="65" spans="1:8" s="1" customFormat="1" ht="12.75">
      <c r="A65" s="30" t="s">
        <v>21</v>
      </c>
      <c r="B65" s="30"/>
      <c r="C65" s="43">
        <f>SUM(C64:C64)</f>
        <v>0</v>
      </c>
      <c r="D65" s="43">
        <f>SUM(D64:D64)</f>
        <v>0</v>
      </c>
      <c r="E65" s="43">
        <f>SUM(E64:E64)</f>
        <v>0</v>
      </c>
      <c r="F65" s="43">
        <f>SUM(F64:F64)</f>
        <v>0</v>
      </c>
      <c r="G65" s="43">
        <f>SUM(G64:G64)</f>
        <v>0</v>
      </c>
      <c r="H65" s="43">
        <f>SUM(C65:F65)</f>
        <v>0</v>
      </c>
    </row>
    <row r="66" spans="1:8" s="1" customFormat="1" ht="13.5" thickBot="1">
      <c r="A66" s="30"/>
      <c r="B66" s="30"/>
      <c r="C66" s="43"/>
      <c r="D66" s="43"/>
      <c r="E66" s="43"/>
      <c r="F66" s="43"/>
      <c r="G66" s="43"/>
      <c r="H66" s="43"/>
    </row>
    <row r="67" spans="1:8" ht="16.5" thickBot="1">
      <c r="A67" s="17" t="s">
        <v>23</v>
      </c>
      <c r="B67" s="55"/>
      <c r="C67" s="38">
        <f>C65+C61+C57+C52+C47+C43+C39</f>
        <v>3278675</v>
      </c>
      <c r="D67" s="38">
        <f>D65+D61+D57+D52+D47+D43+D39</f>
        <v>3167675</v>
      </c>
      <c r="E67" s="38">
        <f>E65+E61+E57+E52+E47+E43+E39</f>
        <v>3178675</v>
      </c>
      <c r="F67" s="38">
        <f>F65+F61+F57+F52+F47+F43+F39</f>
        <v>3167675</v>
      </c>
      <c r="G67" s="38">
        <f>G65+G61+G57+G52+G47+G43+G39</f>
        <v>12792700</v>
      </c>
      <c r="H67" s="29"/>
    </row>
    <row r="68" spans="1:8" s="1" customFormat="1" ht="12.75">
      <c r="A68" s="30"/>
      <c r="B68" s="30"/>
      <c r="C68" s="43"/>
      <c r="D68" s="43"/>
      <c r="E68" s="43"/>
      <c r="F68" s="43"/>
      <c r="G68" s="43"/>
      <c r="H68" s="43"/>
    </row>
    <row r="69" spans="1:7" ht="18">
      <c r="A69" s="56" t="s">
        <v>101</v>
      </c>
      <c r="B69" s="57"/>
      <c r="C69" s="58">
        <f>C67+C32</f>
        <v>4430370.74</v>
      </c>
      <c r="D69" s="58">
        <f>D67+D32</f>
        <v>4319370.74</v>
      </c>
      <c r="E69" s="58">
        <f>E67+E32</f>
        <v>4330370.74</v>
      </c>
      <c r="F69" s="58">
        <f>F67+F32</f>
        <v>4319370.74</v>
      </c>
      <c r="G69" s="59">
        <f>G67+G32</f>
        <v>17399482.96</v>
      </c>
    </row>
    <row r="73" spans="1:4" ht="12.75">
      <c r="A73" s="30"/>
      <c r="B73" s="30"/>
      <c r="C73" s="24"/>
      <c r="D73" s="24"/>
    </row>
  </sheetData>
  <sheetProtection/>
  <printOptions gridLines="1" horizontalCentered="1"/>
  <pageMargins left="0.25" right="0.25" top="0.6" bottom="0.56" header="0.27" footer="0.21"/>
  <pageSetup horizontalDpi="600" verticalDpi="600" orientation="landscape" scale="89" r:id="rId1"/>
  <headerFooter alignWithMargins="0">
    <oddFooter>&amp;L&amp;F&amp;RPage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pane xSplit="1" ySplit="4" topLeftCell="B77" activePane="bottomRight" state="frozen"/>
      <selection pane="topLeft" activeCell="D38" sqref="D38:F38"/>
      <selection pane="topRight" activeCell="D38" sqref="D38:F38"/>
      <selection pane="bottomLeft" activeCell="D38" sqref="D38:F38"/>
      <selection pane="bottomRight" activeCell="E82" sqref="E82"/>
    </sheetView>
  </sheetViews>
  <sheetFormatPr defaultColWidth="9.140625" defaultRowHeight="12.75"/>
  <cols>
    <col min="1" max="1" width="45.28125" style="4" customWidth="1"/>
    <col min="2" max="2" width="20.7109375" style="4" bestFit="1" customWidth="1"/>
    <col min="3" max="3" width="16.421875" style="2" customWidth="1"/>
    <col min="4" max="4" width="16.28125" style="2" customWidth="1"/>
    <col min="5" max="5" width="16.00390625" style="3" customWidth="1"/>
    <col min="6" max="6" width="17.00390625" style="4" customWidth="1"/>
    <col min="7" max="7" width="18.140625" style="4" customWidth="1"/>
    <col min="8" max="8" width="11.421875" style="4" customWidth="1"/>
    <col min="9" max="16384" width="9.140625" style="4" customWidth="1"/>
  </cols>
  <sheetData>
    <row r="1" spans="1:2" ht="12.75">
      <c r="A1" s="1" t="s">
        <v>24</v>
      </c>
      <c r="B1" s="1"/>
    </row>
    <row r="2" spans="1:2" ht="12.75">
      <c r="A2" s="1"/>
      <c r="B2" s="1"/>
    </row>
    <row r="3" spans="1:5" s="8" customFormat="1" ht="20.25" customHeight="1" thickBot="1">
      <c r="A3" s="5" t="s">
        <v>53</v>
      </c>
      <c r="B3" s="5"/>
      <c r="C3" s="6"/>
      <c r="D3" s="6"/>
      <c r="E3" s="7"/>
    </row>
    <row r="4" spans="2:7" s="9" customFormat="1" ht="13.5" thickBot="1">
      <c r="B4" s="60" t="s">
        <v>26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2:7" s="9" customFormat="1" ht="13.5" thickBot="1">
      <c r="B5" s="14"/>
      <c r="C5" s="15"/>
      <c r="D5" s="15"/>
      <c r="E5" s="16"/>
      <c r="F5" s="16"/>
      <c r="G5" s="16"/>
    </row>
    <row r="6" spans="1:5" s="9" customFormat="1" ht="16.5" thickBot="1">
      <c r="A6" s="17" t="s">
        <v>6</v>
      </c>
      <c r="B6" s="18"/>
      <c r="C6" s="19"/>
      <c r="D6" s="19"/>
      <c r="E6" s="20"/>
    </row>
    <row r="7" s="9" customFormat="1" ht="16.5" thickBot="1">
      <c r="A7" s="21"/>
    </row>
    <row r="8" spans="1:5" s="25" customFormat="1" ht="13.5" thickBot="1">
      <c r="A8" s="22" t="s">
        <v>0</v>
      </c>
      <c r="B8" s="23"/>
      <c r="C8" s="24"/>
      <c r="D8" s="24"/>
      <c r="E8" s="3"/>
    </row>
    <row r="9" spans="2:7" ht="12.75">
      <c r="B9" s="26"/>
      <c r="C9" s="27">
        <f>4270401.54/4</f>
        <v>1067600.385</v>
      </c>
      <c r="D9" s="27">
        <f>4270401.54/4</f>
        <v>1067600.385</v>
      </c>
      <c r="E9" s="27">
        <f>4270401.54/4</f>
        <v>1067600.385</v>
      </c>
      <c r="F9" s="27">
        <f>4270401.54/4</f>
        <v>1067600.385</v>
      </c>
      <c r="G9" s="29">
        <f>SUM(C9:F9)</f>
        <v>4270401.54</v>
      </c>
    </row>
    <row r="10" spans="2:7" ht="12.75">
      <c r="B10" s="26"/>
      <c r="C10" s="27"/>
      <c r="D10" s="28"/>
      <c r="E10" s="27"/>
      <c r="F10" s="29"/>
      <c r="G10" s="29">
        <f>SUM(C10:F10)</f>
        <v>0</v>
      </c>
    </row>
    <row r="11" spans="1:7" ht="12.75">
      <c r="A11" s="30"/>
      <c r="B11" s="31"/>
      <c r="C11" s="32"/>
      <c r="D11" s="33"/>
      <c r="E11" s="27"/>
      <c r="F11" s="29"/>
      <c r="G11" s="29">
        <f>SUM(C11:F11)</f>
        <v>0</v>
      </c>
    </row>
    <row r="12" spans="1:7" ht="12.75">
      <c r="A12" s="30" t="s">
        <v>21</v>
      </c>
      <c r="B12" s="31"/>
      <c r="C12" s="29">
        <f>SUM(C9:C11)</f>
        <v>1067600.385</v>
      </c>
      <c r="D12" s="29">
        <f>SUM(D9:D11)</f>
        <v>1067600.385</v>
      </c>
      <c r="E12" s="29">
        <f>SUM(E9:E11)</f>
        <v>1067600.385</v>
      </c>
      <c r="F12" s="29">
        <f>SUM(F9:F11)</f>
        <v>1067600.385</v>
      </c>
      <c r="G12" s="29">
        <f>SUM(G9:G11)</f>
        <v>4270401.54</v>
      </c>
    </row>
    <row r="13" spans="1:5" ht="12.75">
      <c r="A13" s="34" t="s">
        <v>1</v>
      </c>
      <c r="B13" s="23"/>
      <c r="C13" s="24"/>
      <c r="D13" s="35"/>
      <c r="E13" s="36"/>
    </row>
    <row r="14" spans="2:7" ht="12.75">
      <c r="B14" s="26"/>
      <c r="C14" s="27">
        <f>210181.99/4</f>
        <v>52545.4975</v>
      </c>
      <c r="D14" s="27">
        <f>210181.99/4</f>
        <v>52545.4975</v>
      </c>
      <c r="E14" s="27">
        <f>210181.99/4</f>
        <v>52545.4975</v>
      </c>
      <c r="F14" s="27">
        <f>210181.99/4</f>
        <v>52545.4975</v>
      </c>
      <c r="G14" s="29">
        <f>SUM(C14:F14)</f>
        <v>210181.99</v>
      </c>
    </row>
    <row r="15" spans="1:7" ht="12.75">
      <c r="A15" s="30"/>
      <c r="B15" s="31"/>
      <c r="C15" s="32"/>
      <c r="D15" s="28"/>
      <c r="E15" s="27"/>
      <c r="F15" s="29"/>
      <c r="G15" s="29">
        <f>SUM(C15:F15)</f>
        <v>0</v>
      </c>
    </row>
    <row r="16" spans="2:7" ht="12.75">
      <c r="B16" s="26"/>
      <c r="C16" s="27"/>
      <c r="D16" s="28"/>
      <c r="E16" s="27"/>
      <c r="F16" s="29"/>
      <c r="G16" s="29">
        <f>SUM(C16:F16)</f>
        <v>0</v>
      </c>
    </row>
    <row r="17" spans="1:7" ht="12.75">
      <c r="A17" s="3" t="s">
        <v>21</v>
      </c>
      <c r="B17" s="37"/>
      <c r="C17" s="29">
        <f>SUM(C14:C16)</f>
        <v>52545.4975</v>
      </c>
      <c r="D17" s="29">
        <f>SUM(D14:D16)</f>
        <v>52545.4975</v>
      </c>
      <c r="E17" s="29">
        <f>SUM(E14:E16)</f>
        <v>52545.4975</v>
      </c>
      <c r="F17" s="29">
        <f>SUM(F14:F16)</f>
        <v>52545.4975</v>
      </c>
      <c r="G17" s="29">
        <f>SUM(G14:G16)</f>
        <v>210181.99</v>
      </c>
    </row>
    <row r="18" spans="1:7" ht="12.75">
      <c r="A18" s="34" t="s">
        <v>2</v>
      </c>
      <c r="B18" s="23"/>
      <c r="C18" s="27"/>
      <c r="D18" s="28"/>
      <c r="E18" s="27"/>
      <c r="F18" s="29"/>
      <c r="G18" s="29"/>
    </row>
    <row r="19" spans="2:7" ht="12.75">
      <c r="B19" s="26"/>
      <c r="C19" s="27"/>
      <c r="D19" s="28"/>
      <c r="E19" s="27"/>
      <c r="F19" s="29"/>
      <c r="G19" s="29">
        <f>SUM(C19:F19)</f>
        <v>0</v>
      </c>
    </row>
    <row r="20" spans="1:7" ht="12.75">
      <c r="A20" s="30"/>
      <c r="B20" s="31"/>
      <c r="C20" s="32"/>
      <c r="D20" s="28"/>
      <c r="E20" s="27"/>
      <c r="F20" s="29"/>
      <c r="G20" s="29">
        <f>SUM(C20:F20)</f>
        <v>0</v>
      </c>
    </row>
    <row r="21" spans="1:7" ht="13.5" thickBot="1">
      <c r="A21" s="30" t="s">
        <v>21</v>
      </c>
      <c r="B21" s="31"/>
      <c r="C21" s="29">
        <f>SUM(C20:C20)</f>
        <v>0</v>
      </c>
      <c r="D21" s="29">
        <f>SUM(D20:D20)</f>
        <v>0</v>
      </c>
      <c r="E21" s="29">
        <f>SUM(E20:E20)</f>
        <v>0</v>
      </c>
      <c r="F21" s="29">
        <f>SUM(F20:F20)</f>
        <v>0</v>
      </c>
      <c r="G21" s="29">
        <f>SUM(G20:G20)</f>
        <v>0</v>
      </c>
    </row>
    <row r="22" spans="1:7" s="1" customFormat="1" ht="13.5" thickBot="1">
      <c r="A22" s="40" t="s">
        <v>4</v>
      </c>
      <c r="B22" s="41"/>
      <c r="C22" s="39"/>
      <c r="D22" s="27"/>
      <c r="E22" s="42"/>
      <c r="F22" s="43"/>
      <c r="G22" s="43"/>
    </row>
    <row r="23" spans="1:7" s="1" customFormat="1" ht="12.75">
      <c r="A23" s="4"/>
      <c r="B23" s="26"/>
      <c r="C23" s="43"/>
      <c r="D23" s="32"/>
      <c r="E23" s="42"/>
      <c r="F23" s="43"/>
      <c r="G23" s="29"/>
    </row>
    <row r="24" spans="1:7" s="1" customFormat="1" ht="12.75">
      <c r="A24" s="4"/>
      <c r="B24" s="26"/>
      <c r="C24" s="29">
        <f>1221644.23/4</f>
        <v>305411.0575</v>
      </c>
      <c r="D24" s="29">
        <f>1221644.23/4</f>
        <v>305411.0575</v>
      </c>
      <c r="E24" s="29">
        <f>1221644.23/4</f>
        <v>305411.0575</v>
      </c>
      <c r="F24" s="29">
        <f>1221644.23/4</f>
        <v>305411.0575</v>
      </c>
      <c r="G24" s="29">
        <f>SUM(C24:F24)</f>
        <v>1221644.23</v>
      </c>
    </row>
    <row r="25" spans="1:7" s="1" customFormat="1" ht="12.75">
      <c r="A25" s="30" t="s">
        <v>21</v>
      </c>
      <c r="B25" s="31"/>
      <c r="C25" s="29">
        <f>SUM(C23:C24)</f>
        <v>305411.0575</v>
      </c>
      <c r="D25" s="29">
        <f>SUM(D23:D24)</f>
        <v>305411.0575</v>
      </c>
      <c r="E25" s="29">
        <f>SUM(E23:E24)</f>
        <v>305411.0575</v>
      </c>
      <c r="F25" s="29">
        <f>SUM(F23:F24)</f>
        <v>305411.0575</v>
      </c>
      <c r="G25" s="29">
        <f>SUM(G23:G24)</f>
        <v>1221644.23</v>
      </c>
    </row>
    <row r="26" spans="1:7" s="1" customFormat="1" ht="12.75">
      <c r="A26" s="34" t="s">
        <v>3</v>
      </c>
      <c r="B26" s="23"/>
      <c r="C26" s="44"/>
      <c r="D26" s="27"/>
      <c r="E26" s="42"/>
      <c r="F26" s="43"/>
      <c r="G26" s="43"/>
    </row>
    <row r="27" spans="2:7" ht="12.75">
      <c r="B27" s="26"/>
      <c r="C27" s="29"/>
      <c r="D27" s="29"/>
      <c r="E27" s="39"/>
      <c r="F27" s="29"/>
      <c r="G27" s="29"/>
    </row>
    <row r="28" spans="1:7" ht="12.75">
      <c r="A28" s="30" t="s">
        <v>21</v>
      </c>
      <c r="B28" s="31"/>
      <c r="C28" s="29">
        <f>SUM(C26:C27)</f>
        <v>0</v>
      </c>
      <c r="D28" s="29">
        <f>SUM(D26:D27)</f>
        <v>0</v>
      </c>
      <c r="E28" s="29">
        <f>SUM(E26:E27)</f>
        <v>0</v>
      </c>
      <c r="F28" s="29">
        <f>SUM(F26:F27)</f>
        <v>0</v>
      </c>
      <c r="G28" s="29">
        <f>SUM(C28:F28)</f>
        <v>0</v>
      </c>
    </row>
    <row r="29" spans="1:7" ht="13.5" thickBot="1">
      <c r="A29" s="30"/>
      <c r="B29" s="31"/>
      <c r="C29" s="29"/>
      <c r="D29" s="29"/>
      <c r="E29" s="29"/>
      <c r="F29" s="29"/>
      <c r="G29" s="29"/>
    </row>
    <row r="30" spans="1:8" ht="16.5" thickBot="1">
      <c r="A30" s="17" t="s">
        <v>22</v>
      </c>
      <c r="B30" s="18"/>
      <c r="C30" s="45">
        <f>C28+C25+C21+C17+C12</f>
        <v>1425556.94</v>
      </c>
      <c r="D30" s="45">
        <f>D28+D25+D21+D17+D12</f>
        <v>1425556.94</v>
      </c>
      <c r="E30" s="45">
        <f>E28+E25+E21+E17+E12</f>
        <v>1425556.94</v>
      </c>
      <c r="F30" s="45">
        <f>F28+F25+F21+F17+F12</f>
        <v>1425556.94</v>
      </c>
      <c r="G30" s="45">
        <f>G28+G25+G21+G17+G12</f>
        <v>5702227.76</v>
      </c>
      <c r="H30" s="29">
        <f>SUM(C30:F30)</f>
        <v>5702227.76</v>
      </c>
    </row>
    <row r="31" spans="1:7" ht="13.5" thickBot="1">
      <c r="A31" s="30"/>
      <c r="B31" s="31"/>
      <c r="C31" s="29"/>
      <c r="D31" s="29"/>
      <c r="E31" s="29"/>
      <c r="F31" s="29"/>
      <c r="G31" s="29"/>
    </row>
    <row r="32" spans="1:5" ht="16.5" thickBot="1">
      <c r="A32" s="17" t="s">
        <v>5</v>
      </c>
      <c r="B32" s="18"/>
      <c r="C32" s="4"/>
      <c r="D32" s="4"/>
      <c r="E32" s="4"/>
    </row>
    <row r="33" spans="1:7" ht="16.5" thickBot="1">
      <c r="A33" s="46"/>
      <c r="B33" s="18"/>
      <c r="C33" s="44"/>
      <c r="D33" s="27"/>
      <c r="E33" s="39"/>
      <c r="F33" s="29"/>
      <c r="G33" s="29"/>
    </row>
    <row r="34" spans="1:7" ht="13.5" thickBot="1">
      <c r="A34" s="40" t="s">
        <v>7</v>
      </c>
      <c r="B34" s="41"/>
      <c r="C34" s="27"/>
      <c r="D34" s="27"/>
      <c r="E34" s="39"/>
      <c r="F34" s="29"/>
      <c r="G34" s="29"/>
    </row>
    <row r="35" spans="1:7" ht="12.75">
      <c r="A35" s="41"/>
      <c r="B35" s="41"/>
      <c r="C35" s="27"/>
      <c r="D35" s="39"/>
      <c r="E35" s="47"/>
      <c r="F35" s="29"/>
      <c r="G35" s="29"/>
    </row>
    <row r="36" spans="1:7" ht="12.75">
      <c r="A36" s="4" t="s">
        <v>54</v>
      </c>
      <c r="C36" s="27">
        <v>5000</v>
      </c>
      <c r="D36" s="27"/>
      <c r="E36" s="39"/>
      <c r="F36" s="29"/>
      <c r="G36" s="29">
        <f aca="true" t="shared" si="0" ref="G36:G41">SUM(C36:F36)</f>
        <v>5000</v>
      </c>
    </row>
    <row r="37" spans="1:7" ht="12.75">
      <c r="A37" s="41" t="s">
        <v>27</v>
      </c>
      <c r="C37" s="27">
        <f>23694.96/4</f>
        <v>5923.74</v>
      </c>
      <c r="D37" s="27">
        <f>23694.96/4</f>
        <v>5923.74</v>
      </c>
      <c r="E37" s="27">
        <f>23694.96/4</f>
        <v>5923.74</v>
      </c>
      <c r="F37" s="27">
        <f>23694.96/4</f>
        <v>5923.74</v>
      </c>
      <c r="G37" s="29">
        <f t="shared" si="0"/>
        <v>23694.96</v>
      </c>
    </row>
    <row r="38" spans="1:7" ht="12.75">
      <c r="A38" s="41" t="s">
        <v>56</v>
      </c>
      <c r="C38" s="27">
        <v>5000</v>
      </c>
      <c r="D38" s="27"/>
      <c r="E38" s="39"/>
      <c r="F38" s="29"/>
      <c r="G38" s="29">
        <f t="shared" si="0"/>
        <v>5000</v>
      </c>
    </row>
    <row r="39" spans="1:7" ht="12.75">
      <c r="A39" s="41"/>
      <c r="C39" s="27"/>
      <c r="D39" s="27"/>
      <c r="E39" s="39"/>
      <c r="F39" s="29"/>
      <c r="G39" s="29">
        <f t="shared" si="0"/>
        <v>0</v>
      </c>
    </row>
    <row r="40" spans="1:7" ht="12.75">
      <c r="A40" s="30"/>
      <c r="B40" s="30"/>
      <c r="C40" s="44"/>
      <c r="D40" s="27"/>
      <c r="E40" s="39"/>
      <c r="F40" s="29"/>
      <c r="G40" s="29">
        <f t="shared" si="0"/>
        <v>0</v>
      </c>
    </row>
    <row r="41" spans="1:7" ht="12.75">
      <c r="A41" s="30"/>
      <c r="B41" s="30"/>
      <c r="C41" s="48"/>
      <c r="D41" s="27"/>
      <c r="E41" s="39"/>
      <c r="F41" s="29"/>
      <c r="G41" s="29">
        <f t="shared" si="0"/>
        <v>0</v>
      </c>
    </row>
    <row r="42" spans="1:8" ht="13.5" thickBot="1">
      <c r="A42" s="30" t="s">
        <v>21</v>
      </c>
      <c r="B42" s="30"/>
      <c r="C42" s="29">
        <f>SUM(C36:C41)</f>
        <v>15923.74</v>
      </c>
      <c r="D42" s="29">
        <f>SUM(D36:D41)</f>
        <v>5923.74</v>
      </c>
      <c r="E42" s="29">
        <f>SUM(E36:E41)</f>
        <v>5923.74</v>
      </c>
      <c r="F42" s="29">
        <f>SUM(F36:F41)</f>
        <v>5923.74</v>
      </c>
      <c r="G42" s="29">
        <f>SUM(G36:G41)</f>
        <v>33694.96</v>
      </c>
      <c r="H42" s="29">
        <f>SUM(C42:F42)</f>
        <v>33694.96</v>
      </c>
    </row>
    <row r="43" spans="1:7" ht="13.5" thickBot="1">
      <c r="A43" s="40" t="s">
        <v>9</v>
      </c>
      <c r="B43" s="41"/>
      <c r="C43" s="39"/>
      <c r="D43" s="39"/>
      <c r="E43" s="39"/>
      <c r="F43" s="29"/>
      <c r="G43" s="29"/>
    </row>
    <row r="44" spans="1:7" ht="12.75">
      <c r="A44" s="41"/>
      <c r="B44" s="41"/>
      <c r="C44" s="39"/>
      <c r="D44" s="39"/>
      <c r="E44" s="39"/>
      <c r="F44" s="29"/>
      <c r="G44" s="29">
        <f>SUM(C44:F44)</f>
        <v>0</v>
      </c>
    </row>
    <row r="45" spans="1:7" ht="12.75">
      <c r="A45" s="30"/>
      <c r="B45" s="30"/>
      <c r="C45" s="39"/>
      <c r="D45" s="39"/>
      <c r="E45" s="39"/>
      <c r="F45" s="29"/>
      <c r="G45" s="29">
        <f>SUM(C45:F45)</f>
        <v>0</v>
      </c>
    </row>
    <row r="46" spans="1:7" ht="12.75">
      <c r="A46" s="30"/>
      <c r="B46" s="30"/>
      <c r="C46" s="42"/>
      <c r="D46" s="39"/>
      <c r="E46" s="39"/>
      <c r="F46" s="29"/>
      <c r="G46" s="29">
        <f>SUM(C46:F46)</f>
        <v>0</v>
      </c>
    </row>
    <row r="47" spans="1:8" ht="13.5" thickBot="1">
      <c r="A47" s="30" t="s">
        <v>21</v>
      </c>
      <c r="B47" s="30"/>
      <c r="C47" s="29">
        <f>SUM(C44:C46)</f>
        <v>0</v>
      </c>
      <c r="D47" s="29">
        <f>SUM(D44:D46)</f>
        <v>0</v>
      </c>
      <c r="E47" s="29">
        <f>SUM(E44:E46)</f>
        <v>0</v>
      </c>
      <c r="F47" s="29">
        <f>SUM(F44:F46)</f>
        <v>0</v>
      </c>
      <c r="G47" s="29">
        <f>SUM(G44:G46)</f>
        <v>0</v>
      </c>
      <c r="H47" s="29">
        <f>SUM(C47:F47)</f>
        <v>0</v>
      </c>
    </row>
    <row r="48" spans="1:7" ht="13.5" thickBot="1">
      <c r="A48" s="40" t="s">
        <v>8</v>
      </c>
      <c r="B48" s="41"/>
      <c r="C48" s="39"/>
      <c r="D48" s="39"/>
      <c r="E48" s="39"/>
      <c r="F48" s="29"/>
      <c r="G48" s="29"/>
    </row>
    <row r="49" spans="1:7" ht="12.75">
      <c r="A49" s="41"/>
      <c r="B49" s="41"/>
      <c r="C49" s="39"/>
      <c r="D49" s="39"/>
      <c r="E49" s="39"/>
      <c r="F49" s="29"/>
      <c r="G49" s="29">
        <f>SUM(C49:F49)</f>
        <v>0</v>
      </c>
    </row>
    <row r="50" spans="1:7" ht="12.75">
      <c r="A50" s="30"/>
      <c r="B50" s="30"/>
      <c r="C50" s="39"/>
      <c r="D50" s="39"/>
      <c r="E50" s="39"/>
      <c r="F50" s="29"/>
      <c r="G50" s="29">
        <f>SUM(C50:F50)</f>
        <v>0</v>
      </c>
    </row>
    <row r="51" spans="1:7" ht="12.75">
      <c r="A51" s="30"/>
      <c r="B51" s="30"/>
      <c r="C51" s="42"/>
      <c r="D51" s="39"/>
      <c r="E51" s="39"/>
      <c r="F51" s="29"/>
      <c r="G51" s="29">
        <f>SUM(C51:F51)</f>
        <v>0</v>
      </c>
    </row>
    <row r="52" spans="1:7" ht="13.5" thickBot="1">
      <c r="A52" s="30" t="s">
        <v>21</v>
      </c>
      <c r="B52" s="30"/>
      <c r="C52" s="29">
        <f>SUM(C49:C51)</f>
        <v>0</v>
      </c>
      <c r="D52" s="29">
        <f>SUM(D49:D51)</f>
        <v>0</v>
      </c>
      <c r="E52" s="29">
        <f>SUM(E49:E51)</f>
        <v>0</v>
      </c>
      <c r="F52" s="29">
        <f>SUM(F49:F51)</f>
        <v>0</v>
      </c>
      <c r="G52" s="29">
        <f>SUM(G49:G51)</f>
        <v>0</v>
      </c>
    </row>
    <row r="53" spans="1:7" ht="13.5" thickBot="1">
      <c r="A53" s="40" t="s">
        <v>10</v>
      </c>
      <c r="B53" s="41"/>
      <c r="C53" s="39"/>
      <c r="D53" s="39"/>
      <c r="E53" s="39"/>
      <c r="F53" s="29"/>
      <c r="G53" s="29"/>
    </row>
    <row r="54" spans="1:7" ht="12.75">
      <c r="A54" s="41"/>
      <c r="B54" s="41"/>
      <c r="C54" s="47"/>
      <c r="D54" s="39"/>
      <c r="E54" s="39"/>
      <c r="F54" s="29"/>
      <c r="G54" s="29"/>
    </row>
    <row r="55" spans="1:7" ht="12.75">
      <c r="A55" s="41" t="s">
        <v>57</v>
      </c>
      <c r="B55" s="41"/>
      <c r="C55" s="47">
        <v>379.88</v>
      </c>
      <c r="D55" s="39"/>
      <c r="E55" s="39"/>
      <c r="F55" s="29"/>
      <c r="G55" s="29">
        <f>SUM(C55:F55)</f>
        <v>379.88</v>
      </c>
    </row>
    <row r="56" spans="1:7" ht="12.75">
      <c r="A56" s="41" t="s">
        <v>58</v>
      </c>
      <c r="B56" s="41"/>
      <c r="C56" s="47">
        <v>625</v>
      </c>
      <c r="D56" s="39">
        <v>625</v>
      </c>
      <c r="E56" s="39">
        <v>625</v>
      </c>
      <c r="F56" s="29">
        <v>625</v>
      </c>
      <c r="G56" s="29">
        <f aca="true" t="shared" si="1" ref="G56:G68">SUM(C56:F56)</f>
        <v>2500</v>
      </c>
    </row>
    <row r="57" spans="1:7" ht="12.75">
      <c r="A57" s="41" t="s">
        <v>59</v>
      </c>
      <c r="B57" s="41"/>
      <c r="C57" s="47">
        <v>9000</v>
      </c>
      <c r="D57" s="39"/>
      <c r="E57" s="39">
        <v>9000</v>
      </c>
      <c r="F57" s="29"/>
      <c r="G57" s="29">
        <f t="shared" si="1"/>
        <v>18000</v>
      </c>
    </row>
    <row r="58" spans="1:7" ht="12.75">
      <c r="A58" s="41" t="s">
        <v>60</v>
      </c>
      <c r="B58" s="41"/>
      <c r="C58" s="47">
        <v>2000</v>
      </c>
      <c r="D58" s="39"/>
      <c r="E58" s="39"/>
      <c r="F58" s="29"/>
      <c r="G58" s="29">
        <f t="shared" si="1"/>
        <v>2000</v>
      </c>
    </row>
    <row r="59" spans="1:7" ht="12.75">
      <c r="A59" s="41" t="s">
        <v>61</v>
      </c>
      <c r="B59" s="41"/>
      <c r="C59" s="47">
        <v>582000</v>
      </c>
      <c r="D59" s="39"/>
      <c r="E59" s="39"/>
      <c r="F59" s="29"/>
      <c r="G59" s="29">
        <f t="shared" si="1"/>
        <v>582000</v>
      </c>
    </row>
    <row r="60" spans="1:7" ht="12.75">
      <c r="A60" s="41" t="s">
        <v>62</v>
      </c>
      <c r="B60" s="41"/>
      <c r="C60" s="47">
        <v>218000</v>
      </c>
      <c r="D60" s="39"/>
      <c r="E60" s="39"/>
      <c r="F60" s="29"/>
      <c r="G60" s="29">
        <f t="shared" si="1"/>
        <v>218000</v>
      </c>
    </row>
    <row r="61" spans="1:7" ht="12.75">
      <c r="A61" s="41" t="s">
        <v>33</v>
      </c>
      <c r="B61" s="41"/>
      <c r="C61" s="47">
        <v>1800</v>
      </c>
      <c r="D61" s="39"/>
      <c r="E61" s="39"/>
      <c r="F61" s="29"/>
      <c r="G61" s="29">
        <f t="shared" si="1"/>
        <v>1800</v>
      </c>
    </row>
    <row r="62" spans="1:7" ht="12.75">
      <c r="A62" s="41" t="s">
        <v>34</v>
      </c>
      <c r="B62" s="30"/>
      <c r="C62" s="47">
        <f>50800/4</f>
        <v>12700</v>
      </c>
      <c r="D62" s="47">
        <f>50800/4</f>
        <v>12700</v>
      </c>
      <c r="E62" s="47">
        <f>50800/4</f>
        <v>12700</v>
      </c>
      <c r="F62" s="47">
        <f>50800/4</f>
        <v>12700</v>
      </c>
      <c r="G62" s="29">
        <f t="shared" si="1"/>
        <v>50800</v>
      </c>
    </row>
    <row r="63" spans="1:7" ht="12.75">
      <c r="A63" s="41" t="s">
        <v>63</v>
      </c>
      <c r="C63" s="39">
        <f>254887.65/4</f>
        <v>63721.9125</v>
      </c>
      <c r="D63" s="39">
        <f>254887.65/4</f>
        <v>63721.9125</v>
      </c>
      <c r="E63" s="39">
        <f>254887.65/4</f>
        <v>63721.9125</v>
      </c>
      <c r="F63" s="39">
        <f>254887.65/4</f>
        <v>63721.9125</v>
      </c>
      <c r="G63" s="29">
        <f t="shared" si="1"/>
        <v>254887.65</v>
      </c>
    </row>
    <row r="64" spans="1:7" ht="12.75">
      <c r="A64" s="41" t="s">
        <v>35</v>
      </c>
      <c r="C64" s="39">
        <f>13238/2</f>
        <v>6619</v>
      </c>
      <c r="D64" s="39"/>
      <c r="E64" s="39">
        <v>6619</v>
      </c>
      <c r="F64" s="39"/>
      <c r="G64" s="29">
        <f t="shared" si="1"/>
        <v>13238</v>
      </c>
    </row>
    <row r="65" spans="1:7" ht="12.75">
      <c r="A65" s="41" t="s">
        <v>64</v>
      </c>
      <c r="C65" s="39">
        <v>2500</v>
      </c>
      <c r="D65" s="39">
        <v>2500</v>
      </c>
      <c r="E65" s="39">
        <v>2500</v>
      </c>
      <c r="F65" s="39">
        <v>2500</v>
      </c>
      <c r="G65" s="29">
        <f t="shared" si="1"/>
        <v>10000</v>
      </c>
    </row>
    <row r="66" spans="1:7" ht="12.75">
      <c r="A66" s="41" t="s">
        <v>65</v>
      </c>
      <c r="C66" s="39"/>
      <c r="D66" s="39">
        <f>52909+40000</f>
        <v>92909</v>
      </c>
      <c r="E66" s="39"/>
      <c r="F66" s="39"/>
      <c r="G66" s="29">
        <f t="shared" si="1"/>
        <v>92909</v>
      </c>
    </row>
    <row r="67" spans="1:7" ht="12.75">
      <c r="A67" s="41" t="s">
        <v>66</v>
      </c>
      <c r="C67" s="39">
        <f>(185343.34+512037)/4</f>
        <v>174345.085</v>
      </c>
      <c r="D67" s="39">
        <f>(185343.34+512037)/4</f>
        <v>174345.085</v>
      </c>
      <c r="E67" s="39">
        <f>(185343.34+512037)/4</f>
        <v>174345.085</v>
      </c>
      <c r="F67" s="39">
        <f>(185343.34+512037)/4</f>
        <v>174345.085</v>
      </c>
      <c r="G67" s="29">
        <f t="shared" si="1"/>
        <v>697380.34</v>
      </c>
    </row>
    <row r="68" spans="1:7" ht="12.75">
      <c r="A68" s="62" t="s">
        <v>108</v>
      </c>
      <c r="C68" s="39">
        <f>(149000+120000)/4</f>
        <v>67250</v>
      </c>
      <c r="D68" s="39">
        <f>(149000+120000)/4</f>
        <v>67250</v>
      </c>
      <c r="E68" s="39">
        <f>(149000+120000)/4</f>
        <v>67250</v>
      </c>
      <c r="F68" s="39">
        <f>(149000+120000)/4</f>
        <v>67250</v>
      </c>
      <c r="G68" s="29">
        <f t="shared" si="1"/>
        <v>269000</v>
      </c>
    </row>
    <row r="69" spans="1:8" ht="13.5" thickBot="1">
      <c r="A69" s="30" t="s">
        <v>21</v>
      </c>
      <c r="B69" s="30"/>
      <c r="C69" s="29">
        <f>SUM(C55:C68)</f>
        <v>1140940.8775</v>
      </c>
      <c r="D69" s="29">
        <f>SUM(D55:D68)</f>
        <v>414050.9975</v>
      </c>
      <c r="E69" s="29">
        <f>SUM(E55:E68)</f>
        <v>336760.9975</v>
      </c>
      <c r="F69" s="29">
        <f>SUM(F55:F68)</f>
        <v>321141.9975</v>
      </c>
      <c r="G69" s="29">
        <f>SUM(G55:G68)</f>
        <v>2212894.87</v>
      </c>
      <c r="H69" s="29">
        <f>SUM(C69:F69)</f>
        <v>2212894.87</v>
      </c>
    </row>
    <row r="70" spans="1:7" ht="13.5" thickBot="1">
      <c r="A70" s="40" t="s">
        <v>11</v>
      </c>
      <c r="B70" s="41"/>
      <c r="C70" s="39"/>
      <c r="D70" s="39"/>
      <c r="E70" s="39"/>
      <c r="F70" s="29"/>
      <c r="G70" s="29"/>
    </row>
    <row r="71" spans="1:7" ht="12.75">
      <c r="A71" s="41"/>
      <c r="B71" s="41"/>
      <c r="C71" s="47"/>
      <c r="D71" s="49"/>
      <c r="E71" s="39"/>
      <c r="F71" s="29"/>
      <c r="G71" s="29"/>
    </row>
    <row r="72" spans="1:7" ht="12.75">
      <c r="A72" s="41" t="s">
        <v>67</v>
      </c>
      <c r="C72" s="39">
        <f>365000/4</f>
        <v>91250</v>
      </c>
      <c r="D72" s="39">
        <f>365000/4</f>
        <v>91250</v>
      </c>
      <c r="E72" s="39">
        <f>365000/4</f>
        <v>91250</v>
      </c>
      <c r="F72" s="39">
        <f>365000/4</f>
        <v>91250</v>
      </c>
      <c r="G72" s="29">
        <f>SUM(C72:F72)</f>
        <v>365000</v>
      </c>
    </row>
    <row r="73" spans="1:7" ht="12.75">
      <c r="A73" s="41" t="s">
        <v>68</v>
      </c>
      <c r="B73" s="41"/>
      <c r="C73" s="47">
        <f>59949/4</f>
        <v>14987.25</v>
      </c>
      <c r="D73" s="47">
        <f>59949/4</f>
        <v>14987.25</v>
      </c>
      <c r="E73" s="47">
        <f>59949/4</f>
        <v>14987.25</v>
      </c>
      <c r="F73" s="47">
        <f>59949/4</f>
        <v>14987.25</v>
      </c>
      <c r="G73" s="29">
        <f aca="true" t="shared" si="2" ref="G73:G86">SUM(C73:F73)</f>
        <v>59949</v>
      </c>
    </row>
    <row r="74" spans="1:7" ht="12.75">
      <c r="A74" s="41" t="s">
        <v>51</v>
      </c>
      <c r="B74" s="41"/>
      <c r="C74" s="47">
        <v>229300</v>
      </c>
      <c r="D74" s="47"/>
      <c r="E74" s="47"/>
      <c r="F74" s="47"/>
      <c r="G74" s="29">
        <f t="shared" si="2"/>
        <v>229300</v>
      </c>
    </row>
    <row r="75" spans="1:7" ht="12.75">
      <c r="A75" s="41" t="s">
        <v>69</v>
      </c>
      <c r="B75" s="41"/>
      <c r="C75" s="47">
        <f>60000/4</f>
        <v>15000</v>
      </c>
      <c r="D75" s="47">
        <f>60000/4</f>
        <v>15000</v>
      </c>
      <c r="E75" s="47">
        <f>60000/4</f>
        <v>15000</v>
      </c>
      <c r="F75" s="47">
        <f>60000/4</f>
        <v>15000</v>
      </c>
      <c r="G75" s="29">
        <f t="shared" si="2"/>
        <v>60000</v>
      </c>
    </row>
    <row r="76" spans="1:7" ht="12.75">
      <c r="A76" s="41" t="s">
        <v>70</v>
      </c>
      <c r="B76" s="41"/>
      <c r="C76" s="47">
        <v>4800</v>
      </c>
      <c r="D76" s="47"/>
      <c r="E76" s="47"/>
      <c r="F76" s="47"/>
      <c r="G76" s="29">
        <f t="shared" si="2"/>
        <v>4800</v>
      </c>
    </row>
    <row r="77" spans="1:7" ht="25.5">
      <c r="A77" s="61" t="s">
        <v>71</v>
      </c>
      <c r="B77" s="41"/>
      <c r="C77" s="47">
        <f>297380+25000</f>
        <v>322380</v>
      </c>
      <c r="D77" s="47"/>
      <c r="E77" s="47"/>
      <c r="F77" s="47"/>
      <c r="G77" s="29">
        <f t="shared" si="2"/>
        <v>322380</v>
      </c>
    </row>
    <row r="78" spans="1:7" ht="25.5">
      <c r="A78" s="61" t="s">
        <v>72</v>
      </c>
      <c r="B78" s="41"/>
      <c r="C78" s="47">
        <f>80041.89/4</f>
        <v>20010.4725</v>
      </c>
      <c r="D78" s="47">
        <f>80041.89/4</f>
        <v>20010.4725</v>
      </c>
      <c r="E78" s="47">
        <f>80041.89/4</f>
        <v>20010.4725</v>
      </c>
      <c r="F78" s="47">
        <v>20009.5</v>
      </c>
      <c r="G78" s="29">
        <f t="shared" si="2"/>
        <v>80040.9175</v>
      </c>
    </row>
    <row r="79" spans="1:7" ht="12.75">
      <c r="A79" s="41" t="s">
        <v>73</v>
      </c>
      <c r="B79" s="41"/>
      <c r="C79" s="47">
        <v>130000</v>
      </c>
      <c r="D79" s="47"/>
      <c r="E79" s="47"/>
      <c r="F79" s="47"/>
      <c r="G79" s="29">
        <f t="shared" si="2"/>
        <v>130000</v>
      </c>
    </row>
    <row r="80" spans="1:7" ht="12.75">
      <c r="A80" s="41" t="s">
        <v>74</v>
      </c>
      <c r="B80" s="41"/>
      <c r="C80" s="47">
        <v>25000</v>
      </c>
      <c r="D80" s="47"/>
      <c r="E80" s="47"/>
      <c r="F80" s="47"/>
      <c r="G80" s="29">
        <f t="shared" si="2"/>
        <v>25000</v>
      </c>
    </row>
    <row r="81" spans="1:7" ht="12.75">
      <c r="A81" s="41" t="s">
        <v>75</v>
      </c>
      <c r="B81" s="41"/>
      <c r="C81" s="47">
        <v>2040</v>
      </c>
      <c r="D81" s="47"/>
      <c r="E81" s="47"/>
      <c r="F81" s="47"/>
      <c r="G81" s="29">
        <f t="shared" si="2"/>
        <v>2040</v>
      </c>
    </row>
    <row r="82" spans="1:7" ht="12.75">
      <c r="A82" s="41" t="s">
        <v>76</v>
      </c>
      <c r="B82" s="41"/>
      <c r="C82" s="47"/>
      <c r="D82" s="49"/>
      <c r="E82" s="39">
        <v>63669</v>
      </c>
      <c r="F82" s="29"/>
      <c r="G82" s="29">
        <f t="shared" si="2"/>
        <v>63669</v>
      </c>
    </row>
    <row r="83" spans="1:7" ht="25.5">
      <c r="A83" s="61" t="s">
        <v>77</v>
      </c>
      <c r="B83" s="41"/>
      <c r="C83" s="47">
        <f>200000/4</f>
        <v>50000</v>
      </c>
      <c r="D83" s="47">
        <f>200000/4</f>
        <v>50000</v>
      </c>
      <c r="E83" s="47">
        <f>200000/4</f>
        <v>50000</v>
      </c>
      <c r="F83" s="47">
        <f>200000/4</f>
        <v>50000</v>
      </c>
      <c r="G83" s="29">
        <f t="shared" si="2"/>
        <v>200000</v>
      </c>
    </row>
    <row r="84" spans="1:7" ht="12.75">
      <c r="A84" s="41" t="s">
        <v>78</v>
      </c>
      <c r="B84" s="41"/>
      <c r="C84" s="47">
        <v>3000</v>
      </c>
      <c r="D84" s="49"/>
      <c r="E84" s="39"/>
      <c r="F84" s="29"/>
      <c r="G84" s="29">
        <f t="shared" si="2"/>
        <v>3000</v>
      </c>
    </row>
    <row r="85" spans="1:7" ht="12.75">
      <c r="A85" s="41" t="s">
        <v>79</v>
      </c>
      <c r="B85" s="41"/>
      <c r="C85" s="47">
        <v>239269.5</v>
      </c>
      <c r="D85" s="49"/>
      <c r="E85" s="39">
        <v>239269.5</v>
      </c>
      <c r="F85" s="29"/>
      <c r="G85" s="29">
        <f t="shared" si="2"/>
        <v>478539</v>
      </c>
    </row>
    <row r="86" spans="1:7" ht="12.75">
      <c r="A86" s="41"/>
      <c r="B86" s="41"/>
      <c r="C86" s="47"/>
      <c r="D86" s="49"/>
      <c r="E86" s="39"/>
      <c r="F86" s="29"/>
      <c r="G86" s="29">
        <f t="shared" si="2"/>
        <v>0</v>
      </c>
    </row>
    <row r="87" spans="1:7" ht="12.75">
      <c r="A87" s="41"/>
      <c r="B87" s="41"/>
      <c r="C87" s="47"/>
      <c r="D87" s="49"/>
      <c r="E87" s="39"/>
      <c r="F87" s="29"/>
      <c r="G87" s="29"/>
    </row>
    <row r="88" spans="1:8" ht="12.75">
      <c r="A88" s="30" t="s">
        <v>21</v>
      </c>
      <c r="B88" s="30"/>
      <c r="C88" s="43">
        <f>SUM(C72:C87)</f>
        <v>1147037.2225000001</v>
      </c>
      <c r="D88" s="43">
        <f>SUM(D72:D87)</f>
        <v>191247.7225</v>
      </c>
      <c r="E88" s="43">
        <f>SUM(E72:E87)</f>
        <v>494186.22250000003</v>
      </c>
      <c r="F88" s="43">
        <f>SUM(F72:F87)</f>
        <v>191246.75</v>
      </c>
      <c r="G88" s="43">
        <f>SUM(G72:G87)</f>
        <v>2023717.9175</v>
      </c>
      <c r="H88" s="29">
        <f>SUM(C88:F88)</f>
        <v>2023717.9175</v>
      </c>
    </row>
    <row r="89" spans="1:7" ht="12.75">
      <c r="A89" s="34" t="s">
        <v>12</v>
      </c>
      <c r="B89" s="23"/>
      <c r="C89" s="48"/>
      <c r="D89" s="49"/>
      <c r="E89" s="39"/>
      <c r="F89" s="29"/>
      <c r="G89" s="29"/>
    </row>
    <row r="90" spans="1:7" ht="12.75">
      <c r="A90" s="41"/>
      <c r="B90" s="41"/>
      <c r="C90" s="47"/>
      <c r="D90" s="39"/>
      <c r="E90" s="39"/>
      <c r="F90" s="29"/>
      <c r="G90" s="29"/>
    </row>
    <row r="91" spans="1:7" ht="12.75">
      <c r="A91" s="30"/>
      <c r="B91" s="30"/>
      <c r="C91" s="47"/>
      <c r="D91" s="39"/>
      <c r="E91" s="39"/>
      <c r="F91" s="29"/>
      <c r="G91" s="29">
        <f>SUM(C91:F91)</f>
        <v>0</v>
      </c>
    </row>
    <row r="92" spans="1:8" ht="10.5" customHeight="1">
      <c r="A92" s="30" t="s">
        <v>21</v>
      </c>
      <c r="B92" s="30"/>
      <c r="C92" s="43">
        <f>SUM(C91:C91)</f>
        <v>0</v>
      </c>
      <c r="D92" s="43">
        <f>SUM(D91:D91)</f>
        <v>0</v>
      </c>
      <c r="E92" s="43">
        <f>SUM(E91:E91)</f>
        <v>0</v>
      </c>
      <c r="F92" s="43">
        <f>SUM(F91:F91)</f>
        <v>0</v>
      </c>
      <c r="G92" s="43">
        <f>SUM(G91:G91)</f>
        <v>0</v>
      </c>
      <c r="H92" s="29">
        <f>SUM(C92:F92)</f>
        <v>0</v>
      </c>
    </row>
    <row r="93" spans="1:7" ht="12.75">
      <c r="A93" s="51" t="s">
        <v>13</v>
      </c>
      <c r="B93" s="41"/>
      <c r="C93" s="27"/>
      <c r="D93" s="32"/>
      <c r="E93" s="42"/>
      <c r="F93" s="29"/>
      <c r="G93" s="29"/>
    </row>
    <row r="94" spans="1:7" ht="12.75">
      <c r="A94" s="41"/>
      <c r="B94" s="41"/>
      <c r="C94" s="27"/>
      <c r="D94" s="49"/>
      <c r="E94" s="27"/>
      <c r="F94" s="29"/>
      <c r="G94" s="29"/>
    </row>
    <row r="95" spans="1:7" s="26" customFormat="1" ht="12.75">
      <c r="A95" s="26" t="s">
        <v>80</v>
      </c>
      <c r="C95" s="52">
        <v>16000</v>
      </c>
      <c r="D95" s="28"/>
      <c r="E95" s="52"/>
      <c r="F95" s="53"/>
      <c r="G95" s="53">
        <f>SUM(C95:F95)</f>
        <v>16000</v>
      </c>
    </row>
    <row r="96" spans="1:7" s="26" customFormat="1" ht="12.75">
      <c r="A96" s="31"/>
      <c r="B96" s="31"/>
      <c r="C96" s="38"/>
      <c r="D96" s="28"/>
      <c r="E96" s="54"/>
      <c r="F96" s="53"/>
      <c r="G96" s="53">
        <f>SUM(C96:F96)</f>
        <v>0</v>
      </c>
    </row>
    <row r="97" spans="1:8" s="1" customFormat="1" ht="12.75">
      <c r="A97" s="30" t="s">
        <v>21</v>
      </c>
      <c r="B97" s="30"/>
      <c r="C97" s="43">
        <f>SUM(C95:C96)</f>
        <v>16000</v>
      </c>
      <c r="D97" s="43">
        <f>SUM(D95:D96)</f>
        <v>0</v>
      </c>
      <c r="E97" s="43">
        <f>SUM(E95:E96)</f>
        <v>0</v>
      </c>
      <c r="F97" s="43">
        <f>SUM(F95:F96)</f>
        <v>0</v>
      </c>
      <c r="G97" s="43">
        <f>SUM(G95:G96)</f>
        <v>16000</v>
      </c>
      <c r="H97" s="43">
        <f>SUM(C97:F97)</f>
        <v>16000</v>
      </c>
    </row>
    <row r="98" spans="1:8" s="1" customFormat="1" ht="13.5" thickBot="1">
      <c r="A98" s="30"/>
      <c r="B98" s="30"/>
      <c r="C98" s="43"/>
      <c r="D98" s="43"/>
      <c r="E98" s="43"/>
      <c r="F98" s="43"/>
      <c r="G98" s="43"/>
      <c r="H98" s="43"/>
    </row>
    <row r="99" spans="1:8" ht="16.5" thickBot="1">
      <c r="A99" s="17" t="s">
        <v>23</v>
      </c>
      <c r="B99" s="55"/>
      <c r="C99" s="38">
        <f>C97+C92+C88+C69+C52+C47+C42</f>
        <v>2319901.8400000003</v>
      </c>
      <c r="D99" s="38">
        <f>D97+D92+D88+D69+D52+D47+D42</f>
        <v>611222.46</v>
      </c>
      <c r="E99" s="38">
        <f>E97+E92+E88+E69+E52+E47+E42</f>
        <v>836870.96</v>
      </c>
      <c r="F99" s="38">
        <f>F97+F92+F88+F69+F52+F47+F42</f>
        <v>518312.4875</v>
      </c>
      <c r="G99" s="38">
        <f>G97+G92+G88+G69+G52+G47+G42</f>
        <v>4286307.7475</v>
      </c>
      <c r="H99" s="29"/>
    </row>
    <row r="100" spans="1:8" s="1" customFormat="1" ht="12.75">
      <c r="A100" s="30"/>
      <c r="B100" s="30"/>
      <c r="C100" s="43"/>
      <c r="D100" s="43"/>
      <c r="E100" s="43"/>
      <c r="F100" s="43"/>
      <c r="G100" s="43"/>
      <c r="H100" s="43"/>
    </row>
    <row r="101" spans="1:7" ht="18">
      <c r="A101" s="56" t="s">
        <v>105</v>
      </c>
      <c r="B101" s="57"/>
      <c r="C101" s="58">
        <f>C99+C30</f>
        <v>3745458.7800000003</v>
      </c>
      <c r="D101" s="58">
        <f>D99+D30</f>
        <v>2036779.4</v>
      </c>
      <c r="E101" s="58">
        <f>E99+E30</f>
        <v>2262427.9</v>
      </c>
      <c r="F101" s="58">
        <f>F99+F30</f>
        <v>1943869.4275</v>
      </c>
      <c r="G101" s="59">
        <f>G99+G30</f>
        <v>9988535.5075</v>
      </c>
    </row>
    <row r="105" spans="1:4" ht="12.75">
      <c r="A105" s="30"/>
      <c r="B105" s="30"/>
      <c r="C105" s="24"/>
      <c r="D105" s="24"/>
    </row>
  </sheetData>
  <sheetProtection/>
  <printOptions gridLines="1" horizontalCentered="1"/>
  <pageMargins left="0.27" right="0.25" top="0.6" bottom="0.56" header="0.27" footer="0.21"/>
  <pageSetup horizontalDpi="600" verticalDpi="600" orientation="landscape" scale="90" r:id="rId1"/>
  <headerFooter alignWithMargins="0">
    <oddFooter>&amp;L&amp;F&amp;RPage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pane xSplit="1" ySplit="4" topLeftCell="B49" activePane="bottomRight" state="frozen"/>
      <selection pane="topLeft" activeCell="D38" sqref="D38:F38"/>
      <selection pane="topRight" activeCell="D38" sqref="D38:F38"/>
      <selection pane="bottomLeft" activeCell="D38" sqref="D38:F38"/>
      <selection pane="bottomRight" activeCell="A37" sqref="A37"/>
    </sheetView>
  </sheetViews>
  <sheetFormatPr defaultColWidth="9.140625" defaultRowHeight="12.75"/>
  <cols>
    <col min="1" max="1" width="45.28125" style="4" customWidth="1"/>
    <col min="2" max="2" width="20.7109375" style="4" bestFit="1" customWidth="1"/>
    <col min="3" max="3" width="16.421875" style="2" customWidth="1"/>
    <col min="4" max="4" width="16.57421875" style="2" customWidth="1"/>
    <col min="5" max="5" width="16.00390625" style="3" customWidth="1"/>
    <col min="6" max="7" width="15.8515625" style="4" customWidth="1"/>
    <col min="8" max="8" width="10.8515625" style="4" customWidth="1"/>
    <col min="9" max="16384" width="9.140625" style="4" customWidth="1"/>
  </cols>
  <sheetData>
    <row r="1" spans="1:2" ht="12.75">
      <c r="A1" s="1" t="s">
        <v>24</v>
      </c>
      <c r="B1" s="1"/>
    </row>
    <row r="2" spans="1:2" ht="12.75">
      <c r="A2" s="1"/>
      <c r="B2" s="1"/>
    </row>
    <row r="3" spans="1:5" s="8" customFormat="1" ht="20.25" customHeight="1" thickBot="1">
      <c r="A3" s="5" t="s">
        <v>82</v>
      </c>
      <c r="B3" s="5"/>
      <c r="C3" s="6"/>
      <c r="D3" s="6"/>
      <c r="E3" s="7"/>
    </row>
    <row r="4" spans="2:7" s="9" customFormat="1" ht="13.5" thickBot="1">
      <c r="B4" s="60" t="s">
        <v>26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2:7" s="9" customFormat="1" ht="13.5" thickBot="1">
      <c r="B5" s="14"/>
      <c r="C5" s="15"/>
      <c r="D5" s="15"/>
      <c r="E5" s="16"/>
      <c r="F5" s="16"/>
      <c r="G5" s="16"/>
    </row>
    <row r="6" spans="1:5" s="9" customFormat="1" ht="16.5" thickBot="1">
      <c r="A6" s="17" t="s">
        <v>6</v>
      </c>
      <c r="B6" s="18"/>
      <c r="C6" s="19"/>
      <c r="D6" s="19"/>
      <c r="E6" s="20"/>
    </row>
    <row r="7" s="9" customFormat="1" ht="16.5" thickBot="1">
      <c r="A7" s="21"/>
    </row>
    <row r="8" spans="1:5" s="25" customFormat="1" ht="13.5" thickBot="1">
      <c r="A8" s="22" t="s">
        <v>0</v>
      </c>
      <c r="B8" s="23"/>
      <c r="C8" s="24"/>
      <c r="D8" s="24"/>
      <c r="E8" s="3"/>
    </row>
    <row r="9" spans="2:7" ht="12.75">
      <c r="B9" s="26"/>
      <c r="C9" s="27">
        <f>3451847.55/4</f>
        <v>862961.8875</v>
      </c>
      <c r="D9" s="27">
        <f>3451847.55/4</f>
        <v>862961.8875</v>
      </c>
      <c r="E9" s="27">
        <f>3451847.55/4</f>
        <v>862961.8875</v>
      </c>
      <c r="F9" s="27">
        <f>3451847.55/4</f>
        <v>862961.8875</v>
      </c>
      <c r="G9" s="29">
        <f>SUM(C9:F9)</f>
        <v>3451847.55</v>
      </c>
    </row>
    <row r="10" spans="2:7" ht="12.75">
      <c r="B10" s="26"/>
      <c r="C10" s="27"/>
      <c r="D10" s="28"/>
      <c r="E10" s="27"/>
      <c r="F10" s="29"/>
      <c r="G10" s="29">
        <f>SUM(C10:F10)</f>
        <v>0</v>
      </c>
    </row>
    <row r="11" spans="1:7" ht="12.75">
      <c r="A11" s="30"/>
      <c r="B11" s="31"/>
      <c r="C11" s="32"/>
      <c r="D11" s="33"/>
      <c r="E11" s="27"/>
      <c r="F11" s="29"/>
      <c r="G11" s="29">
        <f>SUM(C11:F11)</f>
        <v>0</v>
      </c>
    </row>
    <row r="12" spans="1:7" ht="12.75">
      <c r="A12" s="30" t="s">
        <v>21</v>
      </c>
      <c r="B12" s="31"/>
      <c r="C12" s="29">
        <f>SUM(C9:C11)</f>
        <v>862961.8875</v>
      </c>
      <c r="D12" s="29">
        <f>SUM(D9:D11)</f>
        <v>862961.8875</v>
      </c>
      <c r="E12" s="29">
        <f>SUM(E9:E11)</f>
        <v>862961.8875</v>
      </c>
      <c r="F12" s="29">
        <f>SUM(F9:F11)</f>
        <v>862961.8875</v>
      </c>
      <c r="G12" s="29">
        <f>SUM(G9:G11)</f>
        <v>3451847.55</v>
      </c>
    </row>
    <row r="13" spans="1:5" ht="12.75">
      <c r="A13" s="34" t="s">
        <v>1</v>
      </c>
      <c r="B13" s="23"/>
      <c r="C13" s="24"/>
      <c r="D13" s="35"/>
      <c r="E13" s="36"/>
    </row>
    <row r="14" spans="2:7" ht="12.75">
      <c r="B14" s="26"/>
      <c r="C14" s="27">
        <f>38175.14/4</f>
        <v>9543.785</v>
      </c>
      <c r="D14" s="27">
        <f>38175.14/4</f>
        <v>9543.785</v>
      </c>
      <c r="E14" s="27">
        <f>38175.14/4</f>
        <v>9543.785</v>
      </c>
      <c r="F14" s="27">
        <f>38175.14/4</f>
        <v>9543.785</v>
      </c>
      <c r="G14" s="29">
        <f>SUM(C14:F14)</f>
        <v>38175.14</v>
      </c>
    </row>
    <row r="15" spans="1:7" ht="12.75">
      <c r="A15" s="30"/>
      <c r="B15" s="31"/>
      <c r="C15" s="32"/>
      <c r="D15" s="28"/>
      <c r="E15" s="27"/>
      <c r="F15" s="29"/>
      <c r="G15" s="29">
        <f>SUM(C15:F15)</f>
        <v>0</v>
      </c>
    </row>
    <row r="16" spans="2:7" ht="12.75">
      <c r="B16" s="26"/>
      <c r="C16" s="27"/>
      <c r="D16" s="28"/>
      <c r="E16" s="27"/>
      <c r="F16" s="29"/>
      <c r="G16" s="29">
        <f>SUM(C16:F16)</f>
        <v>0</v>
      </c>
    </row>
    <row r="17" spans="1:7" ht="12.75">
      <c r="A17" s="3" t="s">
        <v>21</v>
      </c>
      <c r="B17" s="37"/>
      <c r="C17" s="29">
        <f>SUM(C14:C16)</f>
        <v>9543.785</v>
      </c>
      <c r="D17" s="29">
        <f>SUM(D14:D16)</f>
        <v>9543.785</v>
      </c>
      <c r="E17" s="29">
        <f>SUM(E14:E16)</f>
        <v>9543.785</v>
      </c>
      <c r="F17" s="29">
        <f>SUM(F14:F16)</f>
        <v>9543.785</v>
      </c>
      <c r="G17" s="29">
        <f>SUM(G14:G16)</f>
        <v>38175.14</v>
      </c>
    </row>
    <row r="18" spans="1:7" ht="12.75">
      <c r="A18" s="34" t="s">
        <v>2</v>
      </c>
      <c r="B18" s="23"/>
      <c r="C18" s="27"/>
      <c r="D18" s="28"/>
      <c r="E18" s="27"/>
      <c r="F18" s="29"/>
      <c r="G18" s="29"/>
    </row>
    <row r="19" spans="2:7" ht="12.75">
      <c r="B19" s="26"/>
      <c r="C19" s="27"/>
      <c r="D19" s="28"/>
      <c r="E19" s="27"/>
      <c r="F19" s="29"/>
      <c r="G19" s="29">
        <f>SUM(C19:F19)</f>
        <v>0</v>
      </c>
    </row>
    <row r="20" spans="1:7" ht="12.75">
      <c r="A20" s="30"/>
      <c r="B20" s="31"/>
      <c r="C20" s="32"/>
      <c r="D20" s="28"/>
      <c r="E20" s="27"/>
      <c r="F20" s="29"/>
      <c r="G20" s="29">
        <f>SUM(C20:F20)</f>
        <v>0</v>
      </c>
    </row>
    <row r="21" spans="2:7" ht="12.75">
      <c r="B21" s="26"/>
      <c r="C21" s="27"/>
      <c r="D21" s="28"/>
      <c r="E21" s="27"/>
      <c r="F21" s="29"/>
      <c r="G21" s="29">
        <f>SUM(C21:F21)</f>
        <v>0</v>
      </c>
    </row>
    <row r="22" spans="1:7" ht="12.75">
      <c r="A22" s="30"/>
      <c r="B22" s="31"/>
      <c r="C22" s="38"/>
      <c r="D22" s="28"/>
      <c r="E22" s="39"/>
      <c r="F22" s="29"/>
      <c r="G22" s="29">
        <f>SUM(C22:F22)</f>
        <v>0</v>
      </c>
    </row>
    <row r="23" spans="1:7" ht="13.5" thickBot="1">
      <c r="A23" s="30" t="s">
        <v>21</v>
      </c>
      <c r="B23" s="31"/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7" s="1" customFormat="1" ht="13.5" thickBot="1">
      <c r="A24" s="40" t="s">
        <v>4</v>
      </c>
      <c r="B24" s="41"/>
      <c r="C24" s="39"/>
      <c r="D24" s="27"/>
      <c r="E24" s="42"/>
      <c r="F24" s="43"/>
      <c r="G24" s="43"/>
    </row>
    <row r="25" spans="1:7" s="1" customFormat="1" ht="12.75">
      <c r="A25" s="4"/>
      <c r="B25" s="26"/>
      <c r="C25" s="43"/>
      <c r="D25" s="32"/>
      <c r="E25" s="42"/>
      <c r="F25" s="43"/>
      <c r="G25" s="29"/>
    </row>
    <row r="26" spans="1:7" s="1" customFormat="1" ht="12.75">
      <c r="A26" s="4"/>
      <c r="B26" s="26"/>
      <c r="C26" s="29">
        <f>947257.14/4</f>
        <v>236814.285</v>
      </c>
      <c r="D26" s="29">
        <f>947257.14/4</f>
        <v>236814.285</v>
      </c>
      <c r="E26" s="29">
        <f>947257.14/4</f>
        <v>236814.285</v>
      </c>
      <c r="F26" s="29">
        <f>947257.14/4</f>
        <v>236814.285</v>
      </c>
      <c r="G26" s="29">
        <f>SUM(C26:F26)</f>
        <v>947257.14</v>
      </c>
    </row>
    <row r="27" spans="1:7" s="1" customFormat="1" ht="12.75">
      <c r="A27" s="30" t="s">
        <v>21</v>
      </c>
      <c r="B27" s="31"/>
      <c r="C27" s="29">
        <f>SUM(C25:C26)</f>
        <v>236814.285</v>
      </c>
      <c r="D27" s="29">
        <f>SUM(D25:D26)</f>
        <v>236814.285</v>
      </c>
      <c r="E27" s="29">
        <f>SUM(E25:E26)</f>
        <v>236814.285</v>
      </c>
      <c r="F27" s="29">
        <f>SUM(F25:F26)</f>
        <v>236814.285</v>
      </c>
      <c r="G27" s="29">
        <f>SUM(G25:G26)</f>
        <v>947257.14</v>
      </c>
    </row>
    <row r="28" spans="1:7" s="1" customFormat="1" ht="12.75">
      <c r="A28" s="34" t="s">
        <v>3</v>
      </c>
      <c r="B28" s="23"/>
      <c r="C28" s="44"/>
      <c r="D28" s="27"/>
      <c r="E28" s="42"/>
      <c r="F28" s="43"/>
      <c r="G28" s="43"/>
    </row>
    <row r="29" spans="2:7" ht="12.75">
      <c r="B29" s="26"/>
      <c r="C29" s="29"/>
      <c r="D29" s="29"/>
      <c r="E29" s="39"/>
      <c r="F29" s="29"/>
      <c r="G29" s="29"/>
    </row>
    <row r="30" spans="1:7" ht="12.75">
      <c r="A30" s="30" t="s">
        <v>21</v>
      </c>
      <c r="B30" s="31"/>
      <c r="C30" s="29">
        <f>SUM(C28:C29)</f>
        <v>0</v>
      </c>
      <c r="D30" s="29">
        <f>SUM(D28:D29)</f>
        <v>0</v>
      </c>
      <c r="E30" s="29">
        <f>SUM(E28:E29)</f>
        <v>0</v>
      </c>
      <c r="F30" s="29">
        <f>SUM(F28:F29)</f>
        <v>0</v>
      </c>
      <c r="G30" s="29">
        <f>SUM(C30:F30)</f>
        <v>0</v>
      </c>
    </row>
    <row r="31" spans="1:7" ht="13.5" thickBot="1">
      <c r="A31" s="30"/>
      <c r="B31" s="31"/>
      <c r="C31" s="29"/>
      <c r="D31" s="29"/>
      <c r="E31" s="29"/>
      <c r="F31" s="29"/>
      <c r="G31" s="29"/>
    </row>
    <row r="32" spans="1:8" ht="16.5" thickBot="1">
      <c r="A32" s="17" t="s">
        <v>22</v>
      </c>
      <c r="B32" s="18"/>
      <c r="C32" s="45">
        <f>C30+C27+C23+C17+C12</f>
        <v>1109319.9575</v>
      </c>
      <c r="D32" s="45">
        <f>D30+D27+D23+D17+D12</f>
        <v>1109319.9575</v>
      </c>
      <c r="E32" s="45">
        <f>E30+E27+E23+E17+E12</f>
        <v>1109319.9575</v>
      </c>
      <c r="F32" s="45">
        <f>F30+F27+F23+F17+F12</f>
        <v>1109319.9575</v>
      </c>
      <c r="G32" s="45">
        <f>G30+G27+G23+G17+G12</f>
        <v>4437279.83</v>
      </c>
      <c r="H32" s="29">
        <f>SUM(C32:F32)</f>
        <v>4437279.83</v>
      </c>
    </row>
    <row r="33" spans="1:7" ht="13.5" thickBot="1">
      <c r="A33" s="30"/>
      <c r="B33" s="31"/>
      <c r="C33" s="29"/>
      <c r="D33" s="29"/>
      <c r="E33" s="29"/>
      <c r="F33" s="29"/>
      <c r="G33" s="29"/>
    </row>
    <row r="34" spans="1:5" ht="16.5" thickBot="1">
      <c r="A34" s="17" t="s">
        <v>5</v>
      </c>
      <c r="B34" s="18"/>
      <c r="C34" s="4"/>
      <c r="D34" s="4"/>
      <c r="E34" s="4"/>
    </row>
    <row r="35" spans="1:7" ht="16.5" thickBot="1">
      <c r="A35" s="46"/>
      <c r="B35" s="18"/>
      <c r="C35" s="44"/>
      <c r="D35" s="27"/>
      <c r="E35" s="39"/>
      <c r="F35" s="29"/>
      <c r="G35" s="29"/>
    </row>
    <row r="36" spans="1:7" ht="13.5" thickBot="1">
      <c r="A36" s="40" t="s">
        <v>7</v>
      </c>
      <c r="B36" s="41"/>
      <c r="C36" s="27"/>
      <c r="D36" s="27"/>
      <c r="E36" s="39"/>
      <c r="F36" s="29"/>
      <c r="G36" s="29"/>
    </row>
    <row r="37" spans="1:7" ht="28.5">
      <c r="A37" s="63" t="s">
        <v>110</v>
      </c>
      <c r="C37" s="27">
        <v>22000</v>
      </c>
      <c r="D37" s="27"/>
      <c r="E37" s="39"/>
      <c r="F37" s="29"/>
      <c r="G37" s="29">
        <f>SUM(C37:F37)</f>
        <v>22000</v>
      </c>
    </row>
    <row r="38" spans="1:7" ht="12.75">
      <c r="A38" s="30"/>
      <c r="B38" s="30"/>
      <c r="C38" s="44"/>
      <c r="D38" s="27"/>
      <c r="E38" s="39"/>
      <c r="F38" s="29"/>
      <c r="G38" s="29">
        <f>SUM(C38:F38)</f>
        <v>0</v>
      </c>
    </row>
    <row r="39" spans="1:7" ht="12.75">
      <c r="A39" s="30"/>
      <c r="B39" s="30"/>
      <c r="C39" s="48"/>
      <c r="D39" s="27"/>
      <c r="E39" s="39"/>
      <c r="F39" s="29"/>
      <c r="G39" s="29">
        <f>SUM(C39:F39)</f>
        <v>0</v>
      </c>
    </row>
    <row r="40" spans="1:8" ht="13.5" thickBot="1">
      <c r="A40" s="30" t="s">
        <v>21</v>
      </c>
      <c r="B40" s="30"/>
      <c r="C40" s="29">
        <f>SUM(C37:C39)</f>
        <v>22000</v>
      </c>
      <c r="D40" s="29">
        <f>SUM(D37:D39)</f>
        <v>0</v>
      </c>
      <c r="E40" s="29">
        <f>SUM(E37:E39)</f>
        <v>0</v>
      </c>
      <c r="F40" s="29">
        <f>SUM(F37:F39)</f>
        <v>0</v>
      </c>
      <c r="G40" s="29">
        <f>SUM(G37:G39)</f>
        <v>22000</v>
      </c>
      <c r="H40" s="29">
        <f>SUM(C40:F40)</f>
        <v>22000</v>
      </c>
    </row>
    <row r="41" spans="1:7" ht="13.5" thickBot="1">
      <c r="A41" s="40" t="s">
        <v>9</v>
      </c>
      <c r="B41" s="41"/>
      <c r="C41" s="39"/>
      <c r="D41" s="39"/>
      <c r="E41" s="39"/>
      <c r="F41" s="29"/>
      <c r="G41" s="29"/>
    </row>
    <row r="42" spans="1:7" ht="12.75">
      <c r="A42" s="41"/>
      <c r="B42" s="41"/>
      <c r="C42" s="39"/>
      <c r="D42" s="39"/>
      <c r="E42" s="39"/>
      <c r="F42" s="29"/>
      <c r="G42" s="29">
        <f>SUM(C42:F42)</f>
        <v>0</v>
      </c>
    </row>
    <row r="43" spans="1:7" ht="12.75">
      <c r="A43" s="30"/>
      <c r="B43" s="30"/>
      <c r="C43" s="39"/>
      <c r="D43" s="39"/>
      <c r="E43" s="39"/>
      <c r="F43" s="29"/>
      <c r="G43" s="29">
        <f>SUM(C43:F43)</f>
        <v>0</v>
      </c>
    </row>
    <row r="44" spans="1:7" ht="12.75">
      <c r="A44" s="30"/>
      <c r="B44" s="30"/>
      <c r="C44" s="42"/>
      <c r="D44" s="39"/>
      <c r="E44" s="39"/>
      <c r="F44" s="29"/>
      <c r="G44" s="29">
        <f>SUM(C44:F44)</f>
        <v>0</v>
      </c>
    </row>
    <row r="45" spans="1:8" ht="13.5" thickBot="1">
      <c r="A45" s="30" t="s">
        <v>21</v>
      </c>
      <c r="B45" s="30"/>
      <c r="C45" s="29">
        <f>SUM(C42:C44)</f>
        <v>0</v>
      </c>
      <c r="D45" s="29">
        <f>SUM(D42:D44)</f>
        <v>0</v>
      </c>
      <c r="E45" s="29">
        <f>SUM(E42:E44)</f>
        <v>0</v>
      </c>
      <c r="F45" s="29">
        <f>SUM(F42:F44)</f>
        <v>0</v>
      </c>
      <c r="G45" s="29">
        <f>SUM(G42:G44)</f>
        <v>0</v>
      </c>
      <c r="H45" s="29">
        <f>SUM(C45:F45)</f>
        <v>0</v>
      </c>
    </row>
    <row r="46" spans="1:7" ht="13.5" thickBot="1">
      <c r="A46" s="40" t="s">
        <v>8</v>
      </c>
      <c r="B46" s="41"/>
      <c r="C46" s="39"/>
      <c r="D46" s="39"/>
      <c r="E46" s="39"/>
      <c r="F46" s="29"/>
      <c r="G46" s="29"/>
    </row>
    <row r="47" spans="1:7" ht="12.75">
      <c r="A47" s="30"/>
      <c r="B47" s="30"/>
      <c r="C47" s="39"/>
      <c r="D47" s="39"/>
      <c r="E47" s="39"/>
      <c r="F47" s="29"/>
      <c r="G47" s="29">
        <f>SUM(C47:F47)</f>
        <v>0</v>
      </c>
    </row>
    <row r="48" spans="1:7" ht="12.75">
      <c r="A48" s="30"/>
      <c r="B48" s="30"/>
      <c r="C48" s="39"/>
      <c r="D48" s="39"/>
      <c r="E48" s="39"/>
      <c r="F48" s="29"/>
      <c r="G48" s="29">
        <f>SUM(C48:F48)</f>
        <v>0</v>
      </c>
    </row>
    <row r="49" spans="1:7" ht="12.75">
      <c r="A49" s="30"/>
      <c r="B49" s="30"/>
      <c r="C49" s="42"/>
      <c r="D49" s="39"/>
      <c r="E49" s="39"/>
      <c r="F49" s="29"/>
      <c r="G49" s="29">
        <f>SUM(C49:F49)</f>
        <v>0</v>
      </c>
    </row>
    <row r="50" spans="1:7" ht="13.5" thickBot="1">
      <c r="A50" s="30" t="s">
        <v>21</v>
      </c>
      <c r="B50" s="30"/>
      <c r="C50" s="29">
        <f>SUM(C47:C49)</f>
        <v>0</v>
      </c>
      <c r="D50" s="29">
        <f>SUM(D47:D49)</f>
        <v>0</v>
      </c>
      <c r="E50" s="29">
        <f>SUM(E47:E49)</f>
        <v>0</v>
      </c>
      <c r="F50" s="29">
        <f>SUM(F47:F49)</f>
        <v>0</v>
      </c>
      <c r="G50" s="29">
        <f>SUM(G47:G49)</f>
        <v>0</v>
      </c>
    </row>
    <row r="51" spans="1:7" ht="13.5" thickBot="1">
      <c r="A51" s="40" t="s">
        <v>10</v>
      </c>
      <c r="B51" s="41"/>
      <c r="C51" s="39"/>
      <c r="D51" s="39"/>
      <c r="E51" s="39"/>
      <c r="F51" s="29"/>
      <c r="G51" s="29"/>
    </row>
    <row r="52" spans="1:7" ht="12.75">
      <c r="A52" s="41"/>
      <c r="B52" s="41"/>
      <c r="C52" s="47"/>
      <c r="D52" s="39"/>
      <c r="E52" s="39"/>
      <c r="F52" s="29"/>
      <c r="G52" s="29"/>
    </row>
    <row r="53" spans="1:7" ht="12.75">
      <c r="A53" s="41" t="s">
        <v>83</v>
      </c>
      <c r="B53" s="41"/>
      <c r="C53" s="47">
        <v>10000</v>
      </c>
      <c r="D53" s="39"/>
      <c r="E53" s="39">
        <v>10000</v>
      </c>
      <c r="F53" s="29"/>
      <c r="G53" s="29">
        <f>SUM(C53:F53)</f>
        <v>20000</v>
      </c>
    </row>
    <row r="54" spans="1:7" ht="12.75">
      <c r="A54" s="41" t="s">
        <v>33</v>
      </c>
      <c r="B54" s="41"/>
      <c r="C54" s="47">
        <v>750</v>
      </c>
      <c r="D54" s="39">
        <v>750</v>
      </c>
      <c r="E54" s="39">
        <v>750</v>
      </c>
      <c r="F54" s="29">
        <v>750</v>
      </c>
      <c r="G54" s="29">
        <f>SUM(C54:F54)</f>
        <v>3000</v>
      </c>
    </row>
    <row r="55" spans="1:7" ht="15.75">
      <c r="A55" s="62" t="s">
        <v>109</v>
      </c>
      <c r="C55" s="39">
        <v>156897.03</v>
      </c>
      <c r="D55" s="39"/>
      <c r="E55" s="39"/>
      <c r="F55" s="29"/>
      <c r="G55" s="29">
        <f>SUM(C55:F55)</f>
        <v>156897.03</v>
      </c>
    </row>
    <row r="56" spans="1:8" ht="13.5" thickBot="1">
      <c r="A56" s="30" t="s">
        <v>21</v>
      </c>
      <c r="B56" s="30"/>
      <c r="C56" s="29">
        <f>SUM(C53:C55)</f>
        <v>167647.03</v>
      </c>
      <c r="D56" s="29">
        <f>SUM(D53:D55)</f>
        <v>750</v>
      </c>
      <c r="E56" s="29">
        <f>SUM(E53:E55)</f>
        <v>10750</v>
      </c>
      <c r="F56" s="29">
        <f>SUM(F53:F55)</f>
        <v>750</v>
      </c>
      <c r="G56" s="29">
        <f>SUM(G53:G55)</f>
        <v>179897.03</v>
      </c>
      <c r="H56" s="29">
        <f>SUM(C56:F56)</f>
        <v>179897.03</v>
      </c>
    </row>
    <row r="57" spans="1:7" ht="13.5" thickBot="1">
      <c r="A57" s="40" t="s">
        <v>11</v>
      </c>
      <c r="B57" s="41"/>
      <c r="C57" s="39"/>
      <c r="D57" s="39"/>
      <c r="E57" s="39"/>
      <c r="F57" s="29"/>
      <c r="G57" s="29"/>
    </row>
    <row r="58" spans="1:7" ht="12.75">
      <c r="A58" s="41"/>
      <c r="B58" s="41"/>
      <c r="C58" s="47"/>
      <c r="D58" s="49"/>
      <c r="E58" s="39"/>
      <c r="F58" s="29"/>
      <c r="G58" s="29"/>
    </row>
    <row r="59" spans="1:7" ht="12.75">
      <c r="A59" s="41" t="s">
        <v>84</v>
      </c>
      <c r="B59" s="41"/>
      <c r="C59" s="47">
        <f>(300000+148289)/4</f>
        <v>112072.25</v>
      </c>
      <c r="D59" s="47">
        <f>(300000+148289)/4</f>
        <v>112072.25</v>
      </c>
      <c r="E59" s="47">
        <f>(300000+148289)/4</f>
        <v>112072.25</v>
      </c>
      <c r="F59" s="47">
        <f>(300000+148289)/4</f>
        <v>112072.25</v>
      </c>
      <c r="G59" s="29">
        <f>SUM(C59:F59)</f>
        <v>448289</v>
      </c>
    </row>
    <row r="60" spans="1:7" ht="12.75">
      <c r="A60" s="41" t="s">
        <v>85</v>
      </c>
      <c r="B60" s="41"/>
      <c r="C60" s="47">
        <f>6500/4</f>
        <v>1625</v>
      </c>
      <c r="D60" s="47">
        <f>6500/4</f>
        <v>1625</v>
      </c>
      <c r="E60" s="47">
        <f>6500/4</f>
        <v>1625</v>
      </c>
      <c r="F60" s="47">
        <f>6500/4</f>
        <v>1625</v>
      </c>
      <c r="G60" s="29">
        <f>SUM(C60:F60)</f>
        <v>6500</v>
      </c>
    </row>
    <row r="61" spans="1:7" ht="12.75">
      <c r="A61" s="41"/>
      <c r="B61" s="41"/>
      <c r="C61" s="47"/>
      <c r="D61" s="49"/>
      <c r="E61" s="39"/>
      <c r="F61" s="29"/>
      <c r="G61" s="29">
        <f>SUM(C61:F61)</f>
        <v>0</v>
      </c>
    </row>
    <row r="62" spans="1:8" ht="12.75">
      <c r="A62" s="30" t="s">
        <v>21</v>
      </c>
      <c r="B62" s="30"/>
      <c r="C62" s="43">
        <f>SUM(C59:C61)</f>
        <v>113697.25</v>
      </c>
      <c r="D62" s="43">
        <f>SUM(D59:D61)</f>
        <v>113697.25</v>
      </c>
      <c r="E62" s="43">
        <f>SUM(E59:E61)</f>
        <v>113697.25</v>
      </c>
      <c r="F62" s="43">
        <f>SUM(F59:F61)</f>
        <v>113697.25</v>
      </c>
      <c r="G62" s="43">
        <f>SUM(G59:G61)</f>
        <v>454789</v>
      </c>
      <c r="H62" s="29">
        <f>SUM(C62:F62)</f>
        <v>454789</v>
      </c>
    </row>
    <row r="63" spans="1:7" ht="12.75">
      <c r="A63" s="34" t="s">
        <v>12</v>
      </c>
      <c r="B63" s="23"/>
      <c r="C63" s="48"/>
      <c r="D63" s="49"/>
      <c r="E63" s="39"/>
      <c r="F63" s="29"/>
      <c r="G63" s="29"/>
    </row>
    <row r="64" spans="1:7" ht="12.75">
      <c r="A64" s="41"/>
      <c r="B64" s="41"/>
      <c r="C64" s="47"/>
      <c r="D64" s="39"/>
      <c r="E64" s="39"/>
      <c r="F64" s="29"/>
      <c r="G64" s="29"/>
    </row>
    <row r="65" spans="1:7" ht="12.75">
      <c r="A65" s="30"/>
      <c r="B65" s="30"/>
      <c r="C65" s="47"/>
      <c r="D65" s="39"/>
      <c r="E65" s="39"/>
      <c r="F65" s="29"/>
      <c r="G65" s="29">
        <f>SUM(C65:F65)</f>
        <v>0</v>
      </c>
    </row>
    <row r="66" spans="1:7" ht="12.75">
      <c r="A66" s="30"/>
      <c r="B66" s="30"/>
      <c r="C66" s="50"/>
      <c r="D66" s="39"/>
      <c r="E66" s="39"/>
      <c r="F66" s="29"/>
      <c r="G66" s="29">
        <f>SUM(C66:F66)</f>
        <v>0</v>
      </c>
    </row>
    <row r="67" spans="1:8" ht="12.75">
      <c r="A67" s="30" t="s">
        <v>21</v>
      </c>
      <c r="B67" s="30"/>
      <c r="C67" s="43">
        <f>SUM(C65:C66)</f>
        <v>0</v>
      </c>
      <c r="D67" s="43">
        <f>SUM(D65:D66)</f>
        <v>0</v>
      </c>
      <c r="E67" s="43">
        <f>SUM(E65:E66)</f>
        <v>0</v>
      </c>
      <c r="F67" s="43">
        <f>SUM(F65:F66)</f>
        <v>0</v>
      </c>
      <c r="G67" s="43">
        <f>SUM(G65:G66)</f>
        <v>0</v>
      </c>
      <c r="H67" s="29">
        <f>SUM(C67:F67)</f>
        <v>0</v>
      </c>
    </row>
    <row r="68" spans="1:7" ht="12.75">
      <c r="A68" s="51" t="s">
        <v>13</v>
      </c>
      <c r="B68" s="41"/>
      <c r="C68" s="27"/>
      <c r="D68" s="32"/>
      <c r="E68" s="42"/>
      <c r="F68" s="29"/>
      <c r="G68" s="29"/>
    </row>
    <row r="69" spans="1:7" ht="12.75">
      <c r="A69" s="41"/>
      <c r="B69" s="41"/>
      <c r="C69" s="27"/>
      <c r="D69" s="49"/>
      <c r="E69" s="27"/>
      <c r="F69" s="29"/>
      <c r="G69" s="29"/>
    </row>
    <row r="70" spans="1:7" s="26" customFormat="1" ht="12.75">
      <c r="A70" s="31"/>
      <c r="B70" s="31"/>
      <c r="C70" s="38"/>
      <c r="D70" s="28"/>
      <c r="E70" s="54"/>
      <c r="F70" s="53"/>
      <c r="G70" s="53">
        <f>SUM(C70:F70)</f>
        <v>0</v>
      </c>
    </row>
    <row r="71" spans="1:7" s="26" customFormat="1" ht="12.75">
      <c r="A71" s="31"/>
      <c r="B71" s="31"/>
      <c r="C71" s="38"/>
      <c r="D71" s="28"/>
      <c r="E71" s="54"/>
      <c r="F71" s="53"/>
      <c r="G71" s="53">
        <f>SUM(C71:F71)</f>
        <v>0</v>
      </c>
    </row>
    <row r="72" spans="1:8" s="1" customFormat="1" ht="12.75">
      <c r="A72" s="30" t="s">
        <v>21</v>
      </c>
      <c r="B72" s="30"/>
      <c r="C72" s="43">
        <f>SUM(C70:C71)</f>
        <v>0</v>
      </c>
      <c r="D72" s="43">
        <f>SUM(D70:D71)</f>
        <v>0</v>
      </c>
      <c r="E72" s="43">
        <f>SUM(E70:E71)</f>
        <v>0</v>
      </c>
      <c r="F72" s="43">
        <f>SUM(F70:F71)</f>
        <v>0</v>
      </c>
      <c r="G72" s="43">
        <f>SUM(G70:G71)</f>
        <v>0</v>
      </c>
      <c r="H72" s="43">
        <f>SUM(C72:F72)</f>
        <v>0</v>
      </c>
    </row>
    <row r="73" spans="1:8" s="1" customFormat="1" ht="13.5" thickBot="1">
      <c r="A73" s="30"/>
      <c r="B73" s="30"/>
      <c r="C73" s="43"/>
      <c r="D73" s="43"/>
      <c r="E73" s="43"/>
      <c r="F73" s="43"/>
      <c r="G73" s="43"/>
      <c r="H73" s="43"/>
    </row>
    <row r="74" spans="1:8" ht="16.5" thickBot="1">
      <c r="A74" s="17" t="s">
        <v>23</v>
      </c>
      <c r="B74" s="55"/>
      <c r="C74" s="38">
        <f>C72+C67+C62+C56+C50+C45+C40</f>
        <v>303344.28</v>
      </c>
      <c r="D74" s="38">
        <f>D72+D67+D62+D56+D50+D45+D40</f>
        <v>114447.25</v>
      </c>
      <c r="E74" s="38">
        <f>E72+E67+E62+E56+E50+E45+E40</f>
        <v>124447.25</v>
      </c>
      <c r="F74" s="38">
        <f>F72+F67+F62+F56+F50+F45+F40</f>
        <v>114447.25</v>
      </c>
      <c r="G74" s="38">
        <f>G72+G67+G62+G56+G50+G45+G40</f>
        <v>656686.03</v>
      </c>
      <c r="H74" s="29"/>
    </row>
    <row r="75" spans="1:8" s="1" customFormat="1" ht="12.75">
      <c r="A75" s="30"/>
      <c r="B75" s="30"/>
      <c r="C75" s="43"/>
      <c r="D75" s="43"/>
      <c r="E75" s="43"/>
      <c r="F75" s="43"/>
      <c r="G75" s="43"/>
      <c r="H75" s="43"/>
    </row>
    <row r="76" spans="1:7" ht="18">
      <c r="A76" s="56" t="s">
        <v>104</v>
      </c>
      <c r="B76" s="57"/>
      <c r="C76" s="58">
        <f>C74+C32</f>
        <v>1412664.2375</v>
      </c>
      <c r="D76" s="58">
        <f>D74+D32</f>
        <v>1223767.2075</v>
      </c>
      <c r="E76" s="58">
        <f>E74+E32</f>
        <v>1233767.2075</v>
      </c>
      <c r="F76" s="58">
        <f>F74+F32</f>
        <v>1223767.2075</v>
      </c>
      <c r="G76" s="59">
        <f>G74+G32</f>
        <v>5093965.86</v>
      </c>
    </row>
    <row r="80" spans="1:4" ht="12.75">
      <c r="A80" s="30"/>
      <c r="B80" s="30"/>
      <c r="C80" s="24"/>
      <c r="D80" s="24"/>
    </row>
  </sheetData>
  <sheetProtection/>
  <printOptions gridLines="1" horizontalCentered="1"/>
  <pageMargins left="0.27" right="0.25" top="0.6" bottom="0.56" header="0.27" footer="0.21"/>
  <pageSetup horizontalDpi="600" verticalDpi="600" orientation="landscape" scale="90" r:id="rId1"/>
  <headerFooter alignWithMargins="0">
    <oddFooter>&amp;L&amp;F&amp;RPage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pane xSplit="1" ySplit="4" topLeftCell="B42" activePane="bottomRight" state="frozen"/>
      <selection pane="topLeft" activeCell="D38" sqref="D38:F38"/>
      <selection pane="topRight" activeCell="D38" sqref="D38:F38"/>
      <selection pane="bottomLeft" activeCell="D38" sqref="D38:F38"/>
      <selection pane="bottomRight" activeCell="D26" sqref="D26:F26"/>
    </sheetView>
  </sheetViews>
  <sheetFormatPr defaultColWidth="9.140625" defaultRowHeight="12.75"/>
  <cols>
    <col min="1" max="1" width="45.28125" style="4" customWidth="1"/>
    <col min="2" max="2" width="20.7109375" style="4" bestFit="1" customWidth="1"/>
    <col min="3" max="3" width="14.00390625" style="2" customWidth="1"/>
    <col min="4" max="4" width="12.7109375" style="2" customWidth="1"/>
    <col min="5" max="5" width="12.28125" style="3" customWidth="1"/>
    <col min="6" max="6" width="13.421875" style="4" customWidth="1"/>
    <col min="7" max="7" width="13.8515625" style="4" customWidth="1"/>
    <col min="8" max="16384" width="9.140625" style="4" customWidth="1"/>
  </cols>
  <sheetData>
    <row r="1" spans="1:2" ht="12.75">
      <c r="A1" s="1" t="s">
        <v>24</v>
      </c>
      <c r="B1" s="1"/>
    </row>
    <row r="2" spans="1:2" ht="12.75">
      <c r="A2" s="1"/>
      <c r="B2" s="1"/>
    </row>
    <row r="3" spans="1:5" s="8" customFormat="1" ht="20.25" customHeight="1" thickBot="1">
      <c r="A3" s="5" t="s">
        <v>87</v>
      </c>
      <c r="B3" s="5"/>
      <c r="C3" s="6"/>
      <c r="D3" s="6"/>
      <c r="E3" s="7"/>
    </row>
    <row r="4" spans="2:7" s="9" customFormat="1" ht="13.5" thickBot="1">
      <c r="B4" s="60" t="s">
        <v>26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2:7" s="9" customFormat="1" ht="13.5" thickBot="1">
      <c r="B5" s="14"/>
      <c r="C5" s="15"/>
      <c r="D5" s="15"/>
      <c r="E5" s="16"/>
      <c r="F5" s="16"/>
      <c r="G5" s="16"/>
    </row>
    <row r="6" spans="1:5" s="9" customFormat="1" ht="16.5" thickBot="1">
      <c r="A6" s="17" t="s">
        <v>6</v>
      </c>
      <c r="B6" s="18"/>
      <c r="C6" s="19"/>
      <c r="D6" s="19"/>
      <c r="E6" s="20"/>
    </row>
    <row r="7" s="9" customFormat="1" ht="16.5" thickBot="1">
      <c r="A7" s="21"/>
    </row>
    <row r="8" spans="1:5" s="25" customFormat="1" ht="13.5" thickBot="1">
      <c r="A8" s="22" t="s">
        <v>0</v>
      </c>
      <c r="B8" s="23"/>
      <c r="C8" s="24"/>
      <c r="D8" s="24"/>
      <c r="E8" s="3"/>
    </row>
    <row r="9" spans="2:7" ht="12.75">
      <c r="B9" s="26"/>
      <c r="C9" s="27">
        <f>68217.93/4</f>
        <v>17054.4825</v>
      </c>
      <c r="D9" s="27">
        <f>68217.93/4</f>
        <v>17054.4825</v>
      </c>
      <c r="E9" s="27">
        <f>68217.93/4</f>
        <v>17054.4825</v>
      </c>
      <c r="F9" s="27">
        <f>68217.93/4</f>
        <v>17054.4825</v>
      </c>
      <c r="G9" s="29">
        <f>SUM(C9:F9)</f>
        <v>68217.93</v>
      </c>
    </row>
    <row r="10" spans="2:7" ht="12.75">
      <c r="B10" s="26"/>
      <c r="C10" s="27"/>
      <c r="D10" s="28"/>
      <c r="E10" s="27"/>
      <c r="F10" s="29"/>
      <c r="G10" s="29">
        <f>SUM(C10:F10)</f>
        <v>0</v>
      </c>
    </row>
    <row r="11" spans="1:7" ht="12.75">
      <c r="A11" s="30"/>
      <c r="B11" s="31"/>
      <c r="C11" s="32"/>
      <c r="D11" s="33"/>
      <c r="E11" s="27"/>
      <c r="F11" s="29"/>
      <c r="G11" s="29">
        <f>SUM(C11:F11)</f>
        <v>0</v>
      </c>
    </row>
    <row r="12" spans="1:7" ht="12.75">
      <c r="A12" s="30" t="s">
        <v>21</v>
      </c>
      <c r="B12" s="31"/>
      <c r="C12" s="29">
        <f>SUM(C9:C11)</f>
        <v>17054.4825</v>
      </c>
      <c r="D12" s="29">
        <f>SUM(D9:D11)</f>
        <v>17054.4825</v>
      </c>
      <c r="E12" s="29">
        <f>SUM(E9:E11)</f>
        <v>17054.4825</v>
      </c>
      <c r="F12" s="29">
        <f>SUM(F9:F11)</f>
        <v>17054.4825</v>
      </c>
      <c r="G12" s="29">
        <f>SUM(G9:G11)</f>
        <v>68217.93</v>
      </c>
    </row>
    <row r="13" spans="1:5" ht="12.75">
      <c r="A13" s="34" t="s">
        <v>1</v>
      </c>
      <c r="B13" s="23"/>
      <c r="C13" s="24"/>
      <c r="D13" s="35"/>
      <c r="E13" s="36"/>
    </row>
    <row r="14" spans="2:7" ht="12.75">
      <c r="B14" s="26"/>
      <c r="C14" s="27"/>
      <c r="D14" s="28"/>
      <c r="E14" s="27"/>
      <c r="F14" s="29"/>
      <c r="G14" s="29">
        <f>SUM(C14:F14)</f>
        <v>0</v>
      </c>
    </row>
    <row r="15" spans="1:7" ht="12.75">
      <c r="A15" s="30"/>
      <c r="B15" s="31"/>
      <c r="C15" s="32"/>
      <c r="D15" s="28"/>
      <c r="E15" s="27"/>
      <c r="F15" s="29"/>
      <c r="G15" s="29">
        <f>SUM(C15:F15)</f>
        <v>0</v>
      </c>
    </row>
    <row r="16" spans="2:7" ht="12.75">
      <c r="B16" s="26"/>
      <c r="C16" s="27"/>
      <c r="D16" s="28"/>
      <c r="E16" s="27"/>
      <c r="F16" s="29"/>
      <c r="G16" s="29">
        <f>SUM(C16:F16)</f>
        <v>0</v>
      </c>
    </row>
    <row r="17" spans="1:7" ht="12.75">
      <c r="A17" s="3" t="s">
        <v>21</v>
      </c>
      <c r="B17" s="37"/>
      <c r="C17" s="29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f>SUM(G14:G16)</f>
        <v>0</v>
      </c>
    </row>
    <row r="18" spans="1:7" ht="12.75">
      <c r="A18" s="34" t="s">
        <v>2</v>
      </c>
      <c r="B18" s="23"/>
      <c r="C18" s="27"/>
      <c r="D18" s="28"/>
      <c r="E18" s="27"/>
      <c r="F18" s="29"/>
      <c r="G18" s="29"/>
    </row>
    <row r="19" spans="2:7" ht="12.75">
      <c r="B19" s="26"/>
      <c r="C19" s="27"/>
      <c r="D19" s="28"/>
      <c r="E19" s="27"/>
      <c r="F19" s="29"/>
      <c r="G19" s="29">
        <f>SUM(C19:F19)</f>
        <v>0</v>
      </c>
    </row>
    <row r="20" spans="1:7" ht="12.75">
      <c r="A20" s="30"/>
      <c r="B20" s="31"/>
      <c r="C20" s="32"/>
      <c r="D20" s="28"/>
      <c r="E20" s="27"/>
      <c r="F20" s="29"/>
      <c r="G20" s="29">
        <f>SUM(C20:F20)</f>
        <v>0</v>
      </c>
    </row>
    <row r="21" spans="2:7" ht="12.75">
      <c r="B21" s="26"/>
      <c r="C21" s="27"/>
      <c r="D21" s="28"/>
      <c r="E21" s="27"/>
      <c r="F21" s="29"/>
      <c r="G21" s="29">
        <f>SUM(C21:F21)</f>
        <v>0</v>
      </c>
    </row>
    <row r="22" spans="1:7" ht="12.75">
      <c r="A22" s="30"/>
      <c r="B22" s="31"/>
      <c r="C22" s="38"/>
      <c r="D22" s="28"/>
      <c r="E22" s="39"/>
      <c r="F22" s="29"/>
      <c r="G22" s="29">
        <f>SUM(C22:F22)</f>
        <v>0</v>
      </c>
    </row>
    <row r="23" spans="1:7" ht="13.5" thickBot="1">
      <c r="A23" s="30" t="s">
        <v>21</v>
      </c>
      <c r="B23" s="31"/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7" s="1" customFormat="1" ht="13.5" thickBot="1">
      <c r="A24" s="40" t="s">
        <v>4</v>
      </c>
      <c r="B24" s="41"/>
      <c r="C24" s="39"/>
      <c r="D24" s="27"/>
      <c r="E24" s="42"/>
      <c r="F24" s="43"/>
      <c r="G24" s="43"/>
    </row>
    <row r="25" spans="1:7" s="1" customFormat="1" ht="12.75">
      <c r="A25" s="4"/>
      <c r="B25" s="26"/>
      <c r="C25" s="43"/>
      <c r="D25" s="32"/>
      <c r="E25" s="42"/>
      <c r="F25" s="43"/>
      <c r="G25" s="29"/>
    </row>
    <row r="26" spans="1:7" s="1" customFormat="1" ht="12.75">
      <c r="A26" s="4"/>
      <c r="B26" s="26"/>
      <c r="C26" s="29">
        <f>18691.71/4</f>
        <v>4672.9275</v>
      </c>
      <c r="D26" s="29">
        <f>18691.71/4</f>
        <v>4672.9275</v>
      </c>
      <c r="E26" s="29">
        <f>18691.71/4</f>
        <v>4672.9275</v>
      </c>
      <c r="F26" s="29">
        <f>18691.71/4</f>
        <v>4672.9275</v>
      </c>
      <c r="G26" s="29">
        <f>SUM(C26:F26)</f>
        <v>18691.71</v>
      </c>
    </row>
    <row r="27" spans="1:7" s="1" customFormat="1" ht="12.75">
      <c r="A27" s="30" t="s">
        <v>21</v>
      </c>
      <c r="B27" s="31"/>
      <c r="C27" s="29">
        <f>SUM(C25:C26)</f>
        <v>4672.9275</v>
      </c>
      <c r="D27" s="29">
        <f>SUM(D25:D26)</f>
        <v>4672.9275</v>
      </c>
      <c r="E27" s="29">
        <f>SUM(E25:E26)</f>
        <v>4672.9275</v>
      </c>
      <c r="F27" s="29">
        <f>SUM(F25:F26)</f>
        <v>4672.9275</v>
      </c>
      <c r="G27" s="29">
        <f>SUM(G25:G26)</f>
        <v>18691.71</v>
      </c>
    </row>
    <row r="28" spans="1:7" s="1" customFormat="1" ht="12.75">
      <c r="A28" s="34" t="s">
        <v>3</v>
      </c>
      <c r="B28" s="23"/>
      <c r="C28" s="44"/>
      <c r="D28" s="27"/>
      <c r="E28" s="42"/>
      <c r="F28" s="43"/>
      <c r="G28" s="43"/>
    </row>
    <row r="29" spans="2:7" ht="12.75">
      <c r="B29" s="26"/>
      <c r="C29" s="29"/>
      <c r="D29" s="29"/>
      <c r="E29" s="39"/>
      <c r="F29" s="29"/>
      <c r="G29" s="29"/>
    </row>
    <row r="30" spans="1:7" ht="12.75">
      <c r="A30" s="30" t="s">
        <v>21</v>
      </c>
      <c r="B30" s="31"/>
      <c r="C30" s="29">
        <f>SUM(C28:C29)</f>
        <v>0</v>
      </c>
      <c r="D30" s="29">
        <f>SUM(D28:D29)</f>
        <v>0</v>
      </c>
      <c r="E30" s="29">
        <f>SUM(E28:E29)</f>
        <v>0</v>
      </c>
      <c r="F30" s="29">
        <f>SUM(F28:F29)</f>
        <v>0</v>
      </c>
      <c r="G30" s="29">
        <f>SUM(C30:F30)</f>
        <v>0</v>
      </c>
    </row>
    <row r="31" spans="1:7" ht="13.5" thickBot="1">
      <c r="A31" s="30"/>
      <c r="B31" s="31"/>
      <c r="C31" s="29"/>
      <c r="D31" s="29"/>
      <c r="E31" s="29"/>
      <c r="F31" s="29"/>
      <c r="G31" s="29"/>
    </row>
    <row r="32" spans="1:8" ht="16.5" thickBot="1">
      <c r="A32" s="17" t="s">
        <v>22</v>
      </c>
      <c r="B32" s="18"/>
      <c r="C32" s="45">
        <f>C30+C27+C23+C17+C12</f>
        <v>21727.409999999996</v>
      </c>
      <c r="D32" s="45">
        <f>D30+D27+D23+D17+D12</f>
        <v>21727.409999999996</v>
      </c>
      <c r="E32" s="45">
        <f>E30+E27+E23+E17+E12</f>
        <v>21727.409999999996</v>
      </c>
      <c r="F32" s="45">
        <f>F30+F27+F23+F17+F12</f>
        <v>21727.409999999996</v>
      </c>
      <c r="G32" s="45">
        <f>G30+G27+G23+G17+G12</f>
        <v>86909.63999999998</v>
      </c>
      <c r="H32" s="29">
        <f>SUM(C32:F32)</f>
        <v>86909.63999999998</v>
      </c>
    </row>
    <row r="33" spans="1:7" ht="13.5" thickBot="1">
      <c r="A33" s="30"/>
      <c r="B33" s="31"/>
      <c r="C33" s="29"/>
      <c r="D33" s="29"/>
      <c r="E33" s="29"/>
      <c r="F33" s="29"/>
      <c r="G33" s="29"/>
    </row>
    <row r="34" spans="1:5" ht="16.5" thickBot="1">
      <c r="A34" s="17" t="s">
        <v>5</v>
      </c>
      <c r="B34" s="18"/>
      <c r="C34" s="4"/>
      <c r="D34" s="4"/>
      <c r="E34" s="4"/>
    </row>
    <row r="35" spans="1:7" ht="16.5" thickBot="1">
      <c r="A35" s="46"/>
      <c r="B35" s="18"/>
      <c r="C35" s="44"/>
      <c r="D35" s="27"/>
      <c r="E35" s="39"/>
      <c r="F35" s="29"/>
      <c r="G35" s="29"/>
    </row>
    <row r="36" spans="1:7" ht="13.5" thickBot="1">
      <c r="A36" s="40" t="s">
        <v>7</v>
      </c>
      <c r="B36" s="41"/>
      <c r="C36" s="27"/>
      <c r="D36" s="27"/>
      <c r="E36" s="39"/>
      <c r="F36" s="29"/>
      <c r="G36" s="29"/>
    </row>
    <row r="37" spans="1:7" ht="12.75">
      <c r="A37" s="41"/>
      <c r="B37" s="41"/>
      <c r="C37" s="27"/>
      <c r="D37" s="39"/>
      <c r="E37" s="47"/>
      <c r="F37" s="29"/>
      <c r="G37" s="29"/>
    </row>
    <row r="38" spans="3:7" ht="12.75">
      <c r="C38" s="27"/>
      <c r="D38" s="27"/>
      <c r="E38" s="39"/>
      <c r="F38" s="29"/>
      <c r="G38" s="29">
        <f>SUM(C38:F38)</f>
        <v>0</v>
      </c>
    </row>
    <row r="39" spans="1:8" ht="13.5" thickBot="1">
      <c r="A39" s="30" t="s">
        <v>21</v>
      </c>
      <c r="B39" s="30"/>
      <c r="C39" s="29">
        <f>SUM(C38:C38)</f>
        <v>0</v>
      </c>
      <c r="D39" s="29">
        <f>SUM(D38:D38)</f>
        <v>0</v>
      </c>
      <c r="E39" s="29">
        <f>SUM(E38:E38)</f>
        <v>0</v>
      </c>
      <c r="F39" s="29">
        <f>SUM(F38:F38)</f>
        <v>0</v>
      </c>
      <c r="G39" s="29">
        <f>SUM(G38:G38)</f>
        <v>0</v>
      </c>
      <c r="H39" s="29">
        <f>SUM(C39:F39)</f>
        <v>0</v>
      </c>
    </row>
    <row r="40" spans="1:7" ht="13.5" thickBot="1">
      <c r="A40" s="40" t="s">
        <v>9</v>
      </c>
      <c r="B40" s="41"/>
      <c r="C40" s="39"/>
      <c r="D40" s="39"/>
      <c r="E40" s="39"/>
      <c r="F40" s="29"/>
      <c r="G40" s="29"/>
    </row>
    <row r="41" spans="1:7" ht="12.75">
      <c r="A41" s="41"/>
      <c r="B41" s="41"/>
      <c r="C41" s="39"/>
      <c r="D41" s="39"/>
      <c r="E41" s="39"/>
      <c r="F41" s="29"/>
      <c r="G41" s="29">
        <f>SUM(C41:F41)</f>
        <v>0</v>
      </c>
    </row>
    <row r="42" spans="1:7" ht="12.75">
      <c r="A42" s="30"/>
      <c r="B42" s="30"/>
      <c r="C42" s="39"/>
      <c r="D42" s="39"/>
      <c r="E42" s="39"/>
      <c r="F42" s="29"/>
      <c r="G42" s="29">
        <f>SUM(C42:F42)</f>
        <v>0</v>
      </c>
    </row>
    <row r="43" spans="1:7" ht="12.75">
      <c r="A43" s="30"/>
      <c r="B43" s="30"/>
      <c r="C43" s="42"/>
      <c r="D43" s="39"/>
      <c r="E43" s="39"/>
      <c r="F43" s="29"/>
      <c r="G43" s="29">
        <f>SUM(C43:F43)</f>
        <v>0</v>
      </c>
    </row>
    <row r="44" spans="1:8" ht="13.5" thickBot="1">
      <c r="A44" s="30" t="s">
        <v>21</v>
      </c>
      <c r="B44" s="30"/>
      <c r="C44" s="29">
        <f>SUM(C41:C43)</f>
        <v>0</v>
      </c>
      <c r="D44" s="29">
        <f>SUM(D41:D43)</f>
        <v>0</v>
      </c>
      <c r="E44" s="29">
        <f>SUM(E41:E43)</f>
        <v>0</v>
      </c>
      <c r="F44" s="29">
        <f>SUM(F41:F43)</f>
        <v>0</v>
      </c>
      <c r="G44" s="29">
        <f>SUM(G41:G43)</f>
        <v>0</v>
      </c>
      <c r="H44" s="29">
        <f>SUM(C44:F44)</f>
        <v>0</v>
      </c>
    </row>
    <row r="45" spans="1:7" ht="13.5" thickBot="1">
      <c r="A45" s="40" t="s">
        <v>8</v>
      </c>
      <c r="B45" s="41"/>
      <c r="C45" s="39"/>
      <c r="D45" s="39"/>
      <c r="E45" s="39"/>
      <c r="F45" s="29"/>
      <c r="G45" s="29"/>
    </row>
    <row r="46" spans="1:7" ht="12.75">
      <c r="A46" s="41"/>
      <c r="B46" s="41"/>
      <c r="C46" s="39"/>
      <c r="D46" s="39"/>
      <c r="E46" s="39"/>
      <c r="F46" s="29"/>
      <c r="G46" s="29">
        <f>SUM(C46:F46)</f>
        <v>0</v>
      </c>
    </row>
    <row r="47" spans="1:7" ht="12.75">
      <c r="A47" s="30"/>
      <c r="B47" s="30"/>
      <c r="C47" s="39"/>
      <c r="D47" s="39"/>
      <c r="E47" s="39"/>
      <c r="F47" s="29"/>
      <c r="G47" s="29">
        <f>SUM(C47:F47)</f>
        <v>0</v>
      </c>
    </row>
    <row r="48" spans="1:7" ht="13.5" thickBot="1">
      <c r="A48" s="30" t="s">
        <v>21</v>
      </c>
      <c r="B48" s="30"/>
      <c r="C48" s="29">
        <f>SUM(C46:C47)</f>
        <v>0</v>
      </c>
      <c r="D48" s="29">
        <f>SUM(D46:D47)</f>
        <v>0</v>
      </c>
      <c r="E48" s="29">
        <f>SUM(E46:E47)</f>
        <v>0</v>
      </c>
      <c r="F48" s="29">
        <f>SUM(F46:F47)</f>
        <v>0</v>
      </c>
      <c r="G48" s="29">
        <f>SUM(G46:G47)</f>
        <v>0</v>
      </c>
    </row>
    <row r="49" spans="1:7" ht="13.5" thickBot="1">
      <c r="A49" s="40" t="s">
        <v>10</v>
      </c>
      <c r="B49" s="41"/>
      <c r="C49" s="39"/>
      <c r="D49" s="39"/>
      <c r="E49" s="39"/>
      <c r="F49" s="29"/>
      <c r="G49" s="29"/>
    </row>
    <row r="50" spans="1:7" ht="12.75">
      <c r="A50" s="41"/>
      <c r="B50" s="41"/>
      <c r="C50" s="47"/>
      <c r="D50" s="39"/>
      <c r="E50" s="39"/>
      <c r="F50" s="29"/>
      <c r="G50" s="29"/>
    </row>
    <row r="51" spans="1:7" ht="12.75">
      <c r="A51" s="41" t="s">
        <v>33</v>
      </c>
      <c r="B51" s="41"/>
      <c r="C51" s="47">
        <v>750</v>
      </c>
      <c r="D51" s="39"/>
      <c r="E51" s="39"/>
      <c r="F51" s="29"/>
      <c r="G51" s="29">
        <f>SUM(C51:F51)</f>
        <v>750</v>
      </c>
    </row>
    <row r="52" spans="1:7" ht="12.75">
      <c r="A52" s="41" t="s">
        <v>88</v>
      </c>
      <c r="B52" s="41"/>
      <c r="C52" s="47">
        <v>1500</v>
      </c>
      <c r="D52" s="39">
        <v>1500</v>
      </c>
      <c r="E52" s="39">
        <v>1500</v>
      </c>
      <c r="F52" s="29">
        <v>1500</v>
      </c>
      <c r="G52" s="29">
        <f>SUM(C52:F52)</f>
        <v>6000</v>
      </c>
    </row>
    <row r="53" spans="1:8" ht="13.5" thickBot="1">
      <c r="A53" s="30" t="s">
        <v>21</v>
      </c>
      <c r="B53" s="30"/>
      <c r="C53" s="29">
        <f>SUM(C51:C52)</f>
        <v>2250</v>
      </c>
      <c r="D53" s="29">
        <f>SUM(D51:D52)</f>
        <v>1500</v>
      </c>
      <c r="E53" s="29">
        <f>SUM(E51:E52)</f>
        <v>1500</v>
      </c>
      <c r="F53" s="29">
        <f>SUM(F51:F52)</f>
        <v>1500</v>
      </c>
      <c r="G53" s="29">
        <f>SUM(G51:G52)</f>
        <v>6750</v>
      </c>
      <c r="H53" s="29">
        <f>SUM(C53:F53)</f>
        <v>6750</v>
      </c>
    </row>
    <row r="54" spans="1:7" ht="13.5" thickBot="1">
      <c r="A54" s="40" t="s">
        <v>11</v>
      </c>
      <c r="B54" s="41"/>
      <c r="C54" s="39"/>
      <c r="D54" s="39"/>
      <c r="E54" s="39"/>
      <c r="F54" s="29"/>
      <c r="G54" s="29"/>
    </row>
    <row r="55" spans="1:7" ht="12.75">
      <c r="A55" s="41"/>
      <c r="B55" s="41"/>
      <c r="C55" s="47"/>
      <c r="D55" s="49"/>
      <c r="E55" s="39"/>
      <c r="F55" s="29"/>
      <c r="G55" s="29"/>
    </row>
    <row r="56" spans="1:7" ht="12.75">
      <c r="A56" s="41"/>
      <c r="B56" s="41"/>
      <c r="C56" s="47"/>
      <c r="D56" s="49"/>
      <c r="E56" s="39"/>
      <c r="F56" s="29"/>
      <c r="G56" s="29">
        <f>SUM(C56:F56)</f>
        <v>0</v>
      </c>
    </row>
    <row r="57" spans="1:8" ht="12.75">
      <c r="A57" s="30" t="s">
        <v>21</v>
      </c>
      <c r="B57" s="30"/>
      <c r="C57" s="43">
        <f>SUM(C56:C56)</f>
        <v>0</v>
      </c>
      <c r="D57" s="43">
        <f>SUM(D56:D56)</f>
        <v>0</v>
      </c>
      <c r="E57" s="43">
        <f>SUM(E56:E56)</f>
        <v>0</v>
      </c>
      <c r="F57" s="43">
        <f>SUM(F56:F56)</f>
        <v>0</v>
      </c>
      <c r="G57" s="43">
        <f>SUM(G56:G56)</f>
        <v>0</v>
      </c>
      <c r="H57" s="29">
        <f>SUM(C57:F57)</f>
        <v>0</v>
      </c>
    </row>
    <row r="58" spans="1:7" ht="12.75">
      <c r="A58" s="34" t="s">
        <v>12</v>
      </c>
      <c r="B58" s="23"/>
      <c r="C58" s="48"/>
      <c r="D58" s="49"/>
      <c r="E58" s="39"/>
      <c r="F58" s="29"/>
      <c r="G58" s="29"/>
    </row>
    <row r="59" spans="1:7" ht="12.75">
      <c r="A59" s="41"/>
      <c r="B59" s="41"/>
      <c r="C59" s="47"/>
      <c r="D59" s="39"/>
      <c r="E59" s="39"/>
      <c r="F59" s="29"/>
      <c r="G59" s="29"/>
    </row>
    <row r="60" spans="1:7" ht="12.75">
      <c r="A60" s="30"/>
      <c r="B60" s="30"/>
      <c r="C60" s="47"/>
      <c r="D60" s="39"/>
      <c r="E60" s="39"/>
      <c r="F60" s="29"/>
      <c r="G60" s="29">
        <f>SUM(C60:F60)</f>
        <v>0</v>
      </c>
    </row>
    <row r="61" spans="1:8" ht="12.75">
      <c r="A61" s="30" t="s">
        <v>21</v>
      </c>
      <c r="B61" s="30"/>
      <c r="C61" s="43">
        <f>SUM(C60:C60)</f>
        <v>0</v>
      </c>
      <c r="D61" s="43">
        <f>SUM(D60:D60)</f>
        <v>0</v>
      </c>
      <c r="E61" s="43">
        <f>SUM(E60:E60)</f>
        <v>0</v>
      </c>
      <c r="F61" s="43">
        <f>SUM(F60:F60)</f>
        <v>0</v>
      </c>
      <c r="G61" s="43">
        <f>SUM(G60:G60)</f>
        <v>0</v>
      </c>
      <c r="H61" s="29">
        <f>SUM(C61:F61)</f>
        <v>0</v>
      </c>
    </row>
    <row r="62" spans="1:7" ht="12.75">
      <c r="A62" s="51" t="s">
        <v>13</v>
      </c>
      <c r="B62" s="41"/>
      <c r="C62" s="27"/>
      <c r="D62" s="32"/>
      <c r="E62" s="42"/>
      <c r="F62" s="29"/>
      <c r="G62" s="29"/>
    </row>
    <row r="63" spans="1:7" ht="12.75">
      <c r="A63" s="41"/>
      <c r="B63" s="41"/>
      <c r="C63" s="27"/>
      <c r="D63" s="49"/>
      <c r="E63" s="27"/>
      <c r="F63" s="29"/>
      <c r="G63" s="29"/>
    </row>
    <row r="64" spans="3:7" s="26" customFormat="1" ht="12.75">
      <c r="C64" s="52"/>
      <c r="D64" s="28"/>
      <c r="E64" s="52"/>
      <c r="F64" s="53"/>
      <c r="G64" s="53">
        <f>SUM(C64:F64)</f>
        <v>0</v>
      </c>
    </row>
    <row r="65" spans="1:8" s="1" customFormat="1" ht="12.75">
      <c r="A65" s="30" t="s">
        <v>21</v>
      </c>
      <c r="B65" s="30"/>
      <c r="C65" s="43">
        <f>SUM(C64:C64)</f>
        <v>0</v>
      </c>
      <c r="D65" s="43">
        <f>SUM(D64:D64)</f>
        <v>0</v>
      </c>
      <c r="E65" s="43">
        <f>SUM(E64:E64)</f>
        <v>0</v>
      </c>
      <c r="F65" s="43">
        <f>SUM(F64:F64)</f>
        <v>0</v>
      </c>
      <c r="G65" s="43">
        <f>SUM(G64:G64)</f>
        <v>0</v>
      </c>
      <c r="H65" s="43">
        <f>SUM(C65:F65)</f>
        <v>0</v>
      </c>
    </row>
    <row r="66" spans="1:8" s="1" customFormat="1" ht="13.5" thickBot="1">
      <c r="A66" s="30"/>
      <c r="B66" s="30"/>
      <c r="C66" s="43"/>
      <c r="D66" s="43"/>
      <c r="E66" s="43"/>
      <c r="F66" s="43"/>
      <c r="G66" s="43"/>
      <c r="H66" s="43"/>
    </row>
    <row r="67" spans="1:8" ht="16.5" thickBot="1">
      <c r="A67" s="17" t="s">
        <v>23</v>
      </c>
      <c r="B67" s="55"/>
      <c r="C67" s="38">
        <f>C65+C61+C57+C53+C48+C44+C39</f>
        <v>2250</v>
      </c>
      <c r="D67" s="38">
        <f>D65+D61+D57+D53+D48+D44+D39</f>
        <v>1500</v>
      </c>
      <c r="E67" s="38">
        <f>E65+E61+E57+E53+E48+E44+E39</f>
        <v>1500</v>
      </c>
      <c r="F67" s="38">
        <f>F65+F61+F57+F53+F48+F44+F39</f>
        <v>1500</v>
      </c>
      <c r="G67" s="38">
        <f>G65+G61+G57+G53+G48+G44+G39</f>
        <v>6750</v>
      </c>
      <c r="H67" s="29"/>
    </row>
    <row r="68" spans="1:8" s="1" customFormat="1" ht="12.75">
      <c r="A68" s="30"/>
      <c r="B68" s="30"/>
      <c r="C68" s="43"/>
      <c r="D68" s="43"/>
      <c r="E68" s="43"/>
      <c r="F68" s="43"/>
      <c r="G68" s="43"/>
      <c r="H68" s="43"/>
    </row>
    <row r="69" spans="1:7" ht="18">
      <c r="A69" s="56" t="s">
        <v>103</v>
      </c>
      <c r="B69" s="57"/>
      <c r="C69" s="58">
        <f>C67+C32</f>
        <v>23977.409999999996</v>
      </c>
      <c r="D69" s="58">
        <f>D67+D32</f>
        <v>23227.409999999996</v>
      </c>
      <c r="E69" s="58">
        <f>E67+E32</f>
        <v>23227.409999999996</v>
      </c>
      <c r="F69" s="58">
        <f>F67+F32</f>
        <v>23227.409999999996</v>
      </c>
      <c r="G69" s="59">
        <f>G67+G32</f>
        <v>93659.63999999998</v>
      </c>
    </row>
    <row r="73" spans="1:4" ht="12.75">
      <c r="A73" s="30"/>
      <c r="B73" s="30"/>
      <c r="C73" s="24"/>
      <c r="D73" s="24"/>
    </row>
  </sheetData>
  <sheetProtection/>
  <printOptions gridLines="1" horizontalCentered="1"/>
  <pageMargins left="0.27" right="0.25" top="0.6" bottom="0.56" header="0.27" footer="0.21"/>
  <pageSetup horizontalDpi="600" verticalDpi="600" orientation="landscape" scale="90" r:id="rId1"/>
  <headerFooter alignWithMargins="0">
    <oddFooter>&amp;L&amp;F&amp;RPage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pane xSplit="1" ySplit="4" topLeftCell="B51" activePane="bottomRight" state="frozen"/>
      <selection pane="topLeft" activeCell="D38" sqref="D38:F38"/>
      <selection pane="topRight" activeCell="D38" sqref="D38:F38"/>
      <selection pane="bottomLeft" activeCell="D38" sqref="D38:F38"/>
      <selection pane="bottomRight" activeCell="D80" sqref="D80"/>
    </sheetView>
  </sheetViews>
  <sheetFormatPr defaultColWidth="9.140625" defaultRowHeight="12.75"/>
  <cols>
    <col min="1" max="1" width="45.28125" style="4" customWidth="1"/>
    <col min="2" max="2" width="20.7109375" style="4" bestFit="1" customWidth="1"/>
    <col min="3" max="3" width="16.8515625" style="2" customWidth="1"/>
    <col min="4" max="4" width="15.57421875" style="2" customWidth="1"/>
    <col min="5" max="5" width="14.28125" style="3" customWidth="1"/>
    <col min="6" max="6" width="14.00390625" style="4" customWidth="1"/>
    <col min="7" max="7" width="16.7109375" style="4" customWidth="1"/>
    <col min="8" max="8" width="10.7109375" style="4" customWidth="1"/>
    <col min="9" max="16384" width="9.140625" style="4" customWidth="1"/>
  </cols>
  <sheetData>
    <row r="1" spans="1:2" ht="12.75">
      <c r="A1" s="1" t="s">
        <v>24</v>
      </c>
      <c r="B1" s="1"/>
    </row>
    <row r="2" spans="1:2" ht="12.75">
      <c r="A2" s="1"/>
      <c r="B2" s="1"/>
    </row>
    <row r="3" spans="1:5" s="8" customFormat="1" ht="20.25" customHeight="1" thickBot="1">
      <c r="A3" s="5" t="s">
        <v>90</v>
      </c>
      <c r="B3" s="5"/>
      <c r="C3" s="6"/>
      <c r="D3" s="6"/>
      <c r="E3" s="7"/>
    </row>
    <row r="4" spans="2:7" s="9" customFormat="1" ht="13.5" thickBot="1">
      <c r="B4" s="60" t="s">
        <v>26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2:7" s="9" customFormat="1" ht="13.5" thickBot="1">
      <c r="B5" s="14"/>
      <c r="C5" s="15"/>
      <c r="D5" s="15"/>
      <c r="E5" s="16"/>
      <c r="F5" s="16"/>
      <c r="G5" s="16"/>
    </row>
    <row r="6" spans="1:5" s="9" customFormat="1" ht="16.5" thickBot="1">
      <c r="A6" s="17" t="s">
        <v>6</v>
      </c>
      <c r="B6" s="18"/>
      <c r="C6" s="19"/>
      <c r="D6" s="19"/>
      <c r="E6" s="20"/>
    </row>
    <row r="7" s="9" customFormat="1" ht="16.5" thickBot="1">
      <c r="A7" s="21"/>
    </row>
    <row r="8" spans="1:5" s="25" customFormat="1" ht="13.5" thickBot="1">
      <c r="A8" s="22" t="s">
        <v>0</v>
      </c>
      <c r="B8" s="23"/>
      <c r="C8" s="24"/>
      <c r="D8" s="24"/>
      <c r="E8" s="3"/>
    </row>
    <row r="9" spans="2:7" ht="12.75">
      <c r="B9" s="26"/>
      <c r="C9" s="27">
        <f>859108.61/4</f>
        <v>214777.1525</v>
      </c>
      <c r="D9" s="27">
        <f>859108.61/4</f>
        <v>214777.1525</v>
      </c>
      <c r="E9" s="27">
        <f>859108.61/4</f>
        <v>214777.1525</v>
      </c>
      <c r="F9" s="27">
        <f>859108.61/4</f>
        <v>214777.1525</v>
      </c>
      <c r="G9" s="29">
        <f>SUM(C9:F9)</f>
        <v>859108.61</v>
      </c>
    </row>
    <row r="10" spans="2:7" ht="12.75">
      <c r="B10" s="26"/>
      <c r="C10" s="27"/>
      <c r="D10" s="28"/>
      <c r="E10" s="27"/>
      <c r="F10" s="29"/>
      <c r="G10" s="29">
        <f>SUM(C10:F10)</f>
        <v>0</v>
      </c>
    </row>
    <row r="11" spans="1:7" ht="12.75">
      <c r="A11" s="30"/>
      <c r="B11" s="31"/>
      <c r="C11" s="32"/>
      <c r="D11" s="33"/>
      <c r="E11" s="27"/>
      <c r="F11" s="29"/>
      <c r="G11" s="29">
        <f>SUM(C11:F11)</f>
        <v>0</v>
      </c>
    </row>
    <row r="12" spans="1:7" ht="12.75">
      <c r="A12" s="30" t="s">
        <v>21</v>
      </c>
      <c r="B12" s="31"/>
      <c r="C12" s="29">
        <f>SUM(C9:C11)</f>
        <v>214777.1525</v>
      </c>
      <c r="D12" s="29">
        <f>SUM(D9:D11)</f>
        <v>214777.1525</v>
      </c>
      <c r="E12" s="29">
        <f>SUM(E9:E11)</f>
        <v>214777.1525</v>
      </c>
      <c r="F12" s="29">
        <f>SUM(F9:F11)</f>
        <v>214777.1525</v>
      </c>
      <c r="G12" s="29">
        <f>SUM(G9:G11)</f>
        <v>859108.61</v>
      </c>
    </row>
    <row r="13" spans="1:5" ht="12.75">
      <c r="A13" s="34" t="s">
        <v>1</v>
      </c>
      <c r="B13" s="23"/>
      <c r="C13" s="24"/>
      <c r="D13" s="35"/>
      <c r="E13" s="36"/>
    </row>
    <row r="14" spans="2:7" ht="12.75">
      <c r="B14" s="26"/>
      <c r="C14" s="27"/>
      <c r="D14" s="28"/>
      <c r="E14" s="27"/>
      <c r="F14" s="29"/>
      <c r="G14" s="29">
        <f>SUM(C14:F14)</f>
        <v>0</v>
      </c>
    </row>
    <row r="15" spans="1:7" ht="12.75">
      <c r="A15" s="30"/>
      <c r="B15" s="31"/>
      <c r="C15" s="32"/>
      <c r="D15" s="28"/>
      <c r="E15" s="27"/>
      <c r="F15" s="29"/>
      <c r="G15" s="29">
        <f>SUM(C15:F15)</f>
        <v>0</v>
      </c>
    </row>
    <row r="16" spans="2:7" ht="12.75">
      <c r="B16" s="26"/>
      <c r="C16" s="27"/>
      <c r="D16" s="28"/>
      <c r="E16" s="27"/>
      <c r="F16" s="29"/>
      <c r="G16" s="29">
        <f>SUM(C16:F16)</f>
        <v>0</v>
      </c>
    </row>
    <row r="17" spans="1:7" ht="12.75">
      <c r="A17" s="3" t="s">
        <v>21</v>
      </c>
      <c r="B17" s="37"/>
      <c r="C17" s="29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f>SUM(G14:G16)</f>
        <v>0</v>
      </c>
    </row>
    <row r="18" spans="1:7" ht="12.75">
      <c r="A18" s="34" t="s">
        <v>2</v>
      </c>
      <c r="B18" s="23"/>
      <c r="C18" s="27"/>
      <c r="D18" s="28"/>
      <c r="E18" s="27"/>
      <c r="F18" s="29"/>
      <c r="G18" s="29"/>
    </row>
    <row r="19" spans="2:7" ht="12.75">
      <c r="B19" s="26"/>
      <c r="C19" s="27"/>
      <c r="D19" s="28"/>
      <c r="E19" s="27"/>
      <c r="F19" s="29"/>
      <c r="G19" s="29">
        <f>SUM(C19:F19)</f>
        <v>0</v>
      </c>
    </row>
    <row r="20" spans="1:7" ht="12.75">
      <c r="A20" s="30"/>
      <c r="B20" s="31"/>
      <c r="C20" s="32"/>
      <c r="D20" s="28"/>
      <c r="E20" s="27"/>
      <c r="F20" s="29"/>
      <c r="G20" s="29">
        <f>SUM(C20:F20)</f>
        <v>0</v>
      </c>
    </row>
    <row r="21" spans="2:7" ht="12.75">
      <c r="B21" s="26"/>
      <c r="C21" s="27"/>
      <c r="D21" s="28"/>
      <c r="E21" s="27"/>
      <c r="F21" s="29"/>
      <c r="G21" s="29">
        <f>SUM(C21:F21)</f>
        <v>0</v>
      </c>
    </row>
    <row r="22" spans="1:7" ht="12.75">
      <c r="A22" s="30"/>
      <c r="B22" s="31"/>
      <c r="C22" s="38"/>
      <c r="D22" s="28"/>
      <c r="E22" s="39"/>
      <c r="F22" s="29"/>
      <c r="G22" s="29">
        <f>SUM(C22:F22)</f>
        <v>0</v>
      </c>
    </row>
    <row r="23" spans="1:7" ht="13.5" thickBot="1">
      <c r="A23" s="30" t="s">
        <v>21</v>
      </c>
      <c r="B23" s="31"/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7" s="1" customFormat="1" ht="13.5" thickBot="1">
      <c r="A24" s="40" t="s">
        <v>4</v>
      </c>
      <c r="B24" s="41"/>
      <c r="C24" s="39"/>
      <c r="D24" s="27"/>
      <c r="E24" s="42"/>
      <c r="F24" s="43"/>
      <c r="G24" s="43"/>
    </row>
    <row r="25" spans="1:7" s="1" customFormat="1" ht="12.75">
      <c r="A25" s="4"/>
      <c r="B25" s="26"/>
      <c r="C25" s="43"/>
      <c r="D25" s="32"/>
      <c r="E25" s="42"/>
      <c r="F25" s="43"/>
      <c r="G25" s="29"/>
    </row>
    <row r="26" spans="1:7" s="1" customFormat="1" ht="12.75">
      <c r="A26" s="4"/>
      <c r="B26" s="26"/>
      <c r="C26" s="29">
        <f>235395.75/4</f>
        <v>58848.9375</v>
      </c>
      <c r="D26" s="29">
        <f>235395.75/4</f>
        <v>58848.9375</v>
      </c>
      <c r="E26" s="29">
        <f>235395.75/4</f>
        <v>58848.9375</v>
      </c>
      <c r="F26" s="29">
        <f>235395.75/4</f>
        <v>58848.9375</v>
      </c>
      <c r="G26" s="29">
        <f>SUM(C26:F26)</f>
        <v>235395.75</v>
      </c>
    </row>
    <row r="27" spans="1:7" s="1" customFormat="1" ht="12.75">
      <c r="A27" s="30" t="s">
        <v>21</v>
      </c>
      <c r="B27" s="31"/>
      <c r="C27" s="29">
        <f>SUM(C25:C26)</f>
        <v>58848.9375</v>
      </c>
      <c r="D27" s="29">
        <f>SUM(D25:D26)</f>
        <v>58848.9375</v>
      </c>
      <c r="E27" s="29">
        <f>SUM(E25:E26)</f>
        <v>58848.9375</v>
      </c>
      <c r="F27" s="29">
        <f>SUM(F25:F26)</f>
        <v>58848.9375</v>
      </c>
      <c r="G27" s="29">
        <f>SUM(G25:G26)</f>
        <v>235395.75</v>
      </c>
    </row>
    <row r="28" spans="1:7" s="1" customFormat="1" ht="12.75">
      <c r="A28" s="34" t="s">
        <v>3</v>
      </c>
      <c r="B28" s="23"/>
      <c r="C28" s="44"/>
      <c r="D28" s="27"/>
      <c r="E28" s="42"/>
      <c r="F28" s="43"/>
      <c r="G28" s="43"/>
    </row>
    <row r="29" spans="2:7" ht="12.75">
      <c r="B29" s="26"/>
      <c r="C29" s="29"/>
      <c r="D29" s="29"/>
      <c r="E29" s="39"/>
      <c r="F29" s="29"/>
      <c r="G29" s="29"/>
    </row>
    <row r="30" spans="1:7" ht="12.75">
      <c r="A30" s="30" t="s">
        <v>21</v>
      </c>
      <c r="B30" s="31"/>
      <c r="C30" s="29">
        <f>SUM(C28:C29)</f>
        <v>0</v>
      </c>
      <c r="D30" s="29">
        <f>SUM(D28:D29)</f>
        <v>0</v>
      </c>
      <c r="E30" s="29">
        <f>SUM(E28:E29)</f>
        <v>0</v>
      </c>
      <c r="F30" s="29">
        <f>SUM(F28:F29)</f>
        <v>0</v>
      </c>
      <c r="G30" s="29">
        <f>SUM(C30:F30)</f>
        <v>0</v>
      </c>
    </row>
    <row r="31" spans="1:7" ht="13.5" thickBot="1">
      <c r="A31" s="30"/>
      <c r="B31" s="31"/>
      <c r="C31" s="29"/>
      <c r="D31" s="29"/>
      <c r="E31" s="29"/>
      <c r="F31" s="29"/>
      <c r="G31" s="29"/>
    </row>
    <row r="32" spans="1:8" ht="16.5" thickBot="1">
      <c r="A32" s="17" t="s">
        <v>22</v>
      </c>
      <c r="B32" s="18"/>
      <c r="C32" s="45">
        <f>C30+C27+C23+C17+C12</f>
        <v>273626.08999999997</v>
      </c>
      <c r="D32" s="45">
        <f>D30+D27+D23+D17+D12</f>
        <v>273626.08999999997</v>
      </c>
      <c r="E32" s="45">
        <f>E30+E27+E23+E17+E12</f>
        <v>273626.08999999997</v>
      </c>
      <c r="F32" s="45">
        <f>F30+F27+F23+F17+F12</f>
        <v>273626.08999999997</v>
      </c>
      <c r="G32" s="45">
        <f>G30+G27+G23+G17+G12</f>
        <v>1094504.3599999999</v>
      </c>
      <c r="H32" s="29">
        <f>SUM(C32:F32)</f>
        <v>1094504.3599999999</v>
      </c>
    </row>
    <row r="33" spans="1:7" ht="13.5" thickBot="1">
      <c r="A33" s="30"/>
      <c r="B33" s="31"/>
      <c r="C33" s="29"/>
      <c r="D33" s="29"/>
      <c r="E33" s="29"/>
      <c r="F33" s="29"/>
      <c r="G33" s="29"/>
    </row>
    <row r="34" spans="1:5" ht="16.5" thickBot="1">
      <c r="A34" s="17" t="s">
        <v>5</v>
      </c>
      <c r="B34" s="18"/>
      <c r="C34" s="4"/>
      <c r="D34" s="4"/>
      <c r="E34" s="4"/>
    </row>
    <row r="35" spans="1:7" ht="16.5" thickBot="1">
      <c r="A35" s="46"/>
      <c r="B35" s="18"/>
      <c r="C35" s="44"/>
      <c r="D35" s="27"/>
      <c r="E35" s="39"/>
      <c r="F35" s="29"/>
      <c r="G35" s="29"/>
    </row>
    <row r="36" spans="1:7" ht="13.5" thickBot="1">
      <c r="A36" s="40" t="s">
        <v>7</v>
      </c>
      <c r="B36" s="41"/>
      <c r="C36" s="27"/>
      <c r="D36" s="27"/>
      <c r="E36" s="39"/>
      <c r="F36" s="29"/>
      <c r="G36" s="29"/>
    </row>
    <row r="37" spans="1:7" ht="12.75">
      <c r="A37" s="41"/>
      <c r="B37" s="41"/>
      <c r="C37" s="27"/>
      <c r="D37" s="39"/>
      <c r="E37" s="47"/>
      <c r="F37" s="29"/>
      <c r="G37" s="29"/>
    </row>
    <row r="38" spans="1:7" ht="12.75">
      <c r="A38" s="4" t="s">
        <v>91</v>
      </c>
      <c r="C38" s="27">
        <f>31001/4</f>
        <v>7750.25</v>
      </c>
      <c r="D38" s="27">
        <f>31001/4</f>
        <v>7750.25</v>
      </c>
      <c r="E38" s="27">
        <f>31001/4</f>
        <v>7750.25</v>
      </c>
      <c r="F38" s="27">
        <f>31001/4</f>
        <v>7750.25</v>
      </c>
      <c r="G38" s="29">
        <f>SUM(C38:F38)</f>
        <v>31001</v>
      </c>
    </row>
    <row r="39" spans="3:7" ht="12.75">
      <c r="C39" s="27"/>
      <c r="D39" s="27"/>
      <c r="E39" s="39"/>
      <c r="F39" s="29"/>
      <c r="G39" s="29">
        <f>SUM(C39:F39)</f>
        <v>0</v>
      </c>
    </row>
    <row r="40" spans="1:8" ht="13.5" thickBot="1">
      <c r="A40" s="30" t="s">
        <v>21</v>
      </c>
      <c r="B40" s="30"/>
      <c r="C40" s="29">
        <f>SUM(C38:C39)</f>
        <v>7750.25</v>
      </c>
      <c r="D40" s="29">
        <f>SUM(D38:D39)</f>
        <v>7750.25</v>
      </c>
      <c r="E40" s="29">
        <f>SUM(E38:E39)</f>
        <v>7750.25</v>
      </c>
      <c r="F40" s="29">
        <f>SUM(F38:F39)</f>
        <v>7750.25</v>
      </c>
      <c r="G40" s="29">
        <f>SUM(G38:G39)</f>
        <v>31001</v>
      </c>
      <c r="H40" s="29">
        <f>SUM(C40:F40)</f>
        <v>31001</v>
      </c>
    </row>
    <row r="41" spans="1:7" ht="13.5" thickBot="1">
      <c r="A41" s="40" t="s">
        <v>9</v>
      </c>
      <c r="B41" s="41"/>
      <c r="C41" s="39"/>
      <c r="D41" s="39"/>
      <c r="E41" s="39"/>
      <c r="F41" s="29"/>
      <c r="G41" s="29"/>
    </row>
    <row r="42" spans="1:7" ht="12.75">
      <c r="A42" s="41"/>
      <c r="B42" s="41"/>
      <c r="C42" s="39"/>
      <c r="D42" s="39"/>
      <c r="E42" s="39"/>
      <c r="F42" s="29"/>
      <c r="G42" s="29">
        <f>SUM(C42:F42)</f>
        <v>0</v>
      </c>
    </row>
    <row r="43" spans="1:7" ht="12.75">
      <c r="A43" s="30"/>
      <c r="B43" s="30"/>
      <c r="C43" s="39"/>
      <c r="D43" s="39"/>
      <c r="E43" s="39"/>
      <c r="F43" s="29"/>
      <c r="G43" s="29">
        <f>SUM(C43:F43)</f>
        <v>0</v>
      </c>
    </row>
    <row r="44" spans="1:7" ht="12.75">
      <c r="A44" s="30"/>
      <c r="B44" s="30"/>
      <c r="C44" s="42"/>
      <c r="D44" s="39"/>
      <c r="E44" s="39"/>
      <c r="F44" s="29"/>
      <c r="G44" s="29">
        <f>SUM(C44:F44)</f>
        <v>0</v>
      </c>
    </row>
    <row r="45" spans="1:8" ht="13.5" thickBot="1">
      <c r="A45" s="30" t="s">
        <v>21</v>
      </c>
      <c r="B45" s="30"/>
      <c r="C45" s="29">
        <f>SUM(C42:C44)</f>
        <v>0</v>
      </c>
      <c r="D45" s="29">
        <f>SUM(D42:D44)</f>
        <v>0</v>
      </c>
      <c r="E45" s="29">
        <f>SUM(E42:E44)</f>
        <v>0</v>
      </c>
      <c r="F45" s="29">
        <f>SUM(F42:F44)</f>
        <v>0</v>
      </c>
      <c r="G45" s="29">
        <f>SUM(G42:G44)</f>
        <v>0</v>
      </c>
      <c r="H45" s="29">
        <f>SUM(C45:F45)</f>
        <v>0</v>
      </c>
    </row>
    <row r="46" spans="1:7" ht="13.5" thickBot="1">
      <c r="A46" s="40" t="s">
        <v>8</v>
      </c>
      <c r="B46" s="41"/>
      <c r="C46" s="39"/>
      <c r="D46" s="39"/>
      <c r="E46" s="39"/>
      <c r="F46" s="29"/>
      <c r="G46" s="29"/>
    </row>
    <row r="47" spans="1:7" ht="12.75">
      <c r="A47" s="30"/>
      <c r="B47" s="30"/>
      <c r="C47" s="39"/>
      <c r="D47" s="39"/>
      <c r="E47" s="39"/>
      <c r="F47" s="29"/>
      <c r="G47" s="29">
        <f>SUM(C47:F47)</f>
        <v>0</v>
      </c>
    </row>
    <row r="48" spans="1:7" ht="12.75">
      <c r="A48" s="30"/>
      <c r="B48" s="30"/>
      <c r="C48" s="39"/>
      <c r="D48" s="39"/>
      <c r="E48" s="39"/>
      <c r="F48" s="29"/>
      <c r="G48" s="29">
        <f>SUM(C48:F48)</f>
        <v>0</v>
      </c>
    </row>
    <row r="49" spans="1:7" ht="12.75">
      <c r="A49" s="30"/>
      <c r="B49" s="30"/>
      <c r="C49" s="42"/>
      <c r="D49" s="39"/>
      <c r="E49" s="39"/>
      <c r="F49" s="29"/>
      <c r="G49" s="29">
        <f>SUM(C49:F49)</f>
        <v>0</v>
      </c>
    </row>
    <row r="50" spans="1:7" ht="13.5" thickBot="1">
      <c r="A50" s="30" t="s">
        <v>21</v>
      </c>
      <c r="B50" s="30"/>
      <c r="C50" s="29">
        <f>SUM(C47:C49)</f>
        <v>0</v>
      </c>
      <c r="D50" s="29">
        <f>SUM(D47:D49)</f>
        <v>0</v>
      </c>
      <c r="E50" s="29">
        <f>SUM(E47:E49)</f>
        <v>0</v>
      </c>
      <c r="F50" s="29">
        <f>SUM(F47:F49)</f>
        <v>0</v>
      </c>
      <c r="G50" s="29">
        <f>SUM(G47:G49)</f>
        <v>0</v>
      </c>
    </row>
    <row r="51" spans="1:7" ht="13.5" thickBot="1">
      <c r="A51" s="40" t="s">
        <v>10</v>
      </c>
      <c r="B51" s="41"/>
      <c r="C51" s="39"/>
      <c r="D51" s="39"/>
      <c r="E51" s="39"/>
      <c r="F51" s="29"/>
      <c r="G51" s="29"/>
    </row>
    <row r="52" spans="1:7" ht="12.75">
      <c r="A52" s="41"/>
      <c r="B52" s="41"/>
      <c r="C52" s="47"/>
      <c r="D52" s="39"/>
      <c r="E52" s="39"/>
      <c r="F52" s="29"/>
      <c r="G52" s="29"/>
    </row>
    <row r="53" spans="1:7" ht="12.75">
      <c r="A53" s="41" t="s">
        <v>92</v>
      </c>
      <c r="B53" s="41"/>
      <c r="C53" s="47">
        <v>400000</v>
      </c>
      <c r="D53" s="39"/>
      <c r="E53" s="39"/>
      <c r="F53" s="29"/>
      <c r="G53" s="29">
        <f>SUM(C53:F53)</f>
        <v>400000</v>
      </c>
    </row>
    <row r="54" spans="1:7" ht="12.75">
      <c r="A54" s="41" t="s">
        <v>93</v>
      </c>
      <c r="B54" s="41"/>
      <c r="C54" s="47">
        <f>40000/4</f>
        <v>10000</v>
      </c>
      <c r="D54" s="47">
        <f>40000/4</f>
        <v>10000</v>
      </c>
      <c r="E54" s="47">
        <f>40000/4</f>
        <v>10000</v>
      </c>
      <c r="F54" s="47">
        <f>40000/4</f>
        <v>10000</v>
      </c>
      <c r="G54" s="29">
        <f>SUM(C54:F54)</f>
        <v>40000</v>
      </c>
    </row>
    <row r="55" spans="1:7" ht="12.75">
      <c r="A55" s="41" t="s">
        <v>66</v>
      </c>
      <c r="B55" s="41"/>
      <c r="C55" s="47">
        <f>264044/4</f>
        <v>66011</v>
      </c>
      <c r="D55" s="47">
        <f>264044/4</f>
        <v>66011</v>
      </c>
      <c r="E55" s="47">
        <f>264044/4</f>
        <v>66011</v>
      </c>
      <c r="F55" s="47">
        <f>264044/4</f>
        <v>66011</v>
      </c>
      <c r="G55" s="29">
        <f>SUM(C55:F55)</f>
        <v>264044</v>
      </c>
    </row>
    <row r="56" spans="1:7" ht="12.75">
      <c r="A56" s="41" t="s">
        <v>94</v>
      </c>
      <c r="B56" s="41"/>
      <c r="C56" s="47">
        <v>2035251.8</v>
      </c>
      <c r="D56" s="39"/>
      <c r="E56" s="39"/>
      <c r="F56" s="29"/>
      <c r="G56" s="29">
        <f>SUM(C56:F56)</f>
        <v>2035251.8</v>
      </c>
    </row>
    <row r="57" spans="1:7" ht="12.75">
      <c r="A57" s="62" t="s">
        <v>111</v>
      </c>
      <c r="C57" s="39">
        <f>73195.8/4</f>
        <v>18298.95</v>
      </c>
      <c r="D57" s="39">
        <f>73195.8/4</f>
        <v>18298.95</v>
      </c>
      <c r="E57" s="39">
        <f>73195.8/4</f>
        <v>18298.95</v>
      </c>
      <c r="F57" s="39">
        <f>73195.8/4</f>
        <v>18298.95</v>
      </c>
      <c r="G57" s="29">
        <f>SUM(C57:F57)</f>
        <v>73195.8</v>
      </c>
    </row>
    <row r="58" spans="1:8" ht="13.5" thickBot="1">
      <c r="A58" s="30" t="s">
        <v>21</v>
      </c>
      <c r="B58" s="30"/>
      <c r="C58" s="29">
        <f>SUM(C53:C57)</f>
        <v>2529561.75</v>
      </c>
      <c r="D58" s="29">
        <f>SUM(D53:D57)</f>
        <v>94309.95</v>
      </c>
      <c r="E58" s="29">
        <f>SUM(E53:E57)</f>
        <v>94309.95</v>
      </c>
      <c r="F58" s="29">
        <f>SUM(F53:F57)</f>
        <v>94309.95</v>
      </c>
      <c r="G58" s="29">
        <f>SUM(G53:G57)</f>
        <v>2812491.5999999996</v>
      </c>
      <c r="H58" s="29">
        <f>SUM(C58:F58)</f>
        <v>2812491.6000000006</v>
      </c>
    </row>
    <row r="59" spans="1:7" ht="13.5" thickBot="1">
      <c r="A59" s="40" t="s">
        <v>11</v>
      </c>
      <c r="B59" s="41"/>
      <c r="C59" s="39"/>
      <c r="D59" s="39"/>
      <c r="E59" s="39"/>
      <c r="F59" s="29"/>
      <c r="G59" s="29"/>
    </row>
    <row r="60" spans="1:7" ht="12.75">
      <c r="A60" s="41"/>
      <c r="B60" s="41"/>
      <c r="C60" s="47"/>
      <c r="D60" s="49"/>
      <c r="E60" s="39"/>
      <c r="F60" s="29"/>
      <c r="G60" s="29">
        <f>SUM(C60:F60)</f>
        <v>0</v>
      </c>
    </row>
    <row r="61" spans="1:7" ht="12.75">
      <c r="A61" s="61"/>
      <c r="B61" s="30"/>
      <c r="C61" s="47"/>
      <c r="D61" s="49"/>
      <c r="E61" s="39"/>
      <c r="F61" s="29"/>
      <c r="G61" s="29">
        <f>SUM(C61:F61)</f>
        <v>0</v>
      </c>
    </row>
    <row r="62" spans="1:7" ht="12.75">
      <c r="A62" s="30" t="s">
        <v>14</v>
      </c>
      <c r="B62" s="30"/>
      <c r="C62" s="48"/>
      <c r="D62" s="49"/>
      <c r="E62" s="39"/>
      <c r="F62" s="29"/>
      <c r="G62" s="29">
        <f>SUM(C62:F62)</f>
        <v>0</v>
      </c>
    </row>
    <row r="63" spans="1:8" ht="12.75">
      <c r="A63" s="30" t="s">
        <v>21</v>
      </c>
      <c r="B63" s="30"/>
      <c r="C63" s="43">
        <f>SUM(C60:C62)</f>
        <v>0</v>
      </c>
      <c r="D63" s="43">
        <f>SUM(D60:D62)</f>
        <v>0</v>
      </c>
      <c r="E63" s="43">
        <f>SUM(E60:E62)</f>
        <v>0</v>
      </c>
      <c r="F63" s="43">
        <f>SUM(F60:F62)</f>
        <v>0</v>
      </c>
      <c r="G63" s="43">
        <f>SUM(G60:G62)</f>
        <v>0</v>
      </c>
      <c r="H63" s="29">
        <f>SUM(C63:F63)</f>
        <v>0</v>
      </c>
    </row>
    <row r="64" spans="1:7" ht="12.75">
      <c r="A64" s="34" t="s">
        <v>12</v>
      </c>
      <c r="B64" s="23"/>
      <c r="C64" s="48"/>
      <c r="D64" s="49"/>
      <c r="E64" s="39"/>
      <c r="F64" s="29"/>
      <c r="G64" s="29"/>
    </row>
    <row r="65" spans="1:7" ht="12.75">
      <c r="A65" s="41"/>
      <c r="B65" s="41"/>
      <c r="C65" s="47"/>
      <c r="D65" s="39"/>
      <c r="E65" s="39"/>
      <c r="F65" s="29"/>
      <c r="G65" s="29"/>
    </row>
    <row r="66" spans="1:7" ht="12.75">
      <c r="A66" s="30"/>
      <c r="B66" s="30"/>
      <c r="C66" s="47"/>
      <c r="D66" s="39"/>
      <c r="E66" s="39"/>
      <c r="F66" s="29"/>
      <c r="G66" s="29">
        <f>SUM(C66:F66)</f>
        <v>0</v>
      </c>
    </row>
    <row r="67" spans="1:7" ht="12.75">
      <c r="A67" s="30"/>
      <c r="B67" s="30"/>
      <c r="C67" s="50"/>
      <c r="D67" s="39"/>
      <c r="E67" s="39"/>
      <c r="F67" s="29"/>
      <c r="G67" s="29">
        <f>SUM(C67:F67)</f>
        <v>0</v>
      </c>
    </row>
    <row r="68" spans="1:8" ht="12.75">
      <c r="A68" s="30" t="s">
        <v>21</v>
      </c>
      <c r="B68" s="30"/>
      <c r="C68" s="43">
        <f>SUM(C66:C67)</f>
        <v>0</v>
      </c>
      <c r="D68" s="43">
        <f>SUM(D66:D67)</f>
        <v>0</v>
      </c>
      <c r="E68" s="43">
        <f>SUM(E66:E67)</f>
        <v>0</v>
      </c>
      <c r="F68" s="43">
        <f>SUM(F66:F67)</f>
        <v>0</v>
      </c>
      <c r="G68" s="43">
        <f>SUM(G66:G67)</f>
        <v>0</v>
      </c>
      <c r="H68" s="29">
        <f>SUM(C68:F68)</f>
        <v>0</v>
      </c>
    </row>
    <row r="69" spans="1:7" ht="12.75">
      <c r="A69" s="51" t="s">
        <v>13</v>
      </c>
      <c r="B69" s="41"/>
      <c r="C69" s="27"/>
      <c r="D69" s="32"/>
      <c r="E69" s="42"/>
      <c r="F69" s="29"/>
      <c r="G69" s="29"/>
    </row>
    <row r="70" spans="1:7" ht="12.75">
      <c r="A70" s="41"/>
      <c r="B70" s="41"/>
      <c r="C70" s="27"/>
      <c r="D70" s="49"/>
      <c r="E70" s="27"/>
      <c r="F70" s="29"/>
      <c r="G70" s="29"/>
    </row>
    <row r="71" spans="1:7" s="26" customFormat="1" ht="12.75">
      <c r="A71" s="26" t="s">
        <v>96</v>
      </c>
      <c r="C71" s="52">
        <v>153850</v>
      </c>
      <c r="D71" s="28"/>
      <c r="E71" s="52"/>
      <c r="F71" s="53"/>
      <c r="G71" s="53">
        <f>SUM(C71:F71)</f>
        <v>153850</v>
      </c>
    </row>
    <row r="72" spans="3:7" s="26" customFormat="1" ht="12.75">
      <c r="C72" s="52"/>
      <c r="D72" s="28"/>
      <c r="E72" s="52"/>
      <c r="F72" s="53"/>
      <c r="G72" s="53">
        <f>SUM(C72:F72)</f>
        <v>0</v>
      </c>
    </row>
    <row r="73" spans="1:7" s="26" customFormat="1" ht="12.75">
      <c r="A73" s="31"/>
      <c r="B73" s="31"/>
      <c r="C73" s="38"/>
      <c r="D73" s="28"/>
      <c r="E73" s="54"/>
      <c r="F73" s="53"/>
      <c r="G73" s="53">
        <f>SUM(C73:F73)</f>
        <v>0</v>
      </c>
    </row>
    <row r="74" spans="1:8" s="1" customFormat="1" ht="12.75">
      <c r="A74" s="30" t="s">
        <v>21</v>
      </c>
      <c r="B74" s="30"/>
      <c r="C74" s="43">
        <f>SUM(C71:C73)</f>
        <v>153850</v>
      </c>
      <c r="D74" s="43">
        <f>SUM(D71:D73)</f>
        <v>0</v>
      </c>
      <c r="E74" s="43">
        <f>SUM(E71:E73)</f>
        <v>0</v>
      </c>
      <c r="F74" s="43">
        <f>SUM(F71:F73)</f>
        <v>0</v>
      </c>
      <c r="G74" s="43">
        <f>SUM(G71:G73)</f>
        <v>153850</v>
      </c>
      <c r="H74" s="43">
        <f>SUM(C74:F74)</f>
        <v>153850</v>
      </c>
    </row>
    <row r="75" spans="1:8" s="1" customFormat="1" ht="13.5" thickBot="1">
      <c r="A75" s="30"/>
      <c r="B75" s="30"/>
      <c r="C75" s="43"/>
      <c r="D75" s="43"/>
      <c r="E75" s="43"/>
      <c r="F75" s="43"/>
      <c r="G75" s="43"/>
      <c r="H75" s="43"/>
    </row>
    <row r="76" spans="1:8" ht="16.5" thickBot="1">
      <c r="A76" s="17" t="s">
        <v>23</v>
      </c>
      <c r="B76" s="55"/>
      <c r="C76" s="38">
        <f>C74+C68+C63+C58+C50+C45+C40</f>
        <v>2691162</v>
      </c>
      <c r="D76" s="38">
        <f>D74+D68+D63+D58+D50+D45+D40</f>
        <v>102060.2</v>
      </c>
      <c r="E76" s="38">
        <f>E74+E68+E63+E58+E50+E45+E40</f>
        <v>102060.2</v>
      </c>
      <c r="F76" s="38">
        <f>F74+F68+F63+F58+F50+F45+F40</f>
        <v>102060.2</v>
      </c>
      <c r="G76" s="38">
        <f>G74+G68+G63+G58+G50+G45+G40</f>
        <v>2997342.5999999996</v>
      </c>
      <c r="H76" s="29"/>
    </row>
    <row r="77" spans="1:8" s="1" customFormat="1" ht="12.75">
      <c r="A77" s="30"/>
      <c r="B77" s="30"/>
      <c r="C77" s="43"/>
      <c r="D77" s="43"/>
      <c r="E77" s="43"/>
      <c r="F77" s="43"/>
      <c r="G77" s="43"/>
      <c r="H77" s="43"/>
    </row>
    <row r="78" spans="1:7" ht="18">
      <c r="A78" s="56" t="s">
        <v>102</v>
      </c>
      <c r="B78" s="57"/>
      <c r="C78" s="58">
        <f>C76+C32</f>
        <v>2964788.09</v>
      </c>
      <c r="D78" s="58">
        <f>D76+D32</f>
        <v>375686.29</v>
      </c>
      <c r="E78" s="58">
        <f>E76+E32</f>
        <v>375686.29</v>
      </c>
      <c r="F78" s="58">
        <f>F76+F32</f>
        <v>375686.29</v>
      </c>
      <c r="G78" s="59">
        <f>G76+G32</f>
        <v>4091846.9599999995</v>
      </c>
    </row>
    <row r="82" spans="1:4" ht="12.75">
      <c r="A82" s="30"/>
      <c r="B82" s="30"/>
      <c r="C82" s="24"/>
      <c r="D82" s="24"/>
    </row>
  </sheetData>
  <sheetProtection/>
  <printOptions gridLines="1" horizontalCentered="1"/>
  <pageMargins left="0.27" right="0.25" top="0.6" bottom="0.56" header="0.27" footer="0.21"/>
  <pageSetup horizontalDpi="600" verticalDpi="600" orientation="landscape" scale="90" r:id="rId1"/>
  <headerFooter alignWithMargins="0">
    <oddFooter>&amp;L&amp;F&amp;RPage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pane xSplit="1" ySplit="4" topLeftCell="B72" activePane="bottomRight" state="frozen"/>
      <selection pane="topLeft" activeCell="D38" sqref="D38:F38"/>
      <selection pane="topRight" activeCell="D38" sqref="D38:F38"/>
      <selection pane="bottomLeft" activeCell="D38" sqref="D38:F38"/>
      <selection pane="bottomRight" activeCell="D38" sqref="D38:F38"/>
    </sheetView>
  </sheetViews>
  <sheetFormatPr defaultColWidth="9.140625" defaultRowHeight="12.75"/>
  <cols>
    <col min="1" max="1" width="45.28125" style="4" customWidth="1"/>
    <col min="2" max="2" width="20.7109375" style="4" bestFit="1" customWidth="1"/>
    <col min="3" max="3" width="16.00390625" style="2" customWidth="1"/>
    <col min="4" max="4" width="15.28125" style="2" customWidth="1"/>
    <col min="5" max="5" width="15.00390625" style="3" customWidth="1"/>
    <col min="6" max="6" width="14.421875" style="4" customWidth="1"/>
    <col min="7" max="7" width="16.7109375" style="4" customWidth="1"/>
    <col min="8" max="8" width="10.421875" style="4" customWidth="1"/>
    <col min="9" max="16384" width="9.140625" style="4" customWidth="1"/>
  </cols>
  <sheetData>
    <row r="1" spans="1:2" ht="12.75">
      <c r="A1" s="1" t="s">
        <v>24</v>
      </c>
      <c r="B1" s="1"/>
    </row>
    <row r="2" spans="1:2" ht="12.75">
      <c r="A2" s="1"/>
      <c r="B2" s="1"/>
    </row>
    <row r="3" spans="1:5" s="8" customFormat="1" ht="20.25" customHeight="1" thickBot="1">
      <c r="A3" s="5" t="s">
        <v>25</v>
      </c>
      <c r="B3" s="5"/>
      <c r="C3" s="6"/>
      <c r="D3" s="6"/>
      <c r="E3" s="7"/>
    </row>
    <row r="4" spans="2:7" s="9" customFormat="1" ht="13.5" thickBot="1">
      <c r="B4" s="60" t="s">
        <v>26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2:7" s="9" customFormat="1" ht="13.5" thickBot="1">
      <c r="B5" s="14"/>
      <c r="C5" s="15"/>
      <c r="D5" s="15"/>
      <c r="E5" s="16"/>
      <c r="F5" s="16"/>
      <c r="G5" s="16"/>
    </row>
    <row r="6" spans="1:5" s="9" customFormat="1" ht="16.5" thickBot="1">
      <c r="A6" s="17" t="s">
        <v>6</v>
      </c>
      <c r="B6" s="18"/>
      <c r="C6" s="19"/>
      <c r="D6" s="19"/>
      <c r="E6" s="20"/>
    </row>
    <row r="7" s="9" customFormat="1" ht="16.5" thickBot="1">
      <c r="A7" s="21"/>
    </row>
    <row r="8" spans="1:5" s="25" customFormat="1" ht="13.5" thickBot="1">
      <c r="A8" s="22" t="s">
        <v>0</v>
      </c>
      <c r="B8" s="23"/>
      <c r="C8" s="24"/>
      <c r="D8" s="24"/>
      <c r="E8" s="3"/>
    </row>
    <row r="9" spans="2:7" ht="12.75">
      <c r="B9" s="26"/>
      <c r="C9" s="27">
        <f>1223177.83/4</f>
        <v>305794.4575</v>
      </c>
      <c r="D9" s="27">
        <f>1223177.83/4</f>
        <v>305794.4575</v>
      </c>
      <c r="E9" s="27">
        <f>1223177.83/4</f>
        <v>305794.4575</v>
      </c>
      <c r="F9" s="27">
        <f>1223177.83/4</f>
        <v>305794.4575</v>
      </c>
      <c r="G9" s="29">
        <f>SUM(C9:F9)</f>
        <v>1223177.83</v>
      </c>
    </row>
    <row r="10" spans="2:7" ht="12.75">
      <c r="B10" s="26"/>
      <c r="C10" s="27"/>
      <c r="D10" s="28"/>
      <c r="E10" s="27"/>
      <c r="F10" s="29"/>
      <c r="G10" s="29">
        <f>SUM(C10:F10)</f>
        <v>0</v>
      </c>
    </row>
    <row r="11" spans="1:7" ht="12.75">
      <c r="A11" s="30"/>
      <c r="B11" s="31"/>
      <c r="C11" s="32"/>
      <c r="D11" s="33"/>
      <c r="E11" s="27"/>
      <c r="F11" s="29"/>
      <c r="G11" s="29">
        <f>SUM(C11:F11)</f>
        <v>0</v>
      </c>
    </row>
    <row r="12" spans="1:7" ht="12.75">
      <c r="A12" s="30" t="s">
        <v>21</v>
      </c>
      <c r="B12" s="31"/>
      <c r="C12" s="29">
        <f>SUM(C9:C11)</f>
        <v>305794.4575</v>
      </c>
      <c r="D12" s="29">
        <f>SUM(D9:D11)</f>
        <v>305794.4575</v>
      </c>
      <c r="E12" s="29">
        <f>SUM(E9:E11)</f>
        <v>305794.4575</v>
      </c>
      <c r="F12" s="29">
        <f>SUM(F9:F11)</f>
        <v>305794.4575</v>
      </c>
      <c r="G12" s="29">
        <f>SUM(G9:G11)</f>
        <v>1223177.83</v>
      </c>
    </row>
    <row r="13" spans="1:5" ht="12.75">
      <c r="A13" s="34" t="s">
        <v>1</v>
      </c>
      <c r="B13" s="23"/>
      <c r="C13" s="24"/>
      <c r="D13" s="35"/>
      <c r="E13" s="36"/>
    </row>
    <row r="14" spans="2:7" ht="12.75">
      <c r="B14" s="26"/>
      <c r="C14" s="27">
        <f>47283/4</f>
        <v>11820.75</v>
      </c>
      <c r="D14" s="27">
        <f>47283/4</f>
        <v>11820.75</v>
      </c>
      <c r="E14" s="27">
        <f>47283/4</f>
        <v>11820.75</v>
      </c>
      <c r="F14" s="27">
        <f>47283/4</f>
        <v>11820.75</v>
      </c>
      <c r="G14" s="29">
        <f>SUM(C14:F14)</f>
        <v>47283</v>
      </c>
    </row>
    <row r="15" spans="1:7" ht="12.75">
      <c r="A15" s="30"/>
      <c r="B15" s="31"/>
      <c r="C15" s="32"/>
      <c r="D15" s="28"/>
      <c r="E15" s="27"/>
      <c r="F15" s="29"/>
      <c r="G15" s="29">
        <f>SUM(C15:F15)</f>
        <v>0</v>
      </c>
    </row>
    <row r="16" spans="2:7" ht="12.75">
      <c r="B16" s="26"/>
      <c r="C16" s="27"/>
      <c r="D16" s="28"/>
      <c r="E16" s="27"/>
      <c r="F16" s="29"/>
      <c r="G16" s="29">
        <f>SUM(C16:F16)</f>
        <v>0</v>
      </c>
    </row>
    <row r="17" spans="1:7" ht="12.75">
      <c r="A17" s="3" t="s">
        <v>21</v>
      </c>
      <c r="B17" s="37"/>
      <c r="C17" s="29">
        <f>SUM(C14:C16)</f>
        <v>11820.75</v>
      </c>
      <c r="D17" s="29">
        <f>SUM(D14:D16)</f>
        <v>11820.75</v>
      </c>
      <c r="E17" s="29">
        <f>SUM(E14:E16)</f>
        <v>11820.75</v>
      </c>
      <c r="F17" s="29">
        <f>SUM(F14:F16)</f>
        <v>11820.75</v>
      </c>
      <c r="G17" s="29">
        <f>SUM(G14:G16)</f>
        <v>47283</v>
      </c>
    </row>
    <row r="18" spans="1:7" ht="12.75">
      <c r="A18" s="34" t="s">
        <v>2</v>
      </c>
      <c r="B18" s="23"/>
      <c r="C18" s="27"/>
      <c r="D18" s="28"/>
      <c r="E18" s="27"/>
      <c r="F18" s="29"/>
      <c r="G18" s="29"/>
    </row>
    <row r="19" spans="2:7" ht="12.75">
      <c r="B19" s="26"/>
      <c r="C19" s="27"/>
      <c r="D19" s="28"/>
      <c r="E19" s="27"/>
      <c r="F19" s="29"/>
      <c r="G19" s="29">
        <f>SUM(C19:F19)</f>
        <v>0</v>
      </c>
    </row>
    <row r="20" spans="1:7" ht="12.75">
      <c r="A20" s="30"/>
      <c r="B20" s="31"/>
      <c r="C20" s="32"/>
      <c r="D20" s="28"/>
      <c r="E20" s="27"/>
      <c r="F20" s="29"/>
      <c r="G20" s="29">
        <f>SUM(C20:F20)</f>
        <v>0</v>
      </c>
    </row>
    <row r="21" spans="2:7" ht="12.75">
      <c r="B21" s="26"/>
      <c r="C21" s="27"/>
      <c r="D21" s="28"/>
      <c r="E21" s="27"/>
      <c r="F21" s="29"/>
      <c r="G21" s="29">
        <f>SUM(C21:F21)</f>
        <v>0</v>
      </c>
    </row>
    <row r="22" spans="1:7" ht="12.75">
      <c r="A22" s="30"/>
      <c r="B22" s="31"/>
      <c r="C22" s="38"/>
      <c r="D22" s="28"/>
      <c r="E22" s="39"/>
      <c r="F22" s="29"/>
      <c r="G22" s="29">
        <f>SUM(C22:F22)</f>
        <v>0</v>
      </c>
    </row>
    <row r="23" spans="1:7" ht="13.5" thickBot="1">
      <c r="A23" s="30" t="s">
        <v>21</v>
      </c>
      <c r="B23" s="31"/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7" s="1" customFormat="1" ht="13.5" thickBot="1">
      <c r="A24" s="40" t="s">
        <v>4</v>
      </c>
      <c r="B24" s="41"/>
      <c r="C24" s="39"/>
      <c r="D24" s="27"/>
      <c r="E24" s="42"/>
      <c r="F24" s="43"/>
      <c r="G24" s="43"/>
    </row>
    <row r="25" spans="1:7" s="1" customFormat="1" ht="12.75">
      <c r="A25" s="4"/>
      <c r="B25" s="41"/>
      <c r="C25" s="39"/>
      <c r="D25" s="27"/>
      <c r="E25" s="42"/>
      <c r="F25" s="43"/>
      <c r="G25" s="43"/>
    </row>
    <row r="26" spans="1:7" s="1" customFormat="1" ht="12.75">
      <c r="A26" s="4"/>
      <c r="B26" s="26"/>
      <c r="C26" s="45">
        <f>326381.38/4</f>
        <v>81595.345</v>
      </c>
      <c r="D26" s="45">
        <f>326381.38/4</f>
        <v>81595.345</v>
      </c>
      <c r="E26" s="45">
        <f>326381.38/4</f>
        <v>81595.345</v>
      </c>
      <c r="F26" s="45">
        <f>326381.38/4</f>
        <v>81595.345</v>
      </c>
      <c r="G26" s="29">
        <f>SUM(C26:F26)</f>
        <v>326381.38</v>
      </c>
    </row>
    <row r="27" spans="1:7" s="1" customFormat="1" ht="12.75">
      <c r="A27" s="30" t="s">
        <v>21</v>
      </c>
      <c r="B27" s="31"/>
      <c r="C27" s="29">
        <f>SUM(C25:C26)</f>
        <v>81595.345</v>
      </c>
      <c r="D27" s="29">
        <f>SUM(D25:D26)</f>
        <v>81595.345</v>
      </c>
      <c r="E27" s="29">
        <f>SUM(E25:E26)</f>
        <v>81595.345</v>
      </c>
      <c r="F27" s="29">
        <f>SUM(F25:F26)</f>
        <v>81595.345</v>
      </c>
      <c r="G27" s="29">
        <f>SUM(G25:G26)</f>
        <v>326381.38</v>
      </c>
    </row>
    <row r="28" spans="1:7" s="1" customFormat="1" ht="12.75">
      <c r="A28" s="34" t="s">
        <v>3</v>
      </c>
      <c r="B28" s="23"/>
      <c r="C28" s="44"/>
      <c r="D28" s="27"/>
      <c r="E28" s="42"/>
      <c r="F28" s="43"/>
      <c r="G28" s="43"/>
    </row>
    <row r="29" spans="2:7" ht="12.75">
      <c r="B29" s="26"/>
      <c r="C29" s="29">
        <v>12500</v>
      </c>
      <c r="D29" s="29">
        <v>12500</v>
      </c>
      <c r="E29" s="39">
        <v>12500</v>
      </c>
      <c r="F29" s="29">
        <v>12500</v>
      </c>
      <c r="G29" s="29">
        <f>SUM(C29:F29)</f>
        <v>50000</v>
      </c>
    </row>
    <row r="30" spans="1:7" ht="12.75">
      <c r="A30" s="30" t="s">
        <v>21</v>
      </c>
      <c r="B30" s="31"/>
      <c r="C30" s="29">
        <f>SUM(C28:C29)</f>
        <v>12500</v>
      </c>
      <c r="D30" s="29">
        <f>SUM(D28:D29)</f>
        <v>12500</v>
      </c>
      <c r="E30" s="29">
        <f>SUM(E28:E29)</f>
        <v>12500</v>
      </c>
      <c r="F30" s="29">
        <f>SUM(F28:F29)</f>
        <v>12500</v>
      </c>
      <c r="G30" s="29">
        <f>SUM(C30:F30)</f>
        <v>50000</v>
      </c>
    </row>
    <row r="31" spans="1:7" ht="13.5" thickBot="1">
      <c r="A31" s="30"/>
      <c r="B31" s="31"/>
      <c r="C31" s="29"/>
      <c r="D31" s="29"/>
      <c r="E31" s="29"/>
      <c r="F31" s="29"/>
      <c r="G31" s="29"/>
    </row>
    <row r="32" spans="1:8" ht="16.5" thickBot="1">
      <c r="A32" s="17" t="s">
        <v>22</v>
      </c>
      <c r="B32" s="18"/>
      <c r="C32" s="45">
        <f>C30+C27+C23+C17+C12</f>
        <v>411710.5525</v>
      </c>
      <c r="D32" s="45">
        <f>D30+D27+D23+D17+D12</f>
        <v>411710.5525</v>
      </c>
      <c r="E32" s="45">
        <f>E30+E27+E23+E17+E12</f>
        <v>411710.5525</v>
      </c>
      <c r="F32" s="45">
        <f>F30+F27+F23+F17+F12</f>
        <v>411710.5525</v>
      </c>
      <c r="G32" s="45">
        <f>G30+G27+G23+G17+G12</f>
        <v>1646842.21</v>
      </c>
      <c r="H32" s="29">
        <f>SUM(C32:F32)</f>
        <v>1646842.21</v>
      </c>
    </row>
    <row r="33" spans="1:7" ht="13.5" thickBot="1">
      <c r="A33" s="30"/>
      <c r="B33" s="31"/>
      <c r="C33" s="29"/>
      <c r="D33" s="29"/>
      <c r="E33" s="29"/>
      <c r="F33" s="29"/>
      <c r="G33" s="29"/>
    </row>
    <row r="34" spans="1:5" ht="16.5" thickBot="1">
      <c r="A34" s="17" t="s">
        <v>5</v>
      </c>
      <c r="B34" s="18"/>
      <c r="C34" s="4"/>
      <c r="D34" s="4"/>
      <c r="E34" s="4"/>
    </row>
    <row r="35" spans="1:7" ht="16.5" thickBot="1">
      <c r="A35" s="46"/>
      <c r="B35" s="18"/>
      <c r="C35" s="44"/>
      <c r="D35" s="27"/>
      <c r="E35" s="39"/>
      <c r="F35" s="29"/>
      <c r="G35" s="29"/>
    </row>
    <row r="36" spans="1:7" ht="13.5" thickBot="1">
      <c r="A36" s="40" t="s">
        <v>7</v>
      </c>
      <c r="B36" s="41"/>
      <c r="C36" s="27"/>
      <c r="D36" s="27"/>
      <c r="E36" s="39"/>
      <c r="F36" s="29"/>
      <c r="G36" s="29"/>
    </row>
    <row r="37" spans="1:7" ht="12.75">
      <c r="A37" s="41"/>
      <c r="B37" s="41"/>
      <c r="C37" s="27"/>
      <c r="D37" s="39"/>
      <c r="E37" s="47"/>
      <c r="F37" s="29"/>
      <c r="G37" s="29"/>
    </row>
    <row r="38" spans="1:7" ht="12.75">
      <c r="A38" s="4" t="s">
        <v>27</v>
      </c>
      <c r="C38" s="27">
        <f>80903/4</f>
        <v>20225.75</v>
      </c>
      <c r="D38" s="27">
        <f>80903/4</f>
        <v>20225.75</v>
      </c>
      <c r="E38" s="27">
        <f>80903/4</f>
        <v>20225.75</v>
      </c>
      <c r="F38" s="27">
        <f>80903/4</f>
        <v>20225.75</v>
      </c>
      <c r="G38" s="29">
        <f aca="true" t="shared" si="0" ref="G38:G43">SUM(C38:F38)</f>
        <v>80903</v>
      </c>
    </row>
    <row r="39" spans="3:7" ht="12.75">
      <c r="C39" s="27"/>
      <c r="D39" s="27"/>
      <c r="E39" s="39"/>
      <c r="F39" s="29"/>
      <c r="G39" s="29">
        <f t="shared" si="0"/>
        <v>0</v>
      </c>
    </row>
    <row r="40" spans="3:7" ht="12.75">
      <c r="C40" s="27"/>
      <c r="D40" s="27"/>
      <c r="E40" s="39"/>
      <c r="F40" s="29"/>
      <c r="G40" s="29">
        <f t="shared" si="0"/>
        <v>0</v>
      </c>
    </row>
    <row r="41" spans="3:7" ht="12.75">
      <c r="C41" s="27"/>
      <c r="D41" s="27"/>
      <c r="E41" s="39"/>
      <c r="F41" s="29"/>
      <c r="G41" s="29">
        <f t="shared" si="0"/>
        <v>0</v>
      </c>
    </row>
    <row r="42" spans="1:7" ht="12.75">
      <c r="A42" s="30"/>
      <c r="B42" s="30"/>
      <c r="C42" s="44"/>
      <c r="D42" s="27"/>
      <c r="E42" s="39"/>
      <c r="F42" s="29"/>
      <c r="G42" s="29">
        <f t="shared" si="0"/>
        <v>0</v>
      </c>
    </row>
    <row r="43" spans="1:7" ht="12.75">
      <c r="A43" s="30"/>
      <c r="B43" s="30"/>
      <c r="C43" s="48"/>
      <c r="D43" s="27"/>
      <c r="E43" s="39"/>
      <c r="F43" s="29"/>
      <c r="G43" s="29">
        <f t="shared" si="0"/>
        <v>0</v>
      </c>
    </row>
    <row r="44" spans="1:8" ht="13.5" thickBot="1">
      <c r="A44" s="30" t="s">
        <v>21</v>
      </c>
      <c r="B44" s="30"/>
      <c r="C44" s="29">
        <f>SUM(C38:C43)</f>
        <v>20225.75</v>
      </c>
      <c r="D44" s="29">
        <f>SUM(D38:D43)</f>
        <v>20225.75</v>
      </c>
      <c r="E44" s="29">
        <f>SUM(E38:E43)</f>
        <v>20225.75</v>
      </c>
      <c r="F44" s="29">
        <f>SUM(F38:F43)</f>
        <v>20225.75</v>
      </c>
      <c r="G44" s="29">
        <f>SUM(G38:G43)</f>
        <v>80903</v>
      </c>
      <c r="H44" s="29">
        <f>SUM(C44:F44)</f>
        <v>80903</v>
      </c>
    </row>
    <row r="45" spans="1:7" ht="13.5" thickBot="1">
      <c r="A45" s="40" t="s">
        <v>28</v>
      </c>
      <c r="B45" s="41"/>
      <c r="C45" s="39"/>
      <c r="D45" s="39"/>
      <c r="E45" s="39"/>
      <c r="F45" s="29"/>
      <c r="G45" s="29"/>
    </row>
    <row r="46" spans="1:7" ht="12.75">
      <c r="A46" s="41" t="s">
        <v>29</v>
      </c>
      <c r="B46" s="41"/>
      <c r="C46" s="39">
        <v>512058.49</v>
      </c>
      <c r="D46" s="39"/>
      <c r="E46" s="39"/>
      <c r="F46" s="29"/>
      <c r="G46" s="29">
        <f>SUM(C46:F46)</f>
        <v>512058.49</v>
      </c>
    </row>
    <row r="47" spans="1:7" ht="12.75">
      <c r="A47" s="30"/>
      <c r="B47" s="30"/>
      <c r="C47" s="39"/>
      <c r="D47" s="39"/>
      <c r="E47" s="39"/>
      <c r="F47" s="29"/>
      <c r="G47" s="29">
        <f>SUM(C47:F47)</f>
        <v>0</v>
      </c>
    </row>
    <row r="48" spans="1:7" ht="12.75">
      <c r="A48" s="30"/>
      <c r="B48" s="30"/>
      <c r="C48" s="42"/>
      <c r="D48" s="39"/>
      <c r="E48" s="39"/>
      <c r="F48" s="29"/>
      <c r="G48" s="29">
        <f>SUM(C48:F48)</f>
        <v>0</v>
      </c>
    </row>
    <row r="49" spans="1:8" ht="13.5" thickBot="1">
      <c r="A49" s="30" t="s">
        <v>21</v>
      </c>
      <c r="B49" s="30"/>
      <c r="C49" s="29">
        <f>SUM(C46:C48)</f>
        <v>512058.49</v>
      </c>
      <c r="D49" s="29">
        <f>SUM(D46:D48)</f>
        <v>0</v>
      </c>
      <c r="E49" s="29">
        <f>SUM(E46:E48)</f>
        <v>0</v>
      </c>
      <c r="F49" s="29">
        <f>SUM(F46:F48)</f>
        <v>0</v>
      </c>
      <c r="G49" s="29">
        <f>SUM(G46:G48)</f>
        <v>512058.49</v>
      </c>
      <c r="H49" s="29">
        <f>SUM(C49:F49)</f>
        <v>512058.49</v>
      </c>
    </row>
    <row r="50" spans="1:7" ht="13.5" thickBot="1">
      <c r="A50" s="40" t="s">
        <v>9</v>
      </c>
      <c r="B50" s="41"/>
      <c r="C50" s="39"/>
      <c r="D50" s="39"/>
      <c r="E50" s="39"/>
      <c r="F50" s="29"/>
      <c r="G50" s="29"/>
    </row>
    <row r="51" spans="1:7" ht="12.75">
      <c r="A51" s="41" t="s">
        <v>29</v>
      </c>
      <c r="B51" s="41"/>
      <c r="C51" s="39">
        <v>325033</v>
      </c>
      <c r="D51" s="39"/>
      <c r="E51" s="39"/>
      <c r="F51" s="29"/>
      <c r="G51" s="29">
        <f aca="true" t="shared" si="1" ref="G51:G62">SUM(C51:F51)</f>
        <v>325033</v>
      </c>
    </row>
    <row r="52" spans="1:7" ht="12.75">
      <c r="A52" s="30"/>
      <c r="B52" s="30"/>
      <c r="C52" s="39"/>
      <c r="D52" s="39"/>
      <c r="E52" s="39"/>
      <c r="F52" s="29"/>
      <c r="G52" s="29">
        <f t="shared" si="1"/>
        <v>0</v>
      </c>
    </row>
    <row r="53" spans="1:7" ht="12.75">
      <c r="A53" s="30"/>
      <c r="B53" s="30"/>
      <c r="C53" s="39"/>
      <c r="D53" s="39"/>
      <c r="E53" s="39"/>
      <c r="F53" s="29"/>
      <c r="G53" s="29">
        <f t="shared" si="1"/>
        <v>0</v>
      </c>
    </row>
    <row r="54" spans="1:8" ht="13.5" thickBot="1">
      <c r="A54" s="30" t="s">
        <v>21</v>
      </c>
      <c r="B54" s="30"/>
      <c r="C54" s="39">
        <f>SUM(C51:C53)</f>
        <v>325033</v>
      </c>
      <c r="D54" s="39">
        <f>SUM(D51:D53)</f>
        <v>0</v>
      </c>
      <c r="E54" s="39">
        <f>SUM(E51:E53)</f>
        <v>0</v>
      </c>
      <c r="F54" s="39">
        <f>SUM(F51:F53)</f>
        <v>0</v>
      </c>
      <c r="G54" s="29">
        <f t="shared" si="1"/>
        <v>325033</v>
      </c>
      <c r="H54" s="29">
        <f>SUM(G51:G53)</f>
        <v>325033</v>
      </c>
    </row>
    <row r="55" spans="1:7" ht="13.5" thickBot="1">
      <c r="A55" s="40" t="s">
        <v>8</v>
      </c>
      <c r="B55" s="30"/>
      <c r="C55" s="39"/>
      <c r="D55" s="39"/>
      <c r="E55" s="39"/>
      <c r="F55" s="29"/>
      <c r="G55" s="29">
        <f t="shared" si="1"/>
        <v>0</v>
      </c>
    </row>
    <row r="56" spans="1:7" ht="12.75">
      <c r="A56" s="41" t="s">
        <v>29</v>
      </c>
      <c r="B56" s="30"/>
      <c r="C56" s="39">
        <v>437871.32</v>
      </c>
      <c r="D56" s="39"/>
      <c r="E56" s="39"/>
      <c r="F56" s="29"/>
      <c r="G56" s="29">
        <f t="shared" si="1"/>
        <v>437871.32</v>
      </c>
    </row>
    <row r="57" spans="1:7" ht="12.75">
      <c r="A57" s="30"/>
      <c r="B57" s="30"/>
      <c r="C57" s="39"/>
      <c r="D57" s="39"/>
      <c r="E57" s="39"/>
      <c r="F57" s="29"/>
      <c r="G57" s="29">
        <f t="shared" si="1"/>
        <v>0</v>
      </c>
    </row>
    <row r="58" spans="1:7" ht="12.75">
      <c r="A58" s="30"/>
      <c r="B58" s="30"/>
      <c r="C58" s="39"/>
      <c r="D58" s="39"/>
      <c r="E58" s="39"/>
      <c r="F58" s="29"/>
      <c r="G58" s="29">
        <f t="shared" si="1"/>
        <v>0</v>
      </c>
    </row>
    <row r="59" spans="1:8" ht="13.5" thickBot="1">
      <c r="A59" s="30" t="s">
        <v>21</v>
      </c>
      <c r="B59" s="30"/>
      <c r="C59" s="39">
        <f>SUM(C56:C58)</f>
        <v>437871.32</v>
      </c>
      <c r="D59" s="39">
        <f>SUM(D56:D58)</f>
        <v>0</v>
      </c>
      <c r="E59" s="39">
        <f>SUM(E56:E58)</f>
        <v>0</v>
      </c>
      <c r="F59" s="39">
        <f>SUM(F56:F58)</f>
        <v>0</v>
      </c>
      <c r="G59" s="29">
        <f t="shared" si="1"/>
        <v>437871.32</v>
      </c>
      <c r="H59" s="29">
        <f>SUM(G56:G58)</f>
        <v>437871.32</v>
      </c>
    </row>
    <row r="60" spans="1:7" ht="13.5" thickBot="1">
      <c r="A60" s="40" t="s">
        <v>30</v>
      </c>
      <c r="B60" s="30"/>
      <c r="C60" s="39"/>
      <c r="D60" s="39"/>
      <c r="E60" s="39"/>
      <c r="F60" s="29"/>
      <c r="G60" s="29">
        <f t="shared" si="1"/>
        <v>0</v>
      </c>
    </row>
    <row r="61" spans="1:7" ht="12.75">
      <c r="A61" s="41" t="s">
        <v>29</v>
      </c>
      <c r="B61" s="30"/>
      <c r="C61" s="39">
        <v>1352506.11</v>
      </c>
      <c r="D61" s="39"/>
      <c r="E61" s="39"/>
      <c r="F61" s="29"/>
      <c r="G61" s="29">
        <f t="shared" si="1"/>
        <v>1352506.11</v>
      </c>
    </row>
    <row r="62" spans="1:7" ht="12.75">
      <c r="A62" s="30"/>
      <c r="B62" s="30"/>
      <c r="C62" s="42"/>
      <c r="D62" s="39"/>
      <c r="E62" s="39"/>
      <c r="F62" s="29"/>
      <c r="G62" s="29">
        <f t="shared" si="1"/>
        <v>0</v>
      </c>
    </row>
    <row r="63" spans="1:8" ht="13.5" thickBot="1">
      <c r="A63" s="30" t="s">
        <v>21</v>
      </c>
      <c r="B63" s="30"/>
      <c r="C63" s="29">
        <f>SUM(C61:C62)</f>
        <v>1352506.11</v>
      </c>
      <c r="D63" s="29">
        <f>SUM(D61:D62)</f>
        <v>0</v>
      </c>
      <c r="E63" s="29">
        <f>SUM(E61:E62)</f>
        <v>0</v>
      </c>
      <c r="F63" s="29">
        <f>SUM(F61:F62)</f>
        <v>0</v>
      </c>
      <c r="G63" s="29">
        <f>SUM(G61:G62)</f>
        <v>1352506.11</v>
      </c>
      <c r="H63" s="29">
        <f>SUM(G61:G62)</f>
        <v>1352506.11</v>
      </c>
    </row>
    <row r="64" spans="1:7" ht="13.5" thickBot="1">
      <c r="A64" s="40" t="s">
        <v>10</v>
      </c>
      <c r="B64" s="41"/>
      <c r="C64" s="39"/>
      <c r="D64" s="39"/>
      <c r="E64" s="39"/>
      <c r="F64" s="29"/>
      <c r="G64" s="29"/>
    </row>
    <row r="65" spans="1:7" ht="12.75">
      <c r="A65" s="41"/>
      <c r="B65" s="41"/>
      <c r="C65" s="47"/>
      <c r="D65" s="39"/>
      <c r="E65" s="39"/>
      <c r="F65" s="29"/>
      <c r="G65" s="29"/>
    </row>
    <row r="66" spans="1:7" ht="12.75">
      <c r="A66" s="41" t="s">
        <v>31</v>
      </c>
      <c r="B66" s="41"/>
      <c r="C66" s="47">
        <v>1500</v>
      </c>
      <c r="D66" s="39"/>
      <c r="E66" s="39"/>
      <c r="F66" s="29"/>
      <c r="G66" s="29">
        <f>SUM(C66:F66)</f>
        <v>1500</v>
      </c>
    </row>
    <row r="67" spans="1:7" ht="12.75">
      <c r="A67" s="41" t="s">
        <v>32</v>
      </c>
      <c r="B67" s="41"/>
      <c r="C67" s="47"/>
      <c r="D67" s="39">
        <v>7500</v>
      </c>
      <c r="E67" s="39"/>
      <c r="F67" s="29">
        <v>7500</v>
      </c>
      <c r="G67" s="29">
        <f aca="true" t="shared" si="2" ref="G67:G74">SUM(C67:F67)</f>
        <v>15000</v>
      </c>
    </row>
    <row r="68" spans="1:7" ht="12.75">
      <c r="A68" s="41" t="s">
        <v>33</v>
      </c>
      <c r="B68" s="41"/>
      <c r="C68" s="47">
        <v>2250</v>
      </c>
      <c r="D68" s="39">
        <v>2250</v>
      </c>
      <c r="E68" s="39">
        <v>2250</v>
      </c>
      <c r="F68" s="29">
        <v>2250</v>
      </c>
      <c r="G68" s="29">
        <f t="shared" si="2"/>
        <v>9000</v>
      </c>
    </row>
    <row r="69" spans="1:7" ht="12.75">
      <c r="A69" s="41" t="s">
        <v>34</v>
      </c>
      <c r="B69" s="41"/>
      <c r="C69" s="47">
        <v>11250</v>
      </c>
      <c r="D69" s="39">
        <v>16250</v>
      </c>
      <c r="E69" s="39">
        <v>11250</v>
      </c>
      <c r="F69" s="29">
        <v>16250</v>
      </c>
      <c r="G69" s="29">
        <f t="shared" si="2"/>
        <v>55000</v>
      </c>
    </row>
    <row r="70" spans="1:7" ht="12.75">
      <c r="A70" s="41" t="s">
        <v>35</v>
      </c>
      <c r="B70" s="41"/>
      <c r="C70" s="47">
        <f>5714+680</f>
        <v>6394</v>
      </c>
      <c r="D70" s="39"/>
      <c r="E70" s="39"/>
      <c r="F70" s="29"/>
      <c r="G70" s="29">
        <f t="shared" si="2"/>
        <v>6394</v>
      </c>
    </row>
    <row r="71" spans="1:7" ht="12.75">
      <c r="A71" s="41" t="s">
        <v>36</v>
      </c>
      <c r="B71" s="41"/>
      <c r="C71" s="47">
        <v>5000</v>
      </c>
      <c r="D71" s="39"/>
      <c r="E71" s="39"/>
      <c r="F71" s="29"/>
      <c r="G71" s="29">
        <f t="shared" si="2"/>
        <v>5000</v>
      </c>
    </row>
    <row r="72" spans="1:7" ht="12.75">
      <c r="A72" s="41" t="s">
        <v>37</v>
      </c>
      <c r="B72" s="41"/>
      <c r="C72" s="47">
        <v>6250</v>
      </c>
      <c r="D72" s="39">
        <v>6250</v>
      </c>
      <c r="E72" s="39">
        <v>6250</v>
      </c>
      <c r="F72" s="29">
        <v>6250</v>
      </c>
      <c r="G72" s="29">
        <f t="shared" si="2"/>
        <v>25000</v>
      </c>
    </row>
    <row r="73" spans="1:7" ht="12.75">
      <c r="A73" s="41" t="s">
        <v>38</v>
      </c>
      <c r="B73" s="30"/>
      <c r="C73" s="47">
        <v>24203</v>
      </c>
      <c r="D73" s="39"/>
      <c r="E73" s="39"/>
      <c r="F73" s="29"/>
      <c r="G73" s="29">
        <f t="shared" si="2"/>
        <v>24203</v>
      </c>
    </row>
    <row r="74" spans="3:7" ht="12.75">
      <c r="C74" s="39"/>
      <c r="D74" s="39"/>
      <c r="E74" s="39"/>
      <c r="F74" s="29"/>
      <c r="G74" s="29">
        <f t="shared" si="2"/>
        <v>0</v>
      </c>
    </row>
    <row r="75" spans="1:8" ht="13.5" thickBot="1">
      <c r="A75" s="30" t="s">
        <v>21</v>
      </c>
      <c r="B75" s="30"/>
      <c r="C75" s="29">
        <f>SUM(C66:C74)</f>
        <v>56847</v>
      </c>
      <c r="D75" s="29">
        <f>SUM(D66:D74)</f>
        <v>32250</v>
      </c>
      <c r="E75" s="29">
        <f>SUM(E66:E74)</f>
        <v>19750</v>
      </c>
      <c r="F75" s="29">
        <f>SUM(F66:F74)</f>
        <v>32250</v>
      </c>
      <c r="G75" s="29">
        <f>SUM(G66:G74)</f>
        <v>141097</v>
      </c>
      <c r="H75" s="29">
        <f>SUM(C75:F75)</f>
        <v>141097</v>
      </c>
    </row>
    <row r="76" spans="1:7" ht="13.5" thickBot="1">
      <c r="A76" s="40" t="s">
        <v>11</v>
      </c>
      <c r="B76" s="41"/>
      <c r="C76" s="39"/>
      <c r="D76" s="39"/>
      <c r="E76" s="39"/>
      <c r="F76" s="29"/>
      <c r="G76" s="29"/>
    </row>
    <row r="77" spans="1:7" ht="12.75">
      <c r="A77" s="41"/>
      <c r="B77" s="41"/>
      <c r="C77" s="47"/>
      <c r="D77" s="49"/>
      <c r="E77" s="39"/>
      <c r="F77" s="29"/>
      <c r="G77" s="29"/>
    </row>
    <row r="78" spans="1:7" ht="12.75">
      <c r="A78" s="41" t="s">
        <v>39</v>
      </c>
      <c r="B78" s="41"/>
      <c r="C78" s="47">
        <f>64432/4</f>
        <v>16108</v>
      </c>
      <c r="D78" s="47">
        <f>64432/4</f>
        <v>16108</v>
      </c>
      <c r="E78" s="47">
        <f>64432/4</f>
        <v>16108</v>
      </c>
      <c r="F78" s="47">
        <f>64432/4</f>
        <v>16108</v>
      </c>
      <c r="G78" s="29">
        <f>SUM(C78:F78)</f>
        <v>64432</v>
      </c>
    </row>
    <row r="79" spans="1:7" ht="12.75">
      <c r="A79" s="41" t="s">
        <v>40</v>
      </c>
      <c r="B79" s="41"/>
      <c r="C79" s="47">
        <v>2000</v>
      </c>
      <c r="D79" s="49">
        <v>2000</v>
      </c>
      <c r="E79" s="39">
        <v>2000</v>
      </c>
      <c r="F79" s="29">
        <v>2000</v>
      </c>
      <c r="G79" s="29">
        <f aca="true" t="shared" si="3" ref="G79:G84">SUM(C79:F79)</f>
        <v>8000</v>
      </c>
    </row>
    <row r="80" spans="1:7" ht="12.75">
      <c r="A80" s="41" t="s">
        <v>41</v>
      </c>
      <c r="B80" s="41"/>
      <c r="C80" s="47">
        <f>19300+2500</f>
        <v>21800</v>
      </c>
      <c r="D80" s="49"/>
      <c r="E80" s="39"/>
      <c r="F80" s="29"/>
      <c r="G80" s="29">
        <f t="shared" si="3"/>
        <v>21800</v>
      </c>
    </row>
    <row r="81" spans="1:7" ht="25.5">
      <c r="A81" s="61" t="s">
        <v>42</v>
      </c>
      <c r="B81" s="41"/>
      <c r="C81" s="47">
        <f>17000/2</f>
        <v>8500</v>
      </c>
      <c r="D81" s="49"/>
      <c r="E81" s="39">
        <v>8500</v>
      </c>
      <c r="F81" s="29"/>
      <c r="G81" s="29">
        <f t="shared" si="3"/>
        <v>17000</v>
      </c>
    </row>
    <row r="82" spans="1:7" ht="12.75">
      <c r="A82" s="41" t="s">
        <v>43</v>
      </c>
      <c r="B82" s="41"/>
      <c r="C82" s="47">
        <f>14000/4</f>
        <v>3500</v>
      </c>
      <c r="D82" s="47">
        <f>14000/4</f>
        <v>3500</v>
      </c>
      <c r="E82" s="47">
        <f>14000/4</f>
        <v>3500</v>
      </c>
      <c r="F82" s="47">
        <f>14000/4</f>
        <v>3500</v>
      </c>
      <c r="G82" s="29">
        <f t="shared" si="3"/>
        <v>14000</v>
      </c>
    </row>
    <row r="83" spans="1:7" ht="12.75">
      <c r="A83" s="41"/>
      <c r="B83" s="41"/>
      <c r="C83" s="47"/>
      <c r="D83" s="49"/>
      <c r="E83" s="39"/>
      <c r="F83" s="29"/>
      <c r="G83" s="29">
        <f t="shared" si="3"/>
        <v>0</v>
      </c>
    </row>
    <row r="84" spans="1:7" ht="12.75">
      <c r="A84" s="30" t="s">
        <v>14</v>
      </c>
      <c r="B84" s="30"/>
      <c r="C84" s="48"/>
      <c r="D84" s="49"/>
      <c r="E84" s="39"/>
      <c r="F84" s="29"/>
      <c r="G84" s="29">
        <f t="shared" si="3"/>
        <v>0</v>
      </c>
    </row>
    <row r="85" spans="1:8" ht="12.75">
      <c r="A85" s="30" t="s">
        <v>21</v>
      </c>
      <c r="B85" s="30"/>
      <c r="C85" s="43">
        <f>SUM(C78:C84)</f>
        <v>51908</v>
      </c>
      <c r="D85" s="43">
        <f>SUM(D78:D84)</f>
        <v>21608</v>
      </c>
      <c r="E85" s="43">
        <f>SUM(E78:E84)</f>
        <v>30108</v>
      </c>
      <c r="F85" s="43">
        <f>SUM(F78:F84)</f>
        <v>21608</v>
      </c>
      <c r="G85" s="43">
        <f>SUM(G78:G84)</f>
        <v>125232</v>
      </c>
      <c r="H85" s="29">
        <f>SUM(C85:F85)</f>
        <v>125232</v>
      </c>
    </row>
    <row r="86" spans="1:7" ht="12.75">
      <c r="A86" s="34" t="s">
        <v>12</v>
      </c>
      <c r="B86" s="23"/>
      <c r="C86" s="48"/>
      <c r="D86" s="49"/>
      <c r="E86" s="39"/>
      <c r="F86" s="29"/>
      <c r="G86" s="29"/>
    </row>
    <row r="87" spans="1:7" ht="12.75">
      <c r="A87" s="41"/>
      <c r="B87" s="41"/>
      <c r="C87" s="47"/>
      <c r="D87" s="39"/>
      <c r="E87" s="39"/>
      <c r="F87" s="29"/>
      <c r="G87" s="29"/>
    </row>
    <row r="88" spans="1:7" ht="12.75">
      <c r="A88" s="30"/>
      <c r="B88" s="30"/>
      <c r="C88" s="47"/>
      <c r="D88" s="39"/>
      <c r="E88" s="39"/>
      <c r="F88" s="29"/>
      <c r="G88" s="29">
        <f>SUM(C88:F88)</f>
        <v>0</v>
      </c>
    </row>
    <row r="89" spans="1:8" ht="12.75">
      <c r="A89" s="30" t="s">
        <v>21</v>
      </c>
      <c r="B89" s="30"/>
      <c r="C89" s="43">
        <f>SUM(C88:C88)</f>
        <v>0</v>
      </c>
      <c r="D89" s="43">
        <f>SUM(D88:D88)</f>
        <v>0</v>
      </c>
      <c r="E89" s="43">
        <f>SUM(E88:E88)</f>
        <v>0</v>
      </c>
      <c r="F89" s="43">
        <f>SUM(F88:F88)</f>
        <v>0</v>
      </c>
      <c r="G89" s="43">
        <f>SUM(G88:G88)</f>
        <v>0</v>
      </c>
      <c r="H89" s="29">
        <f>SUM(C89:F89)</f>
        <v>0</v>
      </c>
    </row>
    <row r="90" spans="1:7" ht="12.75">
      <c r="A90" s="51" t="s">
        <v>13</v>
      </c>
      <c r="B90" s="41"/>
      <c r="C90" s="27"/>
      <c r="D90" s="32"/>
      <c r="E90" s="42"/>
      <c r="F90" s="29"/>
      <c r="G90" s="29"/>
    </row>
    <row r="91" spans="1:7" ht="12.75">
      <c r="A91" s="41"/>
      <c r="B91" s="41"/>
      <c r="C91" s="27"/>
      <c r="D91" s="49"/>
      <c r="E91" s="27"/>
      <c r="F91" s="29"/>
      <c r="G91" s="29"/>
    </row>
    <row r="92" spans="1:7" s="26" customFormat="1" ht="12.75">
      <c r="A92" s="26" t="s">
        <v>44</v>
      </c>
      <c r="C92" s="52">
        <v>25537</v>
      </c>
      <c r="D92" s="28">
        <v>25537</v>
      </c>
      <c r="E92" s="52">
        <v>25537</v>
      </c>
      <c r="F92" s="53">
        <v>25537</v>
      </c>
      <c r="G92" s="53">
        <f>SUM(C92:F92)</f>
        <v>102148</v>
      </c>
    </row>
    <row r="93" spans="3:7" s="26" customFormat="1" ht="12.75">
      <c r="C93" s="52"/>
      <c r="D93" s="28"/>
      <c r="E93" s="52"/>
      <c r="F93" s="53"/>
      <c r="G93" s="53">
        <f>SUM(C93:F93)</f>
        <v>0</v>
      </c>
    </row>
    <row r="94" spans="1:8" s="1" customFormat="1" ht="12.75">
      <c r="A94" s="30" t="s">
        <v>21</v>
      </c>
      <c r="B94" s="30"/>
      <c r="C94" s="43">
        <f>SUM(C92:C93)</f>
        <v>25537</v>
      </c>
      <c r="D94" s="43">
        <f>SUM(D92:D93)</f>
        <v>25537</v>
      </c>
      <c r="E94" s="43">
        <f>SUM(E92:E93)</f>
        <v>25537</v>
      </c>
      <c r="F94" s="43">
        <f>SUM(F92:F93)</f>
        <v>25537</v>
      </c>
      <c r="G94" s="43">
        <f>SUM(G92:G93)</f>
        <v>102148</v>
      </c>
      <c r="H94" s="43">
        <f>SUM(C94:F94)</f>
        <v>102148</v>
      </c>
    </row>
    <row r="95" spans="1:8" s="1" customFormat="1" ht="13.5" thickBot="1">
      <c r="A95" s="30"/>
      <c r="B95" s="30"/>
      <c r="C95" s="43"/>
      <c r="D95" s="43"/>
      <c r="E95" s="43"/>
      <c r="F95" s="43"/>
      <c r="G95" s="43"/>
      <c r="H95" s="43"/>
    </row>
    <row r="96" spans="1:8" ht="16.5" thickBot="1">
      <c r="A96" s="17" t="s">
        <v>23</v>
      </c>
      <c r="B96" s="55"/>
      <c r="C96" s="38">
        <f>C94+C89+C85+C75+C63+C59+C54+C49+C44</f>
        <v>2781986.67</v>
      </c>
      <c r="D96" s="38">
        <f>D94+D89+D85+D75+D63+D59+D54+D49+D44</f>
        <v>99620.75</v>
      </c>
      <c r="E96" s="38">
        <f>E94+E89+E85+E75+E63+E59+E54+E49+E44</f>
        <v>95620.75</v>
      </c>
      <c r="F96" s="38">
        <f>F94+F89+F85+F75+F63+F59+F54+F49+F44</f>
        <v>99620.75</v>
      </c>
      <c r="G96" s="38">
        <f>G94+G89+G85+G75+G63+G59+G54+G49+G44</f>
        <v>3076848.92</v>
      </c>
      <c r="H96" s="29"/>
    </row>
    <row r="97" spans="1:8" s="1" customFormat="1" ht="12.75">
      <c r="A97" s="30"/>
      <c r="B97" s="30"/>
      <c r="C97" s="43"/>
      <c r="D97" s="43"/>
      <c r="E97" s="43"/>
      <c r="F97" s="43"/>
      <c r="G97" s="43"/>
      <c r="H97" s="43"/>
    </row>
    <row r="98" spans="1:7" ht="18">
      <c r="A98" s="56" t="s">
        <v>45</v>
      </c>
      <c r="B98" s="57"/>
      <c r="C98" s="58">
        <f>C96+C32</f>
        <v>3193697.2225</v>
      </c>
      <c r="D98" s="58">
        <f>D96+D32</f>
        <v>511331.3025</v>
      </c>
      <c r="E98" s="58">
        <f>E96+E32</f>
        <v>507331.3025</v>
      </c>
      <c r="F98" s="58">
        <f>F96+F32</f>
        <v>511331.3025</v>
      </c>
      <c r="G98" s="59">
        <f>G96+G32</f>
        <v>4723691.13</v>
      </c>
    </row>
    <row r="100" ht="12.75">
      <c r="F100" s="29"/>
    </row>
    <row r="101" ht="12.75">
      <c r="F101" s="29"/>
    </row>
    <row r="102" spans="1:4" ht="12.75">
      <c r="A102" s="30"/>
      <c r="B102" s="30"/>
      <c r="C102" s="24"/>
      <c r="D102" s="24"/>
    </row>
  </sheetData>
  <sheetProtection/>
  <printOptions gridLines="1" horizontalCentered="1"/>
  <pageMargins left="0.27" right="0.25" top="0.6" bottom="0.56" header="0.27" footer="0.21"/>
  <pageSetup horizontalDpi="600" verticalDpi="600" orientation="landscape" scale="90" r:id="rId1"/>
  <headerFooter alignWithMargins="0">
    <oddFooter>&amp;L&amp;F&amp;RPage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pane xSplit="1" ySplit="4" topLeftCell="B5" activePane="bottomRight" state="frozen"/>
      <selection pane="topLeft" activeCell="D38" sqref="D38:F38"/>
      <selection pane="topRight" activeCell="D38" sqref="D38:F38"/>
      <selection pane="bottomLeft" activeCell="D38" sqref="D38:F38"/>
      <selection pane="bottomRight" activeCell="D38" sqref="D38:F38"/>
    </sheetView>
  </sheetViews>
  <sheetFormatPr defaultColWidth="9.140625" defaultRowHeight="12.75"/>
  <cols>
    <col min="1" max="1" width="45.28125" style="4" customWidth="1"/>
    <col min="2" max="2" width="20.7109375" style="4" bestFit="1" customWidth="1"/>
    <col min="3" max="3" width="14.00390625" style="2" customWidth="1"/>
    <col min="4" max="4" width="14.140625" style="2" customWidth="1"/>
    <col min="5" max="5" width="13.7109375" style="3" customWidth="1"/>
    <col min="6" max="6" width="14.00390625" style="4" customWidth="1"/>
    <col min="7" max="7" width="13.8515625" style="4" customWidth="1"/>
    <col min="8" max="16384" width="9.140625" style="4" customWidth="1"/>
  </cols>
  <sheetData>
    <row r="1" spans="1:2" ht="12.75">
      <c r="A1" s="1" t="s">
        <v>24</v>
      </c>
      <c r="B1" s="1"/>
    </row>
    <row r="2" spans="1:2" ht="12.75">
      <c r="A2" s="1"/>
      <c r="B2" s="1"/>
    </row>
    <row r="3" spans="1:5" s="8" customFormat="1" ht="20.25" customHeight="1" thickBot="1">
      <c r="A3" s="5" t="s">
        <v>46</v>
      </c>
      <c r="B3" s="5"/>
      <c r="C3" s="6"/>
      <c r="D3" s="6"/>
      <c r="E3" s="7"/>
    </row>
    <row r="4" spans="2:7" s="9" customFormat="1" ht="13.5" thickBot="1">
      <c r="B4" s="60" t="s">
        <v>26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2:7" s="9" customFormat="1" ht="13.5" thickBot="1">
      <c r="B5" s="14"/>
      <c r="C5" s="15"/>
      <c r="D5" s="15"/>
      <c r="E5" s="16"/>
      <c r="F5" s="16"/>
      <c r="G5" s="16"/>
    </row>
    <row r="6" spans="1:5" s="9" customFormat="1" ht="16.5" thickBot="1">
      <c r="A6" s="17" t="s">
        <v>6</v>
      </c>
      <c r="B6" s="18"/>
      <c r="C6" s="19"/>
      <c r="D6" s="19"/>
      <c r="E6" s="20"/>
    </row>
    <row r="7" s="9" customFormat="1" ht="16.5" thickBot="1">
      <c r="A7" s="21"/>
    </row>
    <row r="8" spans="1:5" s="25" customFormat="1" ht="13.5" thickBot="1">
      <c r="A8" s="22" t="s">
        <v>0</v>
      </c>
      <c r="B8" s="23"/>
      <c r="C8" s="24"/>
      <c r="D8" s="24"/>
      <c r="E8" s="3"/>
    </row>
    <row r="9" spans="2:7" ht="12.75">
      <c r="B9" s="26"/>
      <c r="C9" s="27">
        <f>390157.77/4</f>
        <v>97539.4425</v>
      </c>
      <c r="D9" s="27">
        <f>390157.77/4</f>
        <v>97539.4425</v>
      </c>
      <c r="E9" s="27">
        <f>390157.77/4</f>
        <v>97539.4425</v>
      </c>
      <c r="F9" s="27">
        <f>390157.77/4</f>
        <v>97539.4425</v>
      </c>
      <c r="G9" s="29">
        <f>SUM(C9:F9)</f>
        <v>390157.77</v>
      </c>
    </row>
    <row r="10" spans="2:7" ht="12.75">
      <c r="B10" s="26"/>
      <c r="C10" s="27"/>
      <c r="D10" s="28"/>
      <c r="E10" s="27"/>
      <c r="F10" s="29"/>
      <c r="G10" s="29">
        <f>SUM(C10:F10)</f>
        <v>0</v>
      </c>
    </row>
    <row r="11" spans="1:7" ht="12.75">
      <c r="A11" s="30"/>
      <c r="B11" s="31"/>
      <c r="C11" s="32"/>
      <c r="D11" s="33"/>
      <c r="E11" s="27"/>
      <c r="F11" s="29"/>
      <c r="G11" s="29">
        <f>SUM(C11:F11)</f>
        <v>0</v>
      </c>
    </row>
    <row r="12" spans="1:7" ht="12.75">
      <c r="A12" s="30" t="s">
        <v>21</v>
      </c>
      <c r="B12" s="31"/>
      <c r="C12" s="29">
        <f>SUM(C9:C11)</f>
        <v>97539.4425</v>
      </c>
      <c r="D12" s="29">
        <f>SUM(D9:D11)</f>
        <v>97539.4425</v>
      </c>
      <c r="E12" s="29">
        <f>SUM(E9:E11)</f>
        <v>97539.4425</v>
      </c>
      <c r="F12" s="29">
        <f>SUM(F9:F11)</f>
        <v>97539.4425</v>
      </c>
      <c r="G12" s="29">
        <f>SUM(G9:G11)</f>
        <v>390157.77</v>
      </c>
    </row>
    <row r="13" spans="1:5" ht="12.75">
      <c r="A13" s="34" t="s">
        <v>1</v>
      </c>
      <c r="B13" s="23"/>
      <c r="C13" s="24"/>
      <c r="D13" s="35"/>
      <c r="E13" s="36"/>
    </row>
    <row r="14" spans="2:7" ht="12.75">
      <c r="B14" s="26"/>
      <c r="C14" s="27"/>
      <c r="D14" s="28"/>
      <c r="E14" s="27"/>
      <c r="F14" s="29"/>
      <c r="G14" s="29">
        <f>SUM(C14:F14)</f>
        <v>0</v>
      </c>
    </row>
    <row r="15" spans="1:7" ht="12.75">
      <c r="A15" s="30"/>
      <c r="B15" s="31"/>
      <c r="C15" s="32"/>
      <c r="D15" s="28"/>
      <c r="E15" s="27"/>
      <c r="F15" s="29"/>
      <c r="G15" s="29">
        <f>SUM(C15:F15)</f>
        <v>0</v>
      </c>
    </row>
    <row r="16" spans="2:7" ht="12.75">
      <c r="B16" s="26"/>
      <c r="C16" s="27"/>
      <c r="D16" s="28"/>
      <c r="E16" s="27"/>
      <c r="F16" s="29"/>
      <c r="G16" s="29">
        <f>SUM(C16:F16)</f>
        <v>0</v>
      </c>
    </row>
    <row r="17" spans="1:7" ht="12.75">
      <c r="A17" s="3" t="s">
        <v>21</v>
      </c>
      <c r="B17" s="37"/>
      <c r="C17" s="29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f>SUM(G14:G16)</f>
        <v>0</v>
      </c>
    </row>
    <row r="18" spans="1:7" ht="12.75">
      <c r="A18" s="34" t="s">
        <v>2</v>
      </c>
      <c r="B18" s="23"/>
      <c r="C18" s="27"/>
      <c r="D18" s="28"/>
      <c r="E18" s="27"/>
      <c r="F18" s="29"/>
      <c r="G18" s="29"/>
    </row>
    <row r="19" spans="2:7" ht="12.75">
      <c r="B19" s="26"/>
      <c r="C19" s="27"/>
      <c r="D19" s="28"/>
      <c r="E19" s="27"/>
      <c r="F19" s="29"/>
      <c r="G19" s="29">
        <f>SUM(C19:F19)</f>
        <v>0</v>
      </c>
    </row>
    <row r="20" spans="1:7" ht="12.75">
      <c r="A20" s="30"/>
      <c r="B20" s="31"/>
      <c r="C20" s="32"/>
      <c r="D20" s="28"/>
      <c r="E20" s="27"/>
      <c r="F20" s="29"/>
      <c r="G20" s="29">
        <f>SUM(C20:F20)</f>
        <v>0</v>
      </c>
    </row>
    <row r="21" spans="2:7" ht="12.75">
      <c r="B21" s="26"/>
      <c r="C21" s="27"/>
      <c r="D21" s="28"/>
      <c r="E21" s="27"/>
      <c r="F21" s="29"/>
      <c r="G21" s="29">
        <f>SUM(C21:F21)</f>
        <v>0</v>
      </c>
    </row>
    <row r="22" spans="1:7" ht="12.75">
      <c r="A22" s="30"/>
      <c r="B22" s="31"/>
      <c r="C22" s="38"/>
      <c r="D22" s="28"/>
      <c r="E22" s="39"/>
      <c r="F22" s="29"/>
      <c r="G22" s="29">
        <f>SUM(C22:F22)</f>
        <v>0</v>
      </c>
    </row>
    <row r="23" spans="1:7" ht="13.5" thickBot="1">
      <c r="A23" s="30" t="s">
        <v>21</v>
      </c>
      <c r="B23" s="31"/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7" s="1" customFormat="1" ht="13.5" thickBot="1">
      <c r="A24" s="40" t="s">
        <v>4</v>
      </c>
      <c r="B24" s="41"/>
      <c r="C24" s="39"/>
      <c r="D24" s="27"/>
      <c r="E24" s="42"/>
      <c r="F24" s="43"/>
      <c r="G24" s="43"/>
    </row>
    <row r="25" spans="1:7" s="1" customFormat="1" ht="12.75">
      <c r="A25" s="4"/>
      <c r="B25" s="26"/>
      <c r="C25" s="43"/>
      <c r="D25" s="32"/>
      <c r="E25" s="42"/>
      <c r="F25" s="43"/>
      <c r="G25" s="29"/>
    </row>
    <row r="26" spans="1:7" s="1" customFormat="1" ht="12.75">
      <c r="A26" s="4"/>
      <c r="B26" s="26"/>
      <c r="C26" s="29">
        <f>100231.53/4</f>
        <v>25057.8825</v>
      </c>
      <c r="D26" s="29">
        <f>100231.53/4</f>
        <v>25057.8825</v>
      </c>
      <c r="E26" s="29">
        <f>100231.53/4</f>
        <v>25057.8825</v>
      </c>
      <c r="F26" s="29">
        <f>100231.53/4</f>
        <v>25057.8825</v>
      </c>
      <c r="G26" s="29">
        <f>SUM(C26:F26)</f>
        <v>100231.53</v>
      </c>
    </row>
    <row r="27" spans="1:7" s="1" customFormat="1" ht="12.75">
      <c r="A27" s="30" t="s">
        <v>21</v>
      </c>
      <c r="B27" s="31"/>
      <c r="C27" s="29">
        <f>SUM(C25:C26)</f>
        <v>25057.8825</v>
      </c>
      <c r="D27" s="29">
        <f>SUM(D25:D26)</f>
        <v>25057.8825</v>
      </c>
      <c r="E27" s="29">
        <f>SUM(E25:E26)</f>
        <v>25057.8825</v>
      </c>
      <c r="F27" s="29">
        <f>SUM(F25:F26)</f>
        <v>25057.8825</v>
      </c>
      <c r="G27" s="29">
        <f>SUM(G25:G26)</f>
        <v>100231.53</v>
      </c>
    </row>
    <row r="28" spans="1:7" s="1" customFormat="1" ht="12.75">
      <c r="A28" s="34" t="s">
        <v>3</v>
      </c>
      <c r="B28" s="23"/>
      <c r="C28" s="44"/>
      <c r="D28" s="27"/>
      <c r="E28" s="42"/>
      <c r="F28" s="43"/>
      <c r="G28" s="43"/>
    </row>
    <row r="29" spans="2:7" ht="12.75">
      <c r="B29" s="26"/>
      <c r="C29" s="29"/>
      <c r="D29" s="29"/>
      <c r="E29" s="39"/>
      <c r="F29" s="29"/>
      <c r="G29" s="29"/>
    </row>
    <row r="30" spans="1:7" ht="12.75">
      <c r="A30" s="30" t="s">
        <v>21</v>
      </c>
      <c r="B30" s="31"/>
      <c r="C30" s="29">
        <f>SUM(C28:C29)</f>
        <v>0</v>
      </c>
      <c r="D30" s="29">
        <f>SUM(D28:D29)</f>
        <v>0</v>
      </c>
      <c r="E30" s="29">
        <f>SUM(E28:E29)</f>
        <v>0</v>
      </c>
      <c r="F30" s="29">
        <f>SUM(F28:F29)</f>
        <v>0</v>
      </c>
      <c r="G30" s="29">
        <f>SUM(C30:F30)</f>
        <v>0</v>
      </c>
    </row>
    <row r="31" spans="1:7" ht="13.5" thickBot="1">
      <c r="A31" s="30"/>
      <c r="B31" s="31"/>
      <c r="C31" s="29"/>
      <c r="D31" s="29"/>
      <c r="E31" s="29"/>
      <c r="F31" s="29"/>
      <c r="G31" s="29"/>
    </row>
    <row r="32" spans="1:8" ht="16.5" thickBot="1">
      <c r="A32" s="17" t="s">
        <v>22</v>
      </c>
      <c r="B32" s="18"/>
      <c r="C32" s="45">
        <f>C30+C27+C23+C17+C12</f>
        <v>122597.32500000001</v>
      </c>
      <c r="D32" s="45">
        <f>D30+D27+D23+D17+D12</f>
        <v>122597.32500000001</v>
      </c>
      <c r="E32" s="45">
        <f>E30+E27+E23+E17+E12</f>
        <v>122597.32500000001</v>
      </c>
      <c r="F32" s="45">
        <f>F30+F27+F23+F17+F12</f>
        <v>122597.32500000001</v>
      </c>
      <c r="G32" s="45">
        <f>G30+G27+G23+G17+G12</f>
        <v>490389.30000000005</v>
      </c>
      <c r="H32" s="29">
        <f>SUM(C32:F32)</f>
        <v>490389.30000000005</v>
      </c>
    </row>
    <row r="33" spans="1:7" ht="13.5" thickBot="1">
      <c r="A33" s="30"/>
      <c r="B33" s="31"/>
      <c r="C33" s="29"/>
      <c r="D33" s="29"/>
      <c r="E33" s="29"/>
      <c r="F33" s="29"/>
      <c r="G33" s="29"/>
    </row>
    <row r="34" spans="1:5" ht="16.5" thickBot="1">
      <c r="A34" s="17" t="s">
        <v>5</v>
      </c>
      <c r="B34" s="18"/>
      <c r="C34" s="4"/>
      <c r="D34" s="4"/>
      <c r="E34" s="4"/>
    </row>
    <row r="35" spans="1:7" ht="16.5" thickBot="1">
      <c r="A35" s="46"/>
      <c r="B35" s="18"/>
      <c r="C35" s="44"/>
      <c r="D35" s="27"/>
      <c r="E35" s="39"/>
      <c r="F35" s="29"/>
      <c r="G35" s="29"/>
    </row>
    <row r="36" spans="1:7" ht="13.5" thickBot="1">
      <c r="A36" s="40" t="s">
        <v>7</v>
      </c>
      <c r="B36" s="41"/>
      <c r="C36" s="27"/>
      <c r="D36" s="27"/>
      <c r="E36" s="39"/>
      <c r="F36" s="29"/>
      <c r="G36" s="29"/>
    </row>
    <row r="37" spans="1:7" ht="12.75">
      <c r="A37" s="41"/>
      <c r="B37" s="41"/>
      <c r="C37" s="27"/>
      <c r="D37" s="39"/>
      <c r="E37" s="47"/>
      <c r="F37" s="29"/>
      <c r="G37" s="29"/>
    </row>
    <row r="38" spans="3:7" ht="12.75">
      <c r="C38" s="27"/>
      <c r="D38" s="27"/>
      <c r="E38" s="39"/>
      <c r="F38" s="29"/>
      <c r="G38" s="29">
        <f>SUM(C38:F38)</f>
        <v>0</v>
      </c>
    </row>
    <row r="39" spans="1:8" ht="13.5" thickBot="1">
      <c r="A39" s="30" t="s">
        <v>21</v>
      </c>
      <c r="B39" s="30"/>
      <c r="C39" s="29">
        <f>SUM(C38:C38)</f>
        <v>0</v>
      </c>
      <c r="D39" s="29">
        <f>SUM(D38:D38)</f>
        <v>0</v>
      </c>
      <c r="E39" s="29">
        <f>SUM(E38:E38)</f>
        <v>0</v>
      </c>
      <c r="F39" s="29">
        <f>SUM(F38:F38)</f>
        <v>0</v>
      </c>
      <c r="G39" s="29">
        <f>SUM(G38:G38)</f>
        <v>0</v>
      </c>
      <c r="H39" s="29">
        <f>SUM(C39:F39)</f>
        <v>0</v>
      </c>
    </row>
    <row r="40" spans="1:7" ht="13.5" thickBot="1">
      <c r="A40" s="40" t="s">
        <v>9</v>
      </c>
      <c r="B40" s="41"/>
      <c r="C40" s="39"/>
      <c r="D40" s="39"/>
      <c r="E40" s="39"/>
      <c r="F40" s="29"/>
      <c r="G40" s="29"/>
    </row>
    <row r="41" spans="1:7" ht="12.75">
      <c r="A41" s="41"/>
      <c r="B41" s="41"/>
      <c r="C41" s="39"/>
      <c r="D41" s="39"/>
      <c r="E41" s="39"/>
      <c r="F41" s="29"/>
      <c r="G41" s="29">
        <f>SUM(C41:F41)</f>
        <v>0</v>
      </c>
    </row>
    <row r="42" spans="1:7" ht="12.75">
      <c r="A42" s="30"/>
      <c r="B42" s="30"/>
      <c r="C42" s="39"/>
      <c r="D42" s="39"/>
      <c r="E42" s="39"/>
      <c r="F42" s="29"/>
      <c r="G42" s="29">
        <f>SUM(C42:F42)</f>
        <v>0</v>
      </c>
    </row>
    <row r="43" spans="1:7" ht="12.75">
      <c r="A43" s="30"/>
      <c r="B43" s="30"/>
      <c r="C43" s="42"/>
      <c r="D43" s="39"/>
      <c r="E43" s="39"/>
      <c r="F43" s="29"/>
      <c r="G43" s="29">
        <f>SUM(C43:F43)</f>
        <v>0</v>
      </c>
    </row>
    <row r="44" spans="1:8" ht="13.5" thickBot="1">
      <c r="A44" s="30" t="s">
        <v>21</v>
      </c>
      <c r="B44" s="30"/>
      <c r="C44" s="29">
        <f>SUM(C41:C43)</f>
        <v>0</v>
      </c>
      <c r="D44" s="29">
        <f>SUM(D41:D43)</f>
        <v>0</v>
      </c>
      <c r="E44" s="29">
        <f>SUM(E41:E43)</f>
        <v>0</v>
      </c>
      <c r="F44" s="29">
        <f>SUM(F41:F43)</f>
        <v>0</v>
      </c>
      <c r="G44" s="29">
        <f>SUM(G41:G43)</f>
        <v>0</v>
      </c>
      <c r="H44" s="29">
        <f>SUM(C44:F44)</f>
        <v>0</v>
      </c>
    </row>
    <row r="45" spans="1:7" ht="13.5" thickBot="1">
      <c r="A45" s="40" t="s">
        <v>8</v>
      </c>
      <c r="B45" s="41"/>
      <c r="C45" s="39"/>
      <c r="D45" s="39"/>
      <c r="E45" s="39"/>
      <c r="F45" s="29"/>
      <c r="G45" s="29"/>
    </row>
    <row r="46" spans="1:7" ht="12.75">
      <c r="A46" s="41"/>
      <c r="B46" s="41"/>
      <c r="C46" s="39"/>
      <c r="D46" s="39"/>
      <c r="E46" s="39"/>
      <c r="F46" s="29"/>
      <c r="G46" s="29">
        <f>SUM(C46:F46)</f>
        <v>0</v>
      </c>
    </row>
    <row r="47" spans="1:7" ht="12.75">
      <c r="A47" s="30"/>
      <c r="B47" s="30"/>
      <c r="C47" s="39"/>
      <c r="D47" s="39"/>
      <c r="E47" s="39"/>
      <c r="F47" s="29"/>
      <c r="G47" s="29">
        <f>SUM(C47:F47)</f>
        <v>0</v>
      </c>
    </row>
    <row r="48" spans="1:7" ht="13.5" thickBot="1">
      <c r="A48" s="30" t="s">
        <v>21</v>
      </c>
      <c r="B48" s="30"/>
      <c r="C48" s="29">
        <f>SUM(C46:C47)</f>
        <v>0</v>
      </c>
      <c r="D48" s="29">
        <f>SUM(D46:D47)</f>
        <v>0</v>
      </c>
      <c r="E48" s="29">
        <f>SUM(E46:E47)</f>
        <v>0</v>
      </c>
      <c r="F48" s="29">
        <f>SUM(F46:F47)</f>
        <v>0</v>
      </c>
      <c r="G48" s="29">
        <f>SUM(G46:G47)</f>
        <v>0</v>
      </c>
    </row>
    <row r="49" spans="1:7" ht="13.5" thickBot="1">
      <c r="A49" s="40" t="s">
        <v>10</v>
      </c>
      <c r="B49" s="41"/>
      <c r="C49" s="39"/>
      <c r="D49" s="39"/>
      <c r="E49" s="39"/>
      <c r="F49" s="29"/>
      <c r="G49" s="29"/>
    </row>
    <row r="50" spans="1:7" ht="12.75">
      <c r="A50" s="41"/>
      <c r="B50" s="41"/>
      <c r="C50" s="47"/>
      <c r="D50" s="39"/>
      <c r="E50" s="39"/>
      <c r="F50" s="29"/>
      <c r="G50" s="29"/>
    </row>
    <row r="51" spans="1:7" ht="12.75">
      <c r="A51" s="41"/>
      <c r="B51" s="41"/>
      <c r="C51" s="47"/>
      <c r="D51" s="39"/>
      <c r="E51" s="39"/>
      <c r="F51" s="29"/>
      <c r="G51" s="29">
        <f>SUM(C51:F51)</f>
        <v>0</v>
      </c>
    </row>
    <row r="52" spans="1:8" ht="13.5" thickBot="1">
      <c r="A52" s="30" t="s">
        <v>21</v>
      </c>
      <c r="B52" s="30"/>
      <c r="C52" s="29">
        <f>SUM(C51:C51)</f>
        <v>0</v>
      </c>
      <c r="D52" s="29">
        <f>SUM(D51:D51)</f>
        <v>0</v>
      </c>
      <c r="E52" s="29">
        <f>SUM(E51:E51)</f>
        <v>0</v>
      </c>
      <c r="F52" s="29">
        <f>SUM(F51:F51)</f>
        <v>0</v>
      </c>
      <c r="G52" s="29">
        <f>SUM(G51:G51)</f>
        <v>0</v>
      </c>
      <c r="H52" s="29">
        <f>SUM(C52:F52)</f>
        <v>0</v>
      </c>
    </row>
    <row r="53" spans="1:7" ht="13.5" thickBot="1">
      <c r="A53" s="40" t="s">
        <v>11</v>
      </c>
      <c r="B53" s="41"/>
      <c r="C53" s="39"/>
      <c r="D53" s="39"/>
      <c r="E53" s="39"/>
      <c r="F53" s="29"/>
      <c r="G53" s="29"/>
    </row>
    <row r="54" spans="1:7" ht="12.75">
      <c r="A54" s="41"/>
      <c r="B54" s="41"/>
      <c r="C54" s="47"/>
      <c r="D54" s="49"/>
      <c r="E54" s="39"/>
      <c r="F54" s="29"/>
      <c r="G54" s="29"/>
    </row>
    <row r="55" spans="1:7" ht="12.75">
      <c r="A55" s="41"/>
      <c r="B55" s="41"/>
      <c r="C55" s="47"/>
      <c r="D55" s="49"/>
      <c r="E55" s="39"/>
      <c r="F55" s="29"/>
      <c r="G55" s="29">
        <f>SUM(C55:F55)</f>
        <v>0</v>
      </c>
    </row>
    <row r="56" spans="1:8" ht="12.75">
      <c r="A56" s="30" t="s">
        <v>21</v>
      </c>
      <c r="B56" s="30"/>
      <c r="C56" s="43">
        <f>SUM(C55:C55)</f>
        <v>0</v>
      </c>
      <c r="D56" s="43">
        <f>SUM(D55:D55)</f>
        <v>0</v>
      </c>
      <c r="E56" s="43">
        <f>SUM(E55:E55)</f>
        <v>0</v>
      </c>
      <c r="F56" s="43">
        <f>SUM(F55:F55)</f>
        <v>0</v>
      </c>
      <c r="G56" s="43">
        <f>SUM(G55:G55)</f>
        <v>0</v>
      </c>
      <c r="H56" s="29">
        <f>SUM(C56:F56)</f>
        <v>0</v>
      </c>
    </row>
    <row r="57" spans="1:7" ht="12.75">
      <c r="A57" s="34" t="s">
        <v>12</v>
      </c>
      <c r="B57" s="23"/>
      <c r="C57" s="48"/>
      <c r="D57" s="49"/>
      <c r="E57" s="39"/>
      <c r="F57" s="29"/>
      <c r="G57" s="29"/>
    </row>
    <row r="58" spans="1:7" ht="12.75">
      <c r="A58" s="41"/>
      <c r="B58" s="41"/>
      <c r="C58" s="47"/>
      <c r="D58" s="39"/>
      <c r="E58" s="39"/>
      <c r="F58" s="29"/>
      <c r="G58" s="29"/>
    </row>
    <row r="59" spans="1:7" ht="13.5" customHeight="1">
      <c r="A59" s="30"/>
      <c r="B59" s="30"/>
      <c r="C59" s="47"/>
      <c r="D59" s="39"/>
      <c r="E59" s="39"/>
      <c r="F59" s="29"/>
      <c r="G59" s="29">
        <f>SUM(C59:F59)</f>
        <v>0</v>
      </c>
    </row>
    <row r="60" spans="1:8" ht="12.75">
      <c r="A60" s="30" t="s">
        <v>21</v>
      </c>
      <c r="B60" s="30"/>
      <c r="C60" s="43">
        <f>SUM(C59:C59)</f>
        <v>0</v>
      </c>
      <c r="D60" s="43">
        <f>SUM(D59:D59)</f>
        <v>0</v>
      </c>
      <c r="E60" s="43">
        <f>SUM(E59:E59)</f>
        <v>0</v>
      </c>
      <c r="F60" s="43">
        <f>SUM(F59:F59)</f>
        <v>0</v>
      </c>
      <c r="G60" s="43">
        <f>SUM(G59:G59)</f>
        <v>0</v>
      </c>
      <c r="H60" s="29">
        <f>SUM(C60:F60)</f>
        <v>0</v>
      </c>
    </row>
    <row r="61" spans="1:7" ht="12.75">
      <c r="A61" s="51" t="s">
        <v>13</v>
      </c>
      <c r="B61" s="41"/>
      <c r="C61" s="27"/>
      <c r="D61" s="32"/>
      <c r="E61" s="42"/>
      <c r="F61" s="29"/>
      <c r="G61" s="29"/>
    </row>
    <row r="62" spans="1:7" ht="12.75">
      <c r="A62" s="41"/>
      <c r="B62" s="41"/>
      <c r="C62" s="27"/>
      <c r="D62" s="49"/>
      <c r="E62" s="27"/>
      <c r="F62" s="29"/>
      <c r="G62" s="29"/>
    </row>
    <row r="63" spans="3:7" s="26" customFormat="1" ht="12.75">
      <c r="C63" s="52"/>
      <c r="D63" s="28"/>
      <c r="E63" s="52"/>
      <c r="F63" s="53"/>
      <c r="G63" s="53">
        <f>SUM(C63:F63)</f>
        <v>0</v>
      </c>
    </row>
    <row r="64" spans="1:8" s="1" customFormat="1" ht="12.75">
      <c r="A64" s="30" t="s">
        <v>21</v>
      </c>
      <c r="B64" s="30"/>
      <c r="C64" s="43">
        <f>SUM(C63:C63)</f>
        <v>0</v>
      </c>
      <c r="D64" s="43">
        <f>SUM(D63:D63)</f>
        <v>0</v>
      </c>
      <c r="E64" s="43">
        <f>SUM(E63:E63)</f>
        <v>0</v>
      </c>
      <c r="F64" s="43">
        <f>SUM(F63:F63)</f>
        <v>0</v>
      </c>
      <c r="G64" s="43">
        <f>SUM(G63:G63)</f>
        <v>0</v>
      </c>
      <c r="H64" s="43">
        <f>SUM(C64:F64)</f>
        <v>0</v>
      </c>
    </row>
    <row r="65" spans="1:8" s="1" customFormat="1" ht="13.5" thickBot="1">
      <c r="A65" s="30"/>
      <c r="B65" s="30"/>
      <c r="C65" s="43"/>
      <c r="D65" s="43"/>
      <c r="E65" s="43"/>
      <c r="F65" s="43"/>
      <c r="G65" s="43"/>
      <c r="H65" s="43"/>
    </row>
    <row r="66" spans="1:8" ht="16.5" thickBot="1">
      <c r="A66" s="17" t="s">
        <v>23</v>
      </c>
      <c r="B66" s="55"/>
      <c r="C66" s="38">
        <f>C64+C60+C56+C52+C48+C44+C39</f>
        <v>0</v>
      </c>
      <c r="D66" s="38">
        <f>D64+D60+D56+D52+D48+D44+D39</f>
        <v>0</v>
      </c>
      <c r="E66" s="38">
        <f>E64+E60+E56+E52+E48+E44+E39</f>
        <v>0</v>
      </c>
      <c r="F66" s="38">
        <f>F64+F60+F56+F52+F48+F44+F39</f>
        <v>0</v>
      </c>
      <c r="G66" s="38">
        <f>G64+G60+G56+G52+G48+G44+G39</f>
        <v>0</v>
      </c>
      <c r="H66" s="29"/>
    </row>
    <row r="67" spans="1:8" s="1" customFormat="1" ht="12.75">
      <c r="A67" s="30"/>
      <c r="B67" s="30"/>
      <c r="C67" s="43"/>
      <c r="D67" s="43"/>
      <c r="E67" s="43"/>
      <c r="F67" s="43"/>
      <c r="G67" s="43"/>
      <c r="H67" s="43"/>
    </row>
    <row r="68" spans="1:7" ht="18">
      <c r="A68" s="56" t="s">
        <v>47</v>
      </c>
      <c r="B68" s="57"/>
      <c r="C68" s="58">
        <f>C66+C32</f>
        <v>122597.32500000001</v>
      </c>
      <c r="D68" s="58">
        <f>D66+D32</f>
        <v>122597.32500000001</v>
      </c>
      <c r="E68" s="58">
        <f>E66+E32</f>
        <v>122597.32500000001</v>
      </c>
      <c r="F68" s="58">
        <f>F66+F32</f>
        <v>122597.32500000001</v>
      </c>
      <c r="G68" s="59">
        <f>G66+G32</f>
        <v>490389.30000000005</v>
      </c>
    </row>
    <row r="72" spans="1:4" ht="12.75">
      <c r="A72" s="30"/>
      <c r="B72" s="30"/>
      <c r="C72" s="24"/>
      <c r="D72" s="24"/>
    </row>
  </sheetData>
  <sheetProtection/>
  <printOptions gridLines="1" horizontalCentered="1"/>
  <pageMargins left="0.27" right="0.25" top="0.6" bottom="0.56" header="0.27" footer="0.21"/>
  <pageSetup horizontalDpi="600" verticalDpi="600" orientation="landscape" scale="90" r:id="rId1"/>
  <headerFooter alignWithMargins="0"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Punnett</dc:creator>
  <cp:keywords/>
  <dc:description/>
  <cp:lastModifiedBy>khollowa</cp:lastModifiedBy>
  <cp:lastPrinted>2012-01-05T14:35:25Z</cp:lastPrinted>
  <dcterms:created xsi:type="dcterms:W3CDTF">2005-04-20T22:51:54Z</dcterms:created>
  <dcterms:modified xsi:type="dcterms:W3CDTF">2013-04-02T21:11:40Z</dcterms:modified>
  <cp:category/>
  <cp:version/>
  <cp:contentType/>
  <cp:contentStatus/>
</cp:coreProperties>
</file>